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1.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Adjustments" sheetId="2" r:id="rId6"/>
    <sheet state="visible" name="Inputs" sheetId="3" r:id="rId7"/>
    <sheet state="visible" name="Comparison" sheetId="4" r:id="rId8"/>
    <sheet state="visible" name="WBS Summary" sheetId="5" r:id="rId9"/>
    <sheet state="visible" name="Building B17" sheetId="6" r:id="rId10"/>
    <sheet state="visible" name="Building B54" sheetId="7" r:id="rId11"/>
    <sheet state="visible" name="Building B18" sheetId="8" r:id="rId12"/>
    <sheet state="visible" name="Building B56" sheetId="9" r:id="rId13"/>
    <sheet state="visible" name="Building B70" sheetId="10" r:id="rId14"/>
    <sheet state="visible" name="Building  XX" sheetId="11" r:id="rId15"/>
    <sheet state="visible" name="Summary 2026 " sheetId="12" r:id="rId16"/>
    <sheet state="hidden" name="REPORT INFO TABLES" sheetId="13" r:id="rId17"/>
    <sheet state="hidden" name="BLDG 1 2009" sheetId="14" r:id="rId18"/>
    <sheet state="hidden" name="BLDG 2 2010" sheetId="15" r:id="rId19"/>
    <sheet state="hidden" name="Building 3 - 2010" sheetId="16" r:id="rId20"/>
    <sheet state="hidden" name="Building 4 - 2012" sheetId="17" r:id="rId21"/>
    <sheet state="hidden" name="PWR - 2015" sheetId="18" r:id="rId2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45">
      <text>
        <t xml:space="preserve">Converted from PT&amp;C report areas
</t>
      </text>
    </comment>
    <comment authorId="0" ref="F140">
      <text>
        <t xml:space="preserve">From PT&amp;C report, appendix A. In square Meters
</t>
      </text>
    </comment>
    <comment authorId="0" ref="B36">
      <text>
        <t xml:space="preserve">
Assumed density of waste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
      <text>
        <t xml:space="preserve">PT&amp;C report has $3.1 million for waste. This estimate has no cost for low waste.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I215">
      <text>
        <t xml:space="preserve">Roderick Knight:
Hazardous waste</t>
      </text>
    </comment>
    <comment authorId="0" ref="I214">
      <text>
        <t xml:space="preserve">Hazardous waste</t>
      </text>
    </comment>
    <comment authorId="0" ref="J69">
      <text>
        <t xml:space="preserve">Productivity Loss Factor. Duration is the actual duration
</t>
      </text>
    </comment>
    <comment authorId="0" ref="G210">
      <text>
        <t xml:space="preserve">Conversion factor
</t>
      </text>
    </comment>
    <comment authorId="0" ref="I212">
      <text>
        <t xml:space="preserve">Industrial waste</t>
      </text>
    </comment>
    <comment authorId="0" ref="H18">
      <text>
        <t xml:space="preserve">Escalated from 2009 to 2026
</t>
      </text>
    </comment>
    <comment authorId="0" ref="H210">
      <text>
        <t xml:space="preserve">Assumed density of waste</t>
      </text>
    </comment>
    <comment authorId="0" ref="M47">
      <text>
        <t xml:space="preserve">Escalated from 2009 to 2026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G214">
      <text>
        <t xml:space="preserve">Conversion factor
</t>
      </text>
    </comment>
    <comment authorId="0" ref="I216">
      <text>
        <t xml:space="preserve">Industrial waste
</t>
      </text>
    </comment>
    <comment authorId="0" ref="H214">
      <text>
        <t xml:space="preserve">Assumed density of waste
</t>
      </text>
    </comment>
    <comment authorId="0" ref="J70">
      <text>
        <t xml:space="preserve">Productivity Loss Factor. Duration is the actual duration
</t>
      </text>
    </comment>
    <comment authorId="0" ref="H19">
      <text>
        <t xml:space="preserve">Escalated from 2009 to 2026
</t>
      </text>
    </comment>
    <comment authorId="0" ref="M48">
      <text>
        <t xml:space="preserve">Escalated from 2009 to 2026
</t>
      </text>
    </comment>
    <comment authorId="0" ref="I219">
      <text>
        <t xml:space="preserve">Hazardous waste</t>
      </text>
    </comment>
    <comment authorId="0" ref="I218">
      <text>
        <t xml:space="preserve">Hazardous waste</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I216">
      <text>
        <t xml:space="preserve">Roderick Knight:
Hazardous waste</t>
      </text>
    </comment>
    <comment authorId="0" ref="I215">
      <text>
        <t xml:space="preserve">Roderick Knight:
Hazardous waste</t>
      </text>
    </comment>
    <comment authorId="0" ref="J70">
      <text>
        <t xml:space="preserve">Productivity Loss Factor. Duration is the actual duration
</t>
      </text>
    </comment>
    <comment authorId="0" ref="G211">
      <text>
        <t xml:space="preserve">Conversion factor
</t>
      </text>
    </comment>
    <comment authorId="0" ref="I213">
      <text>
        <t xml:space="preserve">Industrial waste</t>
      </text>
    </comment>
    <comment authorId="0" ref="H19">
      <text>
        <t xml:space="preserve">Escalated from 2009 to 2026
</t>
      </text>
    </comment>
    <comment authorId="0" ref="H211">
      <text>
        <t xml:space="preserve">Assumed density of waste</t>
      </text>
    </comment>
    <comment authorId="0" ref="M48">
      <text>
        <t xml:space="preserve">Escalated from 2009 to 2026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G214">
      <text>
        <t xml:space="preserve">Conversion factor
</t>
      </text>
    </comment>
    <comment authorId="0" ref="I216">
      <text>
        <t xml:space="preserve">Industrial waste
</t>
      </text>
    </comment>
    <comment authorId="0" ref="H214">
      <text>
        <t xml:space="preserve">Assumed density of waste
</t>
      </text>
    </comment>
    <comment authorId="0" ref="J70">
      <text>
        <t xml:space="preserve">Productivity Loss Factor. Duration is the actual duration
</t>
      </text>
    </comment>
    <comment authorId="0" ref="H19">
      <text>
        <t xml:space="preserve">Escalated from 2009 to 2026
</t>
      </text>
    </comment>
    <comment authorId="0" ref="M48">
      <text>
        <t xml:space="preserve">Escalated from 2009 to 2026
</t>
      </text>
    </comment>
    <comment authorId="0" ref="I219">
      <text>
        <t xml:space="preserve">Roderick Knight:
Hazardous waste</t>
      </text>
    </comment>
    <comment authorId="0" ref="I218">
      <text>
        <t xml:space="preserve">Hazardous waste</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G214">
      <text>
        <t xml:space="preserve">Conversion factor
</t>
      </text>
    </comment>
    <comment authorId="0" ref="I216">
      <text>
        <t xml:space="preserve">Industrial waste</t>
      </text>
    </comment>
    <comment authorId="0" ref="H214">
      <text>
        <t xml:space="preserve">Assumed density of waste</t>
      </text>
    </comment>
    <comment authorId="0" ref="J70">
      <text>
        <t xml:space="preserve">Productivity Loss Factor. Duration is the actual duration
</t>
      </text>
    </comment>
    <comment authorId="0" ref="H19">
      <text>
        <t xml:space="preserve">Escalated from 2009 to 2026
</t>
      </text>
    </comment>
    <comment authorId="0" ref="M48">
      <text>
        <t xml:space="preserve">Escalated from 2009 to 2026
</t>
      </text>
    </comment>
    <comment authorId="0" ref="I219">
      <text>
        <t xml:space="preserve">Roderick Knight:
Hazardous waste</t>
      </text>
    </comment>
    <comment authorId="0" ref="I218">
      <text>
        <t xml:space="preserve">Hazardous waste</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G214">
      <text>
        <t xml:space="preserve">Conversion factor
</t>
      </text>
    </comment>
    <comment authorId="0" ref="I216">
      <text>
        <t xml:space="preserve">Industrial waste
</t>
      </text>
    </comment>
    <comment authorId="0" ref="H214">
      <text>
        <t xml:space="preserve">Assumed density of waste
</t>
      </text>
    </comment>
    <comment authorId="0" ref="J70">
      <text>
        <t xml:space="preserve">Productivity Loss Factor. Duration is the actual duration
</t>
      </text>
    </comment>
    <comment authorId="0" ref="H19">
      <text>
        <t xml:space="preserve">Escalated from 2009 to 2026
</t>
      </text>
    </comment>
    <comment authorId="0" ref="M48">
      <text>
        <t xml:space="preserve">Escalated from 2009 to 2026
</t>
      </text>
    </comment>
    <comment authorId="0" ref="M208">
      <text>
        <t xml:space="preserve">JOE CARIGNAN:
How will they know or does it automaticallly link to a new buidling?</t>
      </text>
    </comment>
    <comment authorId="0" ref="I219">
      <text>
        <t xml:space="preserve">Roderick Knight:
Hazardous waste</t>
      </text>
    </comment>
    <comment authorId="0" ref="I218">
      <text>
        <t xml:space="preserve">Hazardous waste</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G470">
      <text>
        <t xml:space="preserve">Roderick Knight:
Estimated
</t>
      </text>
    </comment>
    <comment authorId="0" ref="G485">
      <text>
        <t xml:space="preserve">Roderick Knight:
Estimated
</t>
      </text>
    </comment>
    <comment authorId="0" ref="G484">
      <text>
        <t xml:space="preserve">Roderick Knight:
Estimated</t>
      </text>
    </comment>
    <comment authorId="0" ref="G690">
      <text>
        <t xml:space="preserve">Roderick Knight:
Estimated
</t>
      </text>
    </comment>
    <comment authorId="0" ref="G704">
      <text>
        <t xml:space="preserve">Roderick Knight:
Estimated
</t>
      </text>
    </comment>
    <comment authorId="0" ref="G719">
      <text>
        <t xml:space="preserve">Roderick Knight:
Estimated
</t>
      </text>
    </comment>
    <comment authorId="0" ref="G718">
      <text>
        <t xml:space="preserve">Roderick Knight:
Estimated</t>
      </text>
    </comment>
    <comment authorId="0" ref="G459">
      <text>
        <t xml:space="preserve">Roderick Knight:
Estimated
</t>
      </text>
    </comment>
    <comment authorId="0" ref="G601">
      <text>
        <t xml:space="preserve">Roderick Knight:
Estimated</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H451">
      <text>
        <t xml:space="preserve">Roderick Knight:
pounds
</t>
      </text>
    </comment>
    <comment authorId="0" ref="H561">
      <text>
        <t xml:space="preserve">Roderick Knight:
pounds
</t>
      </text>
    </comment>
    <comment authorId="0" ref="H303">
      <text>
        <t xml:space="preserve">Roderick Knight:
pounds
</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420">
      <text>
        <t xml:space="preserve">Roderick Knight:
esclated 20 from 2006. Reduced 1/3 to account for all of RB going to Studsvik</t>
      </text>
    </comment>
  </commentList>
</comments>
</file>

<file path=xl/sharedStrings.xml><?xml version="1.0" encoding="utf-8"?>
<sst xmlns="http://schemas.openxmlformats.org/spreadsheetml/2006/main" count="12827" uniqueCount="1670">
  <si>
    <t xml:space="preserve">Worksheet definitions and DCE Instructions </t>
  </si>
  <si>
    <t>WORKBOOK TABS</t>
  </si>
  <si>
    <t xml:space="preserve"> The  "Tabs" listed below  contain data used to develop the building estimates and in many cases are linked together. A description for each workbook (tab) is defined below:</t>
  </si>
  <si>
    <t>ADJUSTMENT (TAB)</t>
  </si>
  <si>
    <t>This will typically not change and is based on  estimators experience, accuracy and availability of site information and previous experience.</t>
  </si>
  <si>
    <t>INPUT TAB:</t>
  </si>
  <si>
    <t>This tab allows the user to change parameters of the estimate. Any changes made will be reflected in various elements in the cost estimate.</t>
  </si>
  <si>
    <t>Enter the year of the estimate.</t>
  </si>
  <si>
    <t>Verify/change yearly escalation rates.</t>
  </si>
  <si>
    <t>Verify/change waste density rate</t>
  </si>
  <si>
    <t>Update exchange rate, US to AU.</t>
  </si>
  <si>
    <t>Update ANSTO labor rates</t>
  </si>
  <si>
    <t>Update ANSTO waste disposal rates.</t>
  </si>
  <si>
    <t>Update equipment costs and quantities. Specify whether costs are US or AU dollars, cell D85. Specify cost year, cell E86.</t>
  </si>
  <si>
    <t>Update consumable costs and quantities.</t>
  </si>
  <si>
    <t>Review building specific data and modify as needed.</t>
  </si>
  <si>
    <t>The base estimates are based on a crew size of 12.  The crew size can modified for each building by changing the number of crews under the building specific inputs. A smaller building may a require a smaller crew size and vice versa.  This will require estimators judgement.</t>
  </si>
  <si>
    <t>COMPARISON TAB:</t>
  </si>
  <si>
    <t>This tab is for "Information only". It  compares the Cost Estimate prepared by CAA to the 2018 PT&amp;C DCE.</t>
  </si>
  <si>
    <t>WBS SUMMARY TAB</t>
  </si>
  <si>
    <t xml:space="preserve">This tab contains the Work Breakdown Structure for each of the five areas into the 7 sections as requested by ANSTO. </t>
  </si>
  <si>
    <t>BUILDING TABS</t>
  </si>
  <si>
    <t>This is the build up of the building specific cost estimate.  It includes the undistributed costs, such as staffing and equipment and material, and the activity costs.  The activity costs are determined by the building square meters and the unit rates determined from previous estimates.</t>
  </si>
  <si>
    <t>Review cells highlighted in green and adjust as necessary.</t>
  </si>
  <si>
    <t>Insert building area</t>
  </si>
  <si>
    <t>Insert project duration.  This is not a calculated duration, it is estimator's judgement.</t>
  </si>
  <si>
    <t>Insert length of asbestos pipe, if any.</t>
  </si>
  <si>
    <t>Insert number of crews adjustment, see 10 above.</t>
  </si>
  <si>
    <t>SUMMARY 2026 $ TAB</t>
  </si>
  <si>
    <r>
      <rPr>
        <rFont val="Aptos Narrow"/>
        <color theme="1"/>
        <sz val="14.0"/>
      </rPr>
      <t xml:space="preserve">This is a breakdown of the averages obtained from CAA Cost estimating data from other estimates. It is updated into 2026 AUD. </t>
    </r>
    <r>
      <rPr>
        <rFont val="Aptos Narrow"/>
        <color rgb="FFFF0000"/>
        <sz val="14.0"/>
      </rPr>
      <t xml:space="preserve">Protected worksheet and no action needed. This worksheet should not be altered or change in any way. </t>
    </r>
  </si>
  <si>
    <t>HIDDEN TABS:</t>
  </si>
  <si>
    <r>
      <rPr>
        <rFont val="Aptos Narrow"/>
        <color theme="1"/>
        <sz val="14.0"/>
      </rPr>
      <t xml:space="preserve">There are a number of hidden tabs which have site specific data for other DCE prepared by the estimators. The data in these tabs are linked to the overall cost estimate. </t>
    </r>
    <r>
      <rPr>
        <rFont val="Aptos Narrow"/>
        <color rgb="FFFF0000"/>
        <sz val="14.0"/>
      </rPr>
      <t>These are  protected worksheets. These should not be altered or change in any way.</t>
    </r>
  </si>
  <si>
    <t>HOW TO MAKE CHANGESS AND USE THE CAA WORKBOOK</t>
  </si>
  <si>
    <t xml:space="preserve">The five buildings in this workbook B17, 18, 54, 56, 70, and BXX (BXX is generic example for use and practice) are considered the “Master File”.  The DCE for each of these buildings share the same data from the “adjustments” and “Input tab”.  If you change any data in these tabs, it has the potential to impact one or more of the other buildings. For example hourly labor rates are defined in the input tab and are used to determine management cost for all five building in the master file. Changing hourly rate will change all five cost estimates. Listed below are methods you can use to prepare a DCE for a new structure or building. </t>
  </si>
  <si>
    <t xml:space="preserve">A. Adjust or change data in the "Master File" -  B17, 18, 54, 56, &amp; 70 </t>
  </si>
  <si>
    <t>This approach will  basically change the existing CAA DCE. ANSTO may chose to change generic global data such as labor rates.  This will change the DC for each of the 5 building (6 if you include Building XX.)</t>
  </si>
  <si>
    <t>Using the input tab as shown above, change parameters as needed. Again, it should be noted that changing data on the input tab in most cases will change the cost estimate for each of the five buildings originally estimated.</t>
  </si>
  <si>
    <t>Change parameters on the  "Building Tab" to reflect attributes of the structure as needed. Note:  Changes in the building tab will only impact the ones applicable for the building selected and not the other structures.</t>
  </si>
  <si>
    <t>B. Prepare DCE for a 5 or 6  Structures at one time using the Master File as a template</t>
  </si>
  <si>
    <t>This approach is recommended and allows ANSTO to use the existing Master File building work sheets to update 5 (or six if using Building XX) DCEs at one time.</t>
  </si>
  <si>
    <t>Select 5 (or 6) new structures for DCEs.  Collect specific data for those structures..</t>
  </si>
  <si>
    <t>Change the  workbook building names in the Master File  to reflect the structures you will be estimating and save it under a new unique file name. Do not change the CAA Master file since this will serve as a "template" future estimates.</t>
  </si>
  <si>
    <t>Using the input tab (as shown above), change parameters as needed for each of the structure capturing unique attributes.. Again, it should be noted that changing data on the input tab in most cases will change the cost estimate for each of the structures being estimated.</t>
  </si>
  <si>
    <t>Review and change parameters on the "Building Tab" as needed. Note: Changing data in a building tab will not impact other 4 or 5 building in the new master file.</t>
  </si>
  <si>
    <t>C. Using the Master File to add just one structure without  impacting completed estimates of other structures.</t>
  </si>
  <si>
    <t>This approach should be used if you want  to just update one structure as a stand alone DCE.  The five buildings in this workbook B17, 18, 54, 56, &amp; 70 are considered the “Master File”.  The DCE for each of these buildings share the same data from the “adjustments” and “Input tab”.  If you change any data in these tabs, it has the potential to impact one or more of the other buildings. For example hourly labor rates are defined in the input tab and are used to determine management cost for all five building in the master file. Changing hourly rate will change all five cost estimates. To prepare an independent DCE and not impact the master file, follow the steps below.</t>
  </si>
  <si>
    <t>How to add a new structure:</t>
  </si>
  <si>
    <t>1.      First determine which of the five buildings most closely resemble the building you want to Estimate.</t>
  </si>
  <si>
    <t>2.      Delete 4 of the five building tabs, keeping only the one that most closely resembles the one being estimated as shown below.</t>
  </si>
  <si>
    <t>3.      Rename the revised file  and also rename the workbook tab to identify the structure (i.e. BXX) and save the file under a new name (i.e. BXX DCE). This allows you to prepare a building/structure without impacting the original master file.</t>
  </si>
  <si>
    <t>4.      Using the new file and spreadsheets you can change building specific data to most resemble the building being decommissioned.</t>
  </si>
  <si>
    <t>Note: This approach ensures you still have all of the links necessary to revise and change parameters specific to the new structure being estimated.</t>
  </si>
  <si>
    <t>Class of Structure</t>
  </si>
  <si>
    <t>Description</t>
  </si>
  <si>
    <t>Adjustment</t>
  </si>
  <si>
    <t>NOTE the  adjustment factors, C2 - C4 should be adjusted based on estimator experience or experience gained from previously completed decommissioning projecs.</t>
  </si>
  <si>
    <t>B1</t>
  </si>
  <si>
    <t>Lab/Rad</t>
  </si>
  <si>
    <t>C1</t>
  </si>
  <si>
    <t>Industrial/Rad</t>
  </si>
  <si>
    <t>D1</t>
  </si>
  <si>
    <t>Non-Indust/Rad</t>
  </si>
  <si>
    <t>D2</t>
  </si>
  <si>
    <t>Non-Indust/Non-Rad</t>
  </si>
  <si>
    <t>NOTE: Class is extracted from the Project Time and Cost 2018 DCE</t>
  </si>
  <si>
    <t>Productivity Loss Factors</t>
  </si>
  <si>
    <t>Resp.</t>
  </si>
  <si>
    <t>Rad/</t>
  </si>
  <si>
    <t>Protective</t>
  </si>
  <si>
    <t>Height</t>
  </si>
  <si>
    <t>Protection</t>
  </si>
  <si>
    <t>ALARA</t>
  </si>
  <si>
    <t>Clothing</t>
  </si>
  <si>
    <t>Breaks</t>
  </si>
  <si>
    <t>Summary</t>
  </si>
  <si>
    <t>All factors</t>
  </si>
  <si>
    <t>All except Height</t>
  </si>
  <si>
    <t xml:space="preserve">PCs, Rad and Respirator only </t>
  </si>
  <si>
    <t>All except Resp.</t>
  </si>
  <si>
    <t xml:space="preserve">Height, PCs and Rad only </t>
  </si>
  <si>
    <t>PCs, Rad and Break only</t>
  </si>
  <si>
    <t xml:space="preserve">PCs and Rad only </t>
  </si>
  <si>
    <t>Height and Breaks only</t>
  </si>
  <si>
    <t>Height only</t>
  </si>
  <si>
    <t>Breaks only</t>
  </si>
  <si>
    <t>NOTE: Source: AIF/NESP-036</t>
  </si>
  <si>
    <t xml:space="preserve">1.  The adjustment factors applies are the estimators judgement for a class 4 estimate.  If this were a bottoms up estimate the below productivity loss factors would be applied on a line item basis.  </t>
  </si>
  <si>
    <t>2.  The base estimate used to develop the ANSTO estimates are considered to be for facilities designated as C1.  A designation of B1 would require an increase in costs, in this case a 50% increase. This increase falls within the adjustments identified in the PLF table.</t>
  </si>
  <si>
    <t>3.  Since the base estimates are considered for C1 buildings, D1 and D2 facilities would require less effort. Estimators judgement was used to arrive at these adjustment factors.</t>
  </si>
  <si>
    <t>Items highlighted in green can be adjusted as needed.</t>
  </si>
  <si>
    <t>Year of Estimate:</t>
  </si>
  <si>
    <t>From</t>
  </si>
  <si>
    <t>Escalation</t>
  </si>
  <si>
    <t>To</t>
  </si>
  <si>
    <t>Waste Density</t>
  </si>
  <si>
    <t>lbs/cuft</t>
  </si>
  <si>
    <t>Exchange rate</t>
  </si>
  <si>
    <t>Rates</t>
  </si>
  <si>
    <t>Actuals</t>
  </si>
  <si>
    <t>+4.8% (3.4% EBA +1.4% Band Level)</t>
  </si>
  <si>
    <t>ANSTO LABOR RATES</t>
  </si>
  <si>
    <t>Jul-Apr26</t>
  </si>
  <si>
    <t>May-Jun26. +3.4%</t>
  </si>
  <si>
    <t>CLASS</t>
  </si>
  <si>
    <t>Band</t>
  </si>
  <si>
    <t>FY26</t>
  </si>
  <si>
    <t>FY27 (Forecast)</t>
  </si>
  <si>
    <t>FY28</t>
  </si>
  <si>
    <t>(Forecast)</t>
  </si>
  <si>
    <t>Resource Type</t>
  </si>
  <si>
    <t>(SAP Name)</t>
  </si>
  <si>
    <t>(EA name)</t>
  </si>
  <si>
    <t>$/hour</t>
  </si>
  <si>
    <t>CLASS1</t>
  </si>
  <si>
    <t>Band 1</t>
  </si>
  <si>
    <t>CLASS2</t>
  </si>
  <si>
    <t>Band 2</t>
  </si>
  <si>
    <t>CLASS3</t>
  </si>
  <si>
    <t>Band 3</t>
  </si>
  <si>
    <t>CLASS4</t>
  </si>
  <si>
    <t>Band 4</t>
  </si>
  <si>
    <t>Decom Technician / Safety SME</t>
  </si>
  <si>
    <t>CLASS5</t>
  </si>
  <si>
    <t>Band 5</t>
  </si>
  <si>
    <t xml:space="preserve">              86.32 </t>
  </si>
  <si>
    <t>Project Manager / Waste Management</t>
  </si>
  <si>
    <t>CLASS6</t>
  </si>
  <si>
    <t>Band 6</t>
  </si>
  <si>
    <t xml:space="preserve">            104.63 </t>
  </si>
  <si>
    <t>Senior Project Manager / Characterization SME</t>
  </si>
  <si>
    <t>CLASS7</t>
  </si>
  <si>
    <t>Band 7</t>
  </si>
  <si>
    <t xml:space="preserve">            123.09 </t>
  </si>
  <si>
    <t>Portfolio Manager</t>
  </si>
  <si>
    <t>CLASS8</t>
  </si>
  <si>
    <t>Band 8</t>
  </si>
  <si>
    <t xml:space="preserve">            152.68 </t>
  </si>
  <si>
    <t>CLASS9</t>
  </si>
  <si>
    <t>Band 9</t>
  </si>
  <si>
    <t xml:space="preserve">            186.99 </t>
  </si>
  <si>
    <t>CLAS10</t>
  </si>
  <si>
    <t>Band 10</t>
  </si>
  <si>
    <t xml:space="preserve">            240.73 </t>
  </si>
  <si>
    <t>Waste Disposal rates</t>
  </si>
  <si>
    <t>Industrial Wastes</t>
  </si>
  <si>
    <t>Hazardous Waste</t>
  </si>
  <si>
    <t>/hr</t>
  </si>
  <si>
    <t>Contaminated Waste Cleaning</t>
  </si>
  <si>
    <t>Low Level Solid Waste (Stored)</t>
  </si>
  <si>
    <t>Intermediate Level Solid waste</t>
  </si>
  <si>
    <t>US</t>
  </si>
  <si>
    <t>dollars</t>
  </si>
  <si>
    <t>Rate Year</t>
  </si>
  <si>
    <t>Equipment</t>
  </si>
  <si>
    <t>Quantity</t>
  </si>
  <si>
    <t>Rate</t>
  </si>
  <si>
    <t>HEPA filter systems</t>
  </si>
  <si>
    <t>Replacement filters</t>
  </si>
  <si>
    <t>Respirator</t>
  </si>
  <si>
    <t xml:space="preserve">Rad/Vac wet-dry high eff. vacuum </t>
  </si>
  <si>
    <t>Rad/Vac wet-dry high eff. vacuum filters</t>
  </si>
  <si>
    <t>Reciprocating Saws</t>
  </si>
  <si>
    <t>Pneumatic chipping hammers</t>
  </si>
  <si>
    <t>Chipping hammer blades</t>
  </si>
  <si>
    <t>Purchase an air compressor:</t>
  </si>
  <si>
    <t>Jackhammer</t>
  </si>
  <si>
    <t>Jackhammer Chisels</t>
  </si>
  <si>
    <t>Safety glasses</t>
  </si>
  <si>
    <t>Fall protection - harness</t>
  </si>
  <si>
    <t>Fall protection - lanyard</t>
  </si>
  <si>
    <t>Hardhats</t>
  </si>
  <si>
    <t>Hard hat hearing protection</t>
  </si>
  <si>
    <t>Trailer rental</t>
  </si>
  <si>
    <t>Phone and computer hook-up</t>
  </si>
  <si>
    <t>Instrumentation</t>
  </si>
  <si>
    <t>Tractor loader, wheeled</t>
  </si>
  <si>
    <t>Wheeled Skid steer with conc. Hammer</t>
  </si>
  <si>
    <t>Excavator</t>
  </si>
  <si>
    <t>Floor Shaver</t>
  </si>
  <si>
    <t>Wall Shaver</t>
  </si>
  <si>
    <t>Man lift</t>
  </si>
  <si>
    <t>Crane rental for building removal</t>
  </si>
  <si>
    <t>Consumables</t>
  </si>
  <si>
    <t xml:space="preserve">Quantity </t>
  </si>
  <si>
    <t>Unit Cost</t>
  </si>
  <si>
    <t>Coveralls</t>
  </si>
  <si>
    <t>/man/day</t>
  </si>
  <si>
    <t>Hoods</t>
  </si>
  <si>
    <t>Shoe covers</t>
  </si>
  <si>
    <t>Latex gloves</t>
  </si>
  <si>
    <t>Rubber overshoes</t>
  </si>
  <si>
    <t>Gloves</t>
  </si>
  <si>
    <t>Dosimeters</t>
  </si>
  <si>
    <t>/man/year</t>
  </si>
  <si>
    <t>TLDs</t>
  </si>
  <si>
    <t>/man/mo</t>
  </si>
  <si>
    <t>Bioassays</t>
  </si>
  <si>
    <t>(Bioassays for aver. crew &amp; management)</t>
  </si>
  <si>
    <t>Small Tools - 2% of total labor costs =</t>
  </si>
  <si>
    <t>HP Equipment Replacement - 5% of total labor</t>
  </si>
  <si>
    <t>DGC OH &amp;P on equipment and materials</t>
  </si>
  <si>
    <t>1 cubic foot =</t>
  </si>
  <si>
    <t>cubic meter</t>
  </si>
  <si>
    <t xml:space="preserve">1 square foot = </t>
  </si>
  <si>
    <t>square meter</t>
  </si>
  <si>
    <t>1 foot =</t>
  </si>
  <si>
    <t>meters</t>
  </si>
  <si>
    <t>1cubic foot/square foot =</t>
  </si>
  <si>
    <t>cubic meter/square meter</t>
  </si>
  <si>
    <t>B17</t>
  </si>
  <si>
    <t>1cubic foot/foot =</t>
  </si>
  <si>
    <t>cubic meter/meter</t>
  </si>
  <si>
    <t>Building Information for B17, B18, 54, 56 &amp; 70</t>
  </si>
  <si>
    <t>Building B17</t>
  </si>
  <si>
    <t xml:space="preserve">17A </t>
  </si>
  <si>
    <t>17B =</t>
  </si>
  <si>
    <t>Number of floors</t>
  </si>
  <si>
    <t>17A</t>
  </si>
  <si>
    <t>17B</t>
  </si>
  <si>
    <t>Floor Area</t>
  </si>
  <si>
    <t>sqft</t>
  </si>
  <si>
    <t>Project Duration</t>
  </si>
  <si>
    <t>days</t>
  </si>
  <si>
    <t>Decontamination Duration</t>
  </si>
  <si>
    <t>Contaminated removal adjustment</t>
  </si>
  <si>
    <t>Judgement due to complexity of the facility</t>
  </si>
  <si>
    <t>Length of asbestos insulated pipe</t>
  </si>
  <si>
    <t>ft. (estimated)</t>
  </si>
  <si>
    <t>One crew is based 12 laborers, if reasonable, leave at 1</t>
  </si>
  <si>
    <t>for all removal</t>
  </si>
  <si>
    <t>LABORERS</t>
  </si>
  <si>
    <t>Building B18</t>
  </si>
  <si>
    <t>Total Area =</t>
  </si>
  <si>
    <t>m^2</t>
  </si>
  <si>
    <t>Building 18 =</t>
  </si>
  <si>
    <t>Building 48 =</t>
  </si>
  <si>
    <t>Areas were derived from Google Earth</t>
  </si>
  <si>
    <t>B18</t>
  </si>
  <si>
    <t>Assumptions:</t>
  </si>
  <si>
    <t>ft^3 per m^3</t>
  </si>
  <si>
    <t>Removal depth =</t>
  </si>
  <si>
    <t>m</t>
  </si>
  <si>
    <t>Percent Clean</t>
  </si>
  <si>
    <t>Clean Volume =</t>
  </si>
  <si>
    <t>m^3</t>
  </si>
  <si>
    <t>ft^3</t>
  </si>
  <si>
    <t>Contaminated Volume =</t>
  </si>
  <si>
    <t xml:space="preserve">One crew is based 12 laborers, if sufficient leave at 1. </t>
  </si>
  <si>
    <t>Building B54</t>
  </si>
  <si>
    <t>Total area =</t>
  </si>
  <si>
    <t>work days (per PT&amp;C report)</t>
  </si>
  <si>
    <t>weeks</t>
  </si>
  <si>
    <t>total days</t>
  </si>
  <si>
    <t>Due to complexity of the facility</t>
  </si>
  <si>
    <t xml:space="preserve">Assume two crews; therefor apply a multiplier of </t>
  </si>
  <si>
    <t>Based on 30.7  FTEs per PT&amp;C report</t>
  </si>
  <si>
    <t>Building B56</t>
  </si>
  <si>
    <t>Simpler building to remove</t>
  </si>
  <si>
    <t xml:space="preserve">Assume a crew of 9; therefor apply a multiplier of </t>
  </si>
  <si>
    <t>Based on 8.6 FTEs per PT&amp;C report</t>
  </si>
  <si>
    <t>Building B70</t>
  </si>
  <si>
    <t>mm =</t>
  </si>
  <si>
    <t>X</t>
  </si>
  <si>
    <t>Estimated</t>
  </si>
  <si>
    <t>Building Blank</t>
  </si>
  <si>
    <t>COMPARISON OF ESTIMATES BETWEEN 2018  PT&amp;C ESITMATE AND CAA ESTIMATE</t>
  </si>
  <si>
    <t xml:space="preserve">Facility Name/Description </t>
  </si>
  <si>
    <t xml:space="preserve">Gross Area (SM) </t>
  </si>
  <si>
    <t xml:space="preserve">Facility Class Adj </t>
  </si>
  <si>
    <t xml:space="preserve">Total Cost (FY18 AU$) </t>
  </si>
  <si>
    <t xml:space="preserve"> Unit Cost (AU$/SM)</t>
  </si>
  <si>
    <t xml:space="preserve">Total Cost (FY26 AU$) </t>
  </si>
  <si>
    <t>CAA Estimate, 2026AU$</t>
  </si>
  <si>
    <t>Delta</t>
  </si>
  <si>
    <t>B17A - Nuclear Services (Material Storage)</t>
  </si>
  <si>
    <t>Variance from PT&amp;C and CAA</t>
  </si>
  <si>
    <t xml:space="preserve">B17B - Nuclear Operations (Workshop) </t>
  </si>
  <si>
    <t>%</t>
  </si>
  <si>
    <t>Item</t>
  </si>
  <si>
    <t>B54</t>
  </si>
  <si>
    <t>B56</t>
  </si>
  <si>
    <t>B70</t>
  </si>
  <si>
    <t>ESTIMATED COSTS BY WORK BREAKDOWN STRUCTURE - B17, 18, 54 ,56 &amp; 70</t>
  </si>
  <si>
    <t>WBS</t>
  </si>
  <si>
    <t>LSA Waste (M3)</t>
  </si>
  <si>
    <t>Hazardous Waste Vol (M3)</t>
  </si>
  <si>
    <t>Mixed Waste Vol (M3)</t>
  </si>
  <si>
    <t>Clean Waste Vol. (M3)</t>
  </si>
  <si>
    <t>Mat's, Consumables &amp; Equip.</t>
  </si>
  <si>
    <t>Labor Cost</t>
  </si>
  <si>
    <t>LSA Waste Cost (TBD)</t>
  </si>
  <si>
    <t>Hazardous Waste Cost</t>
  </si>
  <si>
    <t>Mixed Waste Cost</t>
  </si>
  <si>
    <t>Clean Waste Cost</t>
  </si>
  <si>
    <t>Total Cost</t>
  </si>
  <si>
    <t>1.0</t>
  </si>
  <si>
    <t>Project Management</t>
  </si>
  <si>
    <t>1.1.1</t>
  </si>
  <si>
    <t>Staff</t>
  </si>
  <si>
    <t>1.1.2</t>
  </si>
  <si>
    <t>Equipment, Materials &amp; Consumables</t>
  </si>
  <si>
    <t>Project Planning</t>
  </si>
  <si>
    <t>1.2.1</t>
  </si>
  <si>
    <t>Procedure Development</t>
  </si>
  <si>
    <t>1.2.2</t>
  </si>
  <si>
    <t>QA and Safety Documents</t>
  </si>
  <si>
    <t>1.2.3</t>
  </si>
  <si>
    <t>Mobilization</t>
  </si>
  <si>
    <t>Preliminary Site Investigation</t>
  </si>
  <si>
    <t>1.3.1</t>
  </si>
  <si>
    <t>Decontamination Readiness Review</t>
  </si>
  <si>
    <t>See Note</t>
  </si>
  <si>
    <t>1.3.2</t>
  </si>
  <si>
    <t>Site Prep</t>
  </si>
  <si>
    <t>Detailed Characterization</t>
  </si>
  <si>
    <t>Decontamination</t>
  </si>
  <si>
    <t>1.5.1</t>
  </si>
  <si>
    <t>Asbestos Removal</t>
  </si>
  <si>
    <t>1.5.2</t>
  </si>
  <si>
    <t>Remove systems and Components</t>
  </si>
  <si>
    <t>1.5.3</t>
  </si>
  <si>
    <t>Decontaminate Structure</t>
  </si>
  <si>
    <t>1.5.4</t>
  </si>
  <si>
    <t>Final Survey</t>
  </si>
  <si>
    <t>Site Remediation</t>
  </si>
  <si>
    <t>1.6.1</t>
  </si>
  <si>
    <t>Remove Building</t>
  </si>
  <si>
    <t>1.6.2</t>
  </si>
  <si>
    <t>Grade and Seed</t>
  </si>
  <si>
    <t>1.6.3</t>
  </si>
  <si>
    <t>Backfill</t>
  </si>
  <si>
    <t>Waste Disposal</t>
  </si>
  <si>
    <t>TOTAL</t>
  </si>
  <si>
    <t>NOTE:  Cost included in overall staff costs</t>
  </si>
  <si>
    <t>Equipment, Material &amp; Consumables</t>
  </si>
  <si>
    <t>See Note 1</t>
  </si>
  <si>
    <t>Remove Soil and Asphalt</t>
  </si>
  <si>
    <t>See Note 2</t>
  </si>
  <si>
    <t>Remove Hot Cell</t>
  </si>
  <si>
    <t>1.6.4</t>
  </si>
  <si>
    <t>Building Blank (XX)</t>
  </si>
  <si>
    <t>B 17 DATA - Data highlighted in GREEN can be adjusted as needed</t>
  </si>
  <si>
    <t>Uncorrected Duration</t>
  </si>
  <si>
    <t>Crew</t>
  </si>
  <si>
    <t>(No. of Hours)</t>
  </si>
  <si>
    <t>Prod. Factor</t>
  </si>
  <si>
    <t>Adjusted Duration (hrs)</t>
  </si>
  <si>
    <t>Man-hours</t>
  </si>
  <si>
    <t>LSA Waste Disp. Vol (cm)</t>
  </si>
  <si>
    <t>Hazardous Waste Vol (cm)</t>
  </si>
  <si>
    <t>Mixed Waste Volume (cm)</t>
  </si>
  <si>
    <t>Clean Waste Volume (cm)</t>
  </si>
  <si>
    <t>Materials, Consumables &amp; Equipment</t>
  </si>
  <si>
    <t>LSA Waste Costs</t>
  </si>
  <si>
    <t>Hazardous Waste Costs</t>
  </si>
  <si>
    <t>Mixed Waste Costs</t>
  </si>
  <si>
    <t>Clean Waste Costs</t>
  </si>
  <si>
    <t>Number</t>
  </si>
  <si>
    <t>Duration, days*</t>
  </si>
  <si>
    <t>Use Factor</t>
  </si>
  <si>
    <t>Cost</t>
  </si>
  <si>
    <t>Equipment &amp; Materials</t>
  </si>
  <si>
    <t>Escalated Cost</t>
  </si>
  <si>
    <t>Industrial hygiene instrumentation, calibration and hygienists - 1% of total activity $.</t>
  </si>
  <si>
    <t>Duration</t>
  </si>
  <si>
    <t># workers</t>
  </si>
  <si>
    <t>quantity</t>
  </si>
  <si>
    <t>Unit Qty</t>
  </si>
  <si>
    <t>year</t>
  </si>
  <si>
    <t>month</t>
  </si>
  <si>
    <t>labor costs x</t>
  </si>
  <si>
    <t>=</t>
  </si>
  <si>
    <t>Procedure Development and Review</t>
  </si>
  <si>
    <t>PLF</t>
  </si>
  <si>
    <t>Project Specialist</t>
  </si>
  <si>
    <t>Project Manager</t>
  </si>
  <si>
    <t>Preparation of QA and Safety Documents</t>
  </si>
  <si>
    <t>Site Mobilization and General Employee Training (GET)</t>
  </si>
  <si>
    <t>1.2.3.1</t>
  </si>
  <si>
    <t>Site Mobilization</t>
  </si>
  <si>
    <t xml:space="preserve">Crew </t>
  </si>
  <si>
    <t>Rate, $/hr</t>
  </si>
  <si>
    <t>Cost, $/hr</t>
  </si>
  <si>
    <t>Receipt of material and equipment</t>
  </si>
  <si>
    <t>hr</t>
  </si>
  <si>
    <t>Staging of equipment</t>
  </si>
  <si>
    <t>Set up office and amenities</t>
  </si>
  <si>
    <t>Familiarize staff with facility</t>
  </si>
  <si>
    <t>Total Cost =</t>
  </si>
  <si>
    <t>x</t>
  </si>
  <si>
    <t>1.2.3.2</t>
  </si>
  <si>
    <t>General Employee Training (All proj. management and 3 crews of 4)</t>
  </si>
  <si>
    <t>Test</t>
  </si>
  <si>
    <t>Labor</t>
  </si>
  <si>
    <t>Total</t>
  </si>
  <si>
    <t>Required</t>
  </si>
  <si>
    <t>Costs</t>
  </si>
  <si>
    <t>In-Vivo</t>
  </si>
  <si>
    <t>In-Vitro</t>
  </si>
  <si>
    <t>Physical @</t>
  </si>
  <si>
    <t xml:space="preserve">hour and </t>
  </si>
  <si>
    <t xml:space="preserve">Resp. Tests </t>
  </si>
  <si>
    <t>Resp Fit Tests</t>
  </si>
  <si>
    <t>Blood Tests</t>
  </si>
  <si>
    <t>OSHA recertification</t>
  </si>
  <si>
    <t xml:space="preserve">hour </t>
  </si>
  <si>
    <t>Site specific 1 week of training</t>
  </si>
  <si>
    <t>using this for 1.3.1</t>
  </si>
  <si>
    <t>Decontamination Readiness Review - (Contractor staff cost included in Undistributed Costs)</t>
  </si>
  <si>
    <t>Site Preparation</t>
  </si>
  <si>
    <t>A</t>
  </si>
  <si>
    <t>1.3.2.1</t>
  </si>
  <si>
    <t>Initial Site Survey</t>
  </si>
  <si>
    <t>Estimated Duration</t>
  </si>
  <si>
    <t>hrs</t>
  </si>
  <si>
    <t>1.3.2.2</t>
  </si>
  <si>
    <t>Setup work areas</t>
  </si>
  <si>
    <t>1.3.2.2.1</t>
  </si>
  <si>
    <t xml:space="preserve">Setup boundaries, install HEPA filters  &amp; seal off openings </t>
  </si>
  <si>
    <t>1.3.2.2.2</t>
  </si>
  <si>
    <t>Establish staging area</t>
  </si>
  <si>
    <t>1.3.2.3</t>
  </si>
  <si>
    <t>Setup Rad. and Non-Rad. segregation and packaging stations</t>
  </si>
  <si>
    <t>1.3.2.4</t>
  </si>
  <si>
    <t>Isolate Bldg B17</t>
  </si>
  <si>
    <t>1.3.2.4.1</t>
  </si>
  <si>
    <t>Electrical</t>
  </si>
  <si>
    <t>1.3.2.4.2</t>
  </si>
  <si>
    <t>Piping</t>
  </si>
  <si>
    <t>Detailed Charaterisation</t>
  </si>
  <si>
    <t>Charterization</t>
  </si>
  <si>
    <t>Removal Rate, Australian dollars</t>
  </si>
  <si>
    <t>Units</t>
  </si>
  <si>
    <t>Clean Disposal volume rate</t>
  </si>
  <si>
    <t>Clean Disposal Volume, cubic meters</t>
  </si>
  <si>
    <t>LLW Disposal volume rate</t>
  </si>
  <si>
    <t>LLW Disposal Volume, cubic meters</t>
  </si>
  <si>
    <t>Hazardous Disposal volume rate</t>
  </si>
  <si>
    <t>Hazardous Disposal Volume, cubic meters</t>
  </si>
  <si>
    <t>Mixed Disposal volume rate</t>
  </si>
  <si>
    <t>Mixed Disposal Volume, cubic meters</t>
  </si>
  <si>
    <t>1.5.1.1</t>
  </si>
  <si>
    <t>Remove asbestos pipe insulation</t>
  </si>
  <si>
    <t>meter^3/meter</t>
  </si>
  <si>
    <t>1.5.1.2</t>
  </si>
  <si>
    <t>Remove asbestos tile</t>
  </si>
  <si>
    <t>meter^3/meter^2</t>
  </si>
  <si>
    <t>1.5.2.1</t>
  </si>
  <si>
    <t>Sys. Clean</t>
  </si>
  <si>
    <t>1.5.2.2</t>
  </si>
  <si>
    <t>Sys. LLW</t>
  </si>
  <si>
    <t>1.5.2.3</t>
  </si>
  <si>
    <t>Sys. Hazardous</t>
  </si>
  <si>
    <t>1.5.2.4</t>
  </si>
  <si>
    <t>Sys. Mixed</t>
  </si>
  <si>
    <t>1.5.3.1</t>
  </si>
  <si>
    <t>Decon Clean</t>
  </si>
  <si>
    <t>1.5.3.2</t>
  </si>
  <si>
    <t>Decon Contaminated</t>
  </si>
  <si>
    <t>cuft/sq ft</t>
  </si>
  <si>
    <t>Grade and seed (assume an area 2X building footprint)</t>
  </si>
  <si>
    <t>Backfill (assume building footprint x 10' deep)</t>
  </si>
  <si>
    <t>/cuft</t>
  </si>
  <si>
    <t>Volume, cuft</t>
  </si>
  <si>
    <t>Volume, m^3</t>
  </si>
  <si>
    <t>Tonnes</t>
  </si>
  <si>
    <t>B 54 DATA - Data highlighted in GREEN can be adjusted as needed</t>
  </si>
  <si>
    <t>Isolate Bldg B54</t>
  </si>
  <si>
    <t>Remove contaminated asbestos pipe insulation</t>
  </si>
  <si>
    <t>Decontaminate Hot Cells</t>
  </si>
  <si>
    <t>1.5.3.3</t>
  </si>
  <si>
    <t>Remove hazardous material</t>
  </si>
  <si>
    <t>1.5.3.4</t>
  </si>
  <si>
    <t>Remove hot cell</t>
  </si>
  <si>
    <t>B 18 DATA - Data highlighted in GREEN can be adjusted as needed</t>
  </si>
  <si>
    <t>Isolate B18</t>
  </si>
  <si>
    <t>cuft/foot</t>
  </si>
  <si>
    <t>Clean</t>
  </si>
  <si>
    <t>Contaminated</t>
  </si>
  <si>
    <t xml:space="preserve">Grade and seed </t>
  </si>
  <si>
    <t>Backfill (assume total area x 1 meter deep)</t>
  </si>
  <si>
    <t>B 56 DATA - Data highlighted in GREEN can be adjusted as needed</t>
  </si>
  <si>
    <t>Isolate Bldg B56</t>
  </si>
  <si>
    <t>Mixed</t>
  </si>
  <si>
    <t>Materials,</t>
  </si>
  <si>
    <t xml:space="preserve">Hazardous </t>
  </si>
  <si>
    <t>Isolate Bldg B70</t>
  </si>
  <si>
    <t>B XX DATA - Data highlighted in GREEN should be adjusted as needed</t>
  </si>
  <si>
    <t xml:space="preserve">GENERIC TEMPLATE </t>
  </si>
  <si>
    <t>Building XX</t>
  </si>
  <si>
    <t>SUMMARY OF U.S. DCE DATA - INFORMATION ONLY.  Do not change data on this workbook OR hidden files</t>
  </si>
  <si>
    <t>Bldg 1</t>
  </si>
  <si>
    <t>Removal</t>
  </si>
  <si>
    <t>Escalated</t>
  </si>
  <si>
    <t>Waste Volume</t>
  </si>
  <si>
    <t>Floor area</t>
  </si>
  <si>
    <t>sq ft</t>
  </si>
  <si>
    <t>Converted from US to Metric</t>
  </si>
  <si>
    <t>Waste Unit Rate, metric</t>
  </si>
  <si>
    <t>Average Removal Rate*</t>
  </si>
  <si>
    <t>Asbestos</t>
  </si>
  <si>
    <t>Asbestos tile</t>
  </si>
  <si>
    <t>Asbestos removal</t>
  </si>
  <si>
    <t>/meter</t>
  </si>
  <si>
    <t>$/foot</t>
  </si>
  <si>
    <t>cuft/ft</t>
  </si>
  <si>
    <t>/m^2</t>
  </si>
  <si>
    <t>$/sq ft</t>
  </si>
  <si>
    <t>cuft/sqft</t>
  </si>
  <si>
    <t>/sqft</t>
  </si>
  <si>
    <t>LLW</t>
  </si>
  <si>
    <t>Hazardous</t>
  </si>
  <si>
    <t>/m^3</t>
  </si>
  <si>
    <t xml:space="preserve">Hot Cell </t>
  </si>
  <si>
    <t>Hot Cell Clean</t>
  </si>
  <si>
    <t>Hot Cell LLW</t>
  </si>
  <si>
    <t>Hot Cell Hazardous</t>
  </si>
  <si>
    <t>Grade and seed</t>
  </si>
  <si>
    <t>* Adjusted to Australian dollars</t>
  </si>
  <si>
    <t>Remove Contaminated Soil and Pipe</t>
  </si>
  <si>
    <t>Soil</t>
  </si>
  <si>
    <t>Pipe - clean</t>
  </si>
  <si>
    <t>/ft</t>
  </si>
  <si>
    <t>Pipe - contaminated</t>
  </si>
  <si>
    <t>Bldg 2</t>
  </si>
  <si>
    <t>asbestos</t>
  </si>
  <si>
    <t>asbestos tile</t>
  </si>
  <si>
    <t>Bldg 3</t>
  </si>
  <si>
    <t>Bldg 4</t>
  </si>
  <si>
    <t>Remove buried pipe</t>
  </si>
  <si>
    <t>/foot of pipe</t>
  </si>
  <si>
    <t>cuft/foot of pipe</t>
  </si>
  <si>
    <t>Remove foundations and shell below grade</t>
  </si>
  <si>
    <t>PWR - 2015</t>
  </si>
  <si>
    <t>Facility</t>
  </si>
  <si>
    <r>
      <rPr>
        <rFont val="Aptos Narrow"/>
        <b/>
        <color theme="1"/>
        <sz val="14.0"/>
      </rPr>
      <t xml:space="preserve">Cost                          </t>
    </r>
    <r>
      <rPr>
        <rFont val="Aptos Narrow"/>
        <b val="0"/>
        <color theme="1"/>
        <sz val="14.0"/>
      </rPr>
      <t xml:space="preserve"> 2026 AUD</t>
    </r>
  </si>
  <si>
    <t>Material Storage</t>
  </si>
  <si>
    <t>Workshop</t>
  </si>
  <si>
    <t>Warehouse</t>
  </si>
  <si>
    <t>Mo99 Process Facility</t>
  </si>
  <si>
    <t>Laboratories</t>
  </si>
  <si>
    <t>Adjusted</t>
  </si>
  <si>
    <t>LSA Waste</t>
  </si>
  <si>
    <t>Ballast</t>
  </si>
  <si>
    <t>Waste</t>
  </si>
  <si>
    <t>Consumables,</t>
  </si>
  <si>
    <t>&gt;LSA Waste</t>
  </si>
  <si>
    <t>Total floor area</t>
  </si>
  <si>
    <t>Disp. Vol (cf)</t>
  </si>
  <si>
    <t>Waste Vol (cf)</t>
  </si>
  <si>
    <t>Volume (cf)</t>
  </si>
  <si>
    <t>&amp; Equipment</t>
  </si>
  <si>
    <t>Unit Rate</t>
  </si>
  <si>
    <t>Volume</t>
  </si>
  <si>
    <t>Grand Total Building 310</t>
  </si>
  <si>
    <t>Contingency =</t>
  </si>
  <si>
    <t>Total Building 310</t>
  </si>
  <si>
    <t>ANL Oversight @ 24%</t>
  </si>
  <si>
    <t>ANL Tax</t>
  </si>
  <si>
    <t>General and Administration</t>
  </si>
  <si>
    <t>IGPP/IGPE</t>
  </si>
  <si>
    <t>Service Center</t>
  </si>
  <si>
    <t>On total</t>
  </si>
  <si>
    <t>Material and Subcontracts Tax</t>
  </si>
  <si>
    <t>Building 310</t>
  </si>
  <si>
    <t>UNDISTRIBUTED COSTS</t>
  </si>
  <si>
    <t xml:space="preserve">Project duration  = </t>
  </si>
  <si>
    <t>days/7days/wk =</t>
  </si>
  <si>
    <t>See Project Schedule</t>
  </si>
  <si>
    <t>working days</t>
  </si>
  <si>
    <t>Average crew size =</t>
  </si>
  <si>
    <t>man-hrs/</t>
  </si>
  <si>
    <t>sched-hrs =</t>
  </si>
  <si>
    <t>Labor cost =</t>
  </si>
  <si>
    <t>(Used to determine small tool costs and HP Supplies)</t>
  </si>
  <si>
    <t>Project Safety Manager</t>
  </si>
  <si>
    <t>Health Physicist</t>
  </si>
  <si>
    <t>Chief HP Tech</t>
  </si>
  <si>
    <t>Building Maintenance</t>
  </si>
  <si>
    <t>Secretary</t>
  </si>
  <si>
    <t>Project Control Specialist</t>
  </si>
  <si>
    <t>HP Tech</t>
  </si>
  <si>
    <t>Project Management Per Diem</t>
  </si>
  <si>
    <t>Per Diem</t>
  </si>
  <si>
    <t xml:space="preserve">Number of </t>
  </si>
  <si>
    <t>Rate, $/day</t>
  </si>
  <si>
    <t>Days</t>
  </si>
  <si>
    <t>ACTIVITIES</t>
  </si>
  <si>
    <t>2.6.1</t>
  </si>
  <si>
    <t>Decon Techs</t>
  </si>
  <si>
    <t>2.6.2</t>
  </si>
  <si>
    <t>General Employee Training (All proj. management and 2 crews of 4)</t>
  </si>
  <si>
    <t>2.8.1</t>
  </si>
  <si>
    <t>2.8.2</t>
  </si>
  <si>
    <t>2.8.2.1</t>
  </si>
  <si>
    <t>(estimated)</t>
  </si>
  <si>
    <t>2.8.2.2</t>
  </si>
  <si>
    <t>2.8.3</t>
  </si>
  <si>
    <t>2.8.4</t>
  </si>
  <si>
    <t>Isolate Bldg 310</t>
  </si>
  <si>
    <t>2.8.4.1</t>
  </si>
  <si>
    <t>(new material allowance)</t>
  </si>
  <si>
    <t>2.8.4.2</t>
  </si>
  <si>
    <t>Remove Miscellaneous Material</t>
  </si>
  <si>
    <t>All material appears to have been removed from building.</t>
  </si>
  <si>
    <t>2.10</t>
  </si>
  <si>
    <t xml:space="preserve">Remove Asbestos </t>
  </si>
  <si>
    <t>Vol. Reduc.</t>
  </si>
  <si>
    <t># of 30 cu yd</t>
  </si>
  <si>
    <t>Inventory</t>
  </si>
  <si>
    <t>Length, ft.</t>
  </si>
  <si>
    <t>Area, sq. ft.</t>
  </si>
  <si>
    <t>Volume, cu. Ft.</t>
  </si>
  <si>
    <t>factor</t>
  </si>
  <si>
    <t>Volume, cu. ft.</t>
  </si>
  <si>
    <t>boxes</t>
  </si>
  <si>
    <t>crew hrs/ft</t>
  </si>
  <si>
    <t>2009 mean, p33, 02 82 13.43 1200 with glove bags</t>
  </si>
  <si>
    <t>/foot</t>
  </si>
  <si>
    <t>cu. ft./ft</t>
  </si>
  <si>
    <t>crew hrs/sq. ft.</t>
  </si>
  <si>
    <t>2009 mean, p33, 02 82 13.43 5000</t>
  </si>
  <si>
    <t>/sq ft</t>
  </si>
  <si>
    <t>cu. ft./sq.ft</t>
  </si>
  <si>
    <t>Remove carpet</t>
  </si>
  <si>
    <t>Productivity estimated at 2x that of VAT removal.</t>
  </si>
  <si>
    <t>Remove asbestos tile from Main floor</t>
  </si>
  <si>
    <t xml:space="preserve">2009 mean, p33, 02 82 13.43 5000 </t>
  </si>
  <si>
    <t>Remove asbestos fire door</t>
  </si>
  <si>
    <t>crew hrs/comp</t>
  </si>
  <si>
    <t>estimated</t>
  </si>
  <si>
    <t>No. of containers</t>
  </si>
  <si>
    <t>Container, $</t>
  </si>
  <si>
    <t>Transport, $</t>
  </si>
  <si>
    <t>Disposal, $</t>
  </si>
  <si>
    <t>Total, $</t>
  </si>
  <si>
    <t xml:space="preserve">Clean </t>
  </si>
  <si>
    <t>Fluorescent light ballasts, lbs</t>
  </si>
  <si>
    <t>Remove systems  and components</t>
  </si>
  <si>
    <t>1. Fluorescent lights have PCB containing ballasts, except in the addition</t>
  </si>
  <si>
    <t>Contmainted</t>
  </si>
  <si>
    <t>2. Ballasts packaged in 55 gallon drums and disposed of as hazardous waste</t>
  </si>
  <si>
    <t>3. Clean waste packaged in 30 cu. yd. containers</t>
  </si>
  <si>
    <t>4. LSA disposal includes 10.2059% tax</t>
  </si>
  <si>
    <t>5. Asbestos will be double bagged and disposed of at a controlled landfill licensed to accept ACM</t>
  </si>
  <si>
    <t>6. Productivity factors are included in the rates, unless otherwise specified.</t>
  </si>
  <si>
    <t>2.11.1</t>
  </si>
  <si>
    <t>Remove systems from Fan Loft</t>
  </si>
  <si>
    <t xml:space="preserve"># of </t>
  </si>
  <si>
    <t>Weight, lbs</t>
  </si>
  <si>
    <t>HVAC equipment</t>
  </si>
  <si>
    <t>UCF 65 - 1,000 - 10,000 lbs</t>
  </si>
  <si>
    <t>Fluorescent lights</t>
  </si>
  <si>
    <t>UCF 63 - &lt;300 lbs</t>
  </si>
  <si>
    <t>Miscellaneous equipment</t>
  </si>
  <si>
    <t>UCF 64 - 300 to 1,000 lbs</t>
  </si>
  <si>
    <t>2.11.2</t>
  </si>
  <si>
    <t>Remove systems from Balcony Lab Fan Area</t>
  </si>
  <si>
    <t>Tanks, 50 - 300 gals</t>
  </si>
  <si>
    <t>UCF 50 - Tanks 50 - 300 gals.</t>
  </si>
  <si>
    <t>2.11.3</t>
  </si>
  <si>
    <t xml:space="preserve">Remove systems from Main Floor </t>
  </si>
  <si>
    <t>HVAC duct</t>
  </si>
  <si>
    <t>UCF 69 - Remove Ductwork</t>
  </si>
  <si>
    <t>Mercury</t>
  </si>
  <si>
    <t>Mercury vapor lights, lbs</t>
  </si>
  <si>
    <t>(Use same logic as flour. Ballasts, except 1 /drum)</t>
  </si>
  <si>
    <t>Mercury vapor lights</t>
  </si>
  <si>
    <t>2.11.4</t>
  </si>
  <si>
    <t xml:space="preserve">Remove systems from A114 </t>
  </si>
  <si>
    <t>&lt;2" pipe</t>
  </si>
  <si>
    <t>2009 mean, p441, 22 05 5.10 2000 (Means uses a crew of 1, we have a crew of 3; therefore, duration divided by 3.)</t>
  </si>
  <si>
    <t>2.11.5</t>
  </si>
  <si>
    <t xml:space="preserve">Remove systems from Service Floor </t>
  </si>
  <si>
    <t>Remove tanks, 0 - 50 gals</t>
  </si>
  <si>
    <t>UCF 49 - Tanks &lt;50 gals.</t>
  </si>
  <si>
    <t>Remove tanks, 50 - 300 gals</t>
  </si>
  <si>
    <t>Remove tanks, 4k - 15k gals</t>
  </si>
  <si>
    <t>UCF 52 - Tanks 4k - 15k gals.</t>
  </si>
  <si>
    <t>2.11.6</t>
  </si>
  <si>
    <t xml:space="preserve">Remove systems from Roof and Outside Areas </t>
  </si>
  <si>
    <t>2.11.7</t>
  </si>
  <si>
    <t xml:space="preserve">Remove Pipe from Building </t>
  </si>
  <si>
    <t>0 - 2" pipe, clean</t>
  </si>
  <si>
    <t>2 - 3.5" pipe, clean</t>
  </si>
  <si>
    <t>2009 mean, p441, 22 05 5.10 2050 (Means uses a crew of 1, we have a crew of 3; therefore, duration divided by 3.)</t>
  </si>
  <si>
    <t>4 - 6" pipe, clean</t>
  </si>
  <si>
    <t>2009 mean, p441, 22 05 5.10 2100 (Means uses a crew of 2, we have a crew of 3; therefore, use 2/3 of duration)</t>
  </si>
  <si>
    <t>8 - 14" pipe, clean</t>
  </si>
  <si>
    <t>2009 mean, p441, 22 05 5.10 2150 (Means uses a crew of 2, we have a crew of 3; therefore, use 2/3 of duration)</t>
  </si>
  <si>
    <t>0 - 2" pipe, contam.</t>
  </si>
  <si>
    <t>2009 mean, p441, 22 05 5.10 2000 (Means uses a crew of 1, we have a crew of 3; therefore, duration divided by 3. times 1.35 for pc and alara)</t>
  </si>
  <si>
    <t>2 - 3.5" pipe, contam.</t>
  </si>
  <si>
    <t>2009 mean, p441, 22 05 5.10 2050 (Means uses a crew of 1, we have a crew of 3; therefore, duration divided by 3. times 1.35 for pc and alara)</t>
  </si>
  <si>
    <t>4 - 6" pipe, contam.</t>
  </si>
  <si>
    <t>2009 mean, p441, 22 05 5.10 2100 (Means uses a crew of 1, we have a crew of 3; therefore, duration divided by 3. times 1.35 for pc and alara)</t>
  </si>
  <si>
    <t>8 - 14" pipe, contam.</t>
  </si>
  <si>
    <t>2009 mean, p441, 22 05 5.10 2150 (Means uses a crew of 1, we have a crew of 3; therefore, duration divided by 3. times 1.35 for pc and alara)</t>
  </si>
  <si>
    <t>2.11.8</t>
  </si>
  <si>
    <t xml:space="preserve">Remove Systems from Addition </t>
  </si>
  <si>
    <t>Fluorescent light fixtures</t>
  </si>
  <si>
    <t>Decontaminate Structures</t>
  </si>
  <si>
    <t>1. For contaminated areas, plaster, gypsum, brick and concrete block will be removed and disposed of as contaminated.</t>
  </si>
  <si>
    <t>2. For contaminated areas, concrete will be scabbled.</t>
  </si>
  <si>
    <t>3. Productivity factors are included in the rates, unless otherwise specified.</t>
  </si>
  <si>
    <t>4. Ash pit removal includes productivity factor of 1.86 to account for respirator use, pc's and alara.</t>
  </si>
  <si>
    <t>2.12.1</t>
  </si>
  <si>
    <t>Decontaminate Fuel Fab Area</t>
  </si>
  <si>
    <t>Decon concrete surfaces</t>
  </si>
  <si>
    <t>crew hr/sq. ft.</t>
  </si>
  <si>
    <t>Average UCF 7 &amp; 8 - Concrete surfaces 1/4" deep</t>
  </si>
  <si>
    <t>2.12.2</t>
  </si>
  <si>
    <t>Decontaminate Spent Fuel Pool</t>
  </si>
  <si>
    <t>2.12.3</t>
  </si>
  <si>
    <t>Decontaminate High Bay Area</t>
  </si>
  <si>
    <t>Remove ash pit block</t>
  </si>
  <si>
    <t>crew hr/cu. ft.</t>
  </si>
  <si>
    <t>Use 2009 Means pg 28, 02 41 19.16 1450, 70 c. f. per day.  Will assume 2 x that rate using excavator.</t>
  </si>
  <si>
    <t>Remove ash pit concrete</t>
  </si>
  <si>
    <t>2.12.4</t>
  </si>
  <si>
    <t>Decontaminate Service Level</t>
  </si>
  <si>
    <t>Hazardous paint, lbs</t>
  </si>
  <si>
    <t>Remove stairs</t>
  </si>
  <si>
    <t>UCF 3 - clean grating</t>
  </si>
  <si>
    <t>2.12.5</t>
  </si>
  <si>
    <t>Decontaminate A165 - Loading Dock Area</t>
  </si>
  <si>
    <t>2.12.6</t>
  </si>
  <si>
    <t>Decontaminate Main Level</t>
  </si>
  <si>
    <t>2.12.7</t>
  </si>
  <si>
    <t>Decontaminate 310 Annex</t>
  </si>
  <si>
    <t>2.12.8</t>
  </si>
  <si>
    <t>Decontaminate Balcony</t>
  </si>
  <si>
    <t>Remove contaminated soil and buried pipe</t>
  </si>
  <si>
    <t>Contaminated Soil</t>
  </si>
  <si>
    <t>Remove contaminated soil</t>
  </si>
  <si>
    <t>crew hr/cu. yd.</t>
  </si>
  <si>
    <t>UCF 12 - excavate below grade structures</t>
  </si>
  <si>
    <t>Excavate buried pipe - assume 4' wide &amp; 4' deep</t>
  </si>
  <si>
    <t>Buried pipe, clean</t>
  </si>
  <si>
    <t>Buried pipe, contam.</t>
  </si>
  <si>
    <t>Packaged in B-25 boxes</t>
  </si>
  <si>
    <t>Final Survey of Structure</t>
  </si>
  <si>
    <t>Demolition Readiness Review - (Contractor staff cost included in Undistributed Costs)</t>
  </si>
  <si>
    <t>Remove building</t>
  </si>
  <si>
    <t>2.16.1</t>
  </si>
  <si>
    <t>Remove Interior  walls</t>
  </si>
  <si>
    <t>1. All waste will be disposed of at the local landfill - considered a controlled landfill</t>
  </si>
  <si>
    <t>2. Productivity factors are included in the rates, unless otherwise specified.</t>
  </si>
  <si>
    <t>3. For building removal use 2009 Means pg 28, 02 41 19.16 1450, 70 c. f. per day.  This rate assumes a crew of 4 laborers and hand tools.  This rate is assumed to be doubled for demolition using an excavator, not hand tools.</t>
  </si>
  <si>
    <t>2.16.1.1</t>
  </si>
  <si>
    <t>Remove Fan Loft</t>
  </si>
  <si>
    <t>Remove plaster</t>
  </si>
  <si>
    <t>cu. yd./day</t>
  </si>
  <si>
    <t>Use 2009 Means pg 26, 02 41 13.33 4320, 25 c. y. per day.  Assume x 2 using just heavy equipment</t>
  </si>
  <si>
    <t>Remove gypsum</t>
  </si>
  <si>
    <t>Remove brick</t>
  </si>
  <si>
    <t>Remove concrete block</t>
  </si>
  <si>
    <t xml:space="preserve">Remove concrete </t>
  </si>
  <si>
    <t>2.16.1.2</t>
  </si>
  <si>
    <t>Remove Clerestory</t>
  </si>
  <si>
    <t>2.16.1.3</t>
  </si>
  <si>
    <t>Remove Balcony</t>
  </si>
  <si>
    <t>2.16.1.4</t>
  </si>
  <si>
    <t>Remove Main Level</t>
  </si>
  <si>
    <t>2.16.1.5</t>
  </si>
  <si>
    <t>Remove Spent Fuel Pool</t>
  </si>
  <si>
    <t>Tons</t>
  </si>
  <si>
    <t>Remove insulation</t>
  </si>
  <si>
    <t>Remove structural steel</t>
  </si>
  <si>
    <t>crew hr/ton</t>
  </si>
  <si>
    <t>UCF 8 - structural steel</t>
  </si>
  <si>
    <t>2.16.1.6</t>
  </si>
  <si>
    <t>Remove Fuel Fab Area</t>
  </si>
  <si>
    <t>UCF 6 - Clean Block Wall</t>
  </si>
  <si>
    <t>2.16.1.7</t>
  </si>
  <si>
    <t>Remove High Bay Area</t>
  </si>
  <si>
    <t xml:space="preserve"> </t>
  </si>
  <si>
    <t>2.16.1.8</t>
  </si>
  <si>
    <t>Remove Service Level - Includes Personnel &amp; Pipe Tunnel</t>
  </si>
  <si>
    <t>Seal tunnels at building 306 (Reinforced block 12" thick)</t>
  </si>
  <si>
    <t>sq. ft./day</t>
  </si>
  <si>
    <t>2009 Means 04 22 10.34 5650</t>
  </si>
  <si>
    <t>Material, $/sq ft.</t>
  </si>
  <si>
    <t>Material cost, $</t>
  </si>
  <si>
    <t>Construct block wall</t>
  </si>
  <si>
    <t>2.16.1.9</t>
  </si>
  <si>
    <t>Remove A165 - Loading Dock Area</t>
  </si>
  <si>
    <t>2.16.1.10</t>
  </si>
  <si>
    <t>Remove 310A</t>
  </si>
  <si>
    <t>2.16.2</t>
  </si>
  <si>
    <t xml:space="preserve">Remove buildings 310 and 310A </t>
  </si>
  <si>
    <t>Width</t>
  </si>
  <si>
    <t>Depth</t>
  </si>
  <si>
    <t xml:space="preserve">Built up Roof </t>
  </si>
  <si>
    <t>sq ft/8 hr day</t>
  </si>
  <si>
    <t>2006 RS Means 07060-110-3000</t>
  </si>
  <si>
    <t>Remove concrete block on roof</t>
  </si>
  <si>
    <t>Remove concrete roof</t>
  </si>
  <si>
    <t>Remove transite panels</t>
  </si>
  <si>
    <t>2009 mean, p34, 02 82 13.43 8000</t>
  </si>
  <si>
    <t>Remove metal deck</t>
  </si>
  <si>
    <t>Remove wood deck</t>
  </si>
  <si>
    <t>Final Site Survey Structure gone</t>
  </si>
  <si>
    <t>Schedule</t>
  </si>
  <si>
    <t>Work hours</t>
  </si>
  <si>
    <t>duration, days</t>
  </si>
  <si>
    <t>2.17.1</t>
  </si>
  <si>
    <t>Prepare Final Status Survey Plan</t>
  </si>
  <si>
    <t xml:space="preserve">days = </t>
  </si>
  <si>
    <t>days - 40 days in parallel with 2.16</t>
  </si>
  <si>
    <t>2.17.2</t>
  </si>
  <si>
    <t>Soil Sampling</t>
  </si>
  <si>
    <t>days- in parallel with 2.17.1</t>
  </si>
  <si>
    <t>2.17.3</t>
  </si>
  <si>
    <t>Direct Survey</t>
  </si>
  <si>
    <t>2.17.4</t>
  </si>
  <si>
    <t>Sampling Analysis</t>
  </si>
  <si>
    <t>2.17.5</t>
  </si>
  <si>
    <t>Prepare Final Status Survey Report</t>
  </si>
  <si>
    <t>days - three days overlap with 2.17.4</t>
  </si>
  <si>
    <t>Orise Site Release Confirmation</t>
  </si>
  <si>
    <t xml:space="preserve">Duration equal 45 days; however, this activity will occur in parallel with 2.17.  The schedule duration will be 45 - 40 days = </t>
  </si>
  <si>
    <t>Backfill, grade, seed, and pave where applicable</t>
  </si>
  <si>
    <t>1. Grade and see area included.</t>
  </si>
  <si>
    <t>3. Paving will be performed by subcontractor.</t>
  </si>
  <si>
    <t>4. Backfill excavated soil and below grade void.</t>
  </si>
  <si>
    <t>Grade</t>
  </si>
  <si>
    <t>2009 RS Means 31 22 16.10 0100</t>
  </si>
  <si>
    <t>Seed</t>
  </si>
  <si>
    <t>2009 RS Means 32 92 19.13 1000</t>
  </si>
  <si>
    <t>2009 RS Means 31 23 23.14 2000</t>
  </si>
  <si>
    <t>Pavement - binder course</t>
  </si>
  <si>
    <t>2009 RS Means 32 12 16.14 0400</t>
  </si>
  <si>
    <t>2009 RS Means 32 12 16.14 0900</t>
  </si>
  <si>
    <t>Material, $/SY</t>
  </si>
  <si>
    <t>Equipment, $/SY</t>
  </si>
  <si>
    <t>Cost, $/cu. yd.</t>
  </si>
  <si>
    <t>Seed and equipment</t>
  </si>
  <si>
    <t>Pavement</t>
  </si>
  <si>
    <t>2009 RS Means 32 12 16.14 0400 + 0900</t>
  </si>
  <si>
    <t>Structural fill</t>
  </si>
  <si>
    <t>2009 RS Means 31 05 16.10 0600 + 0900</t>
  </si>
  <si>
    <t>Final Project Report</t>
  </si>
  <si>
    <t>Prepare Report</t>
  </si>
  <si>
    <t>Labor Category:</t>
  </si>
  <si>
    <t>Decon Tech.</t>
  </si>
  <si>
    <t>Allowance/perdiem $/day</t>
  </si>
  <si>
    <t>Days/wk paid</t>
  </si>
  <si>
    <t>Work hours/wk</t>
  </si>
  <si>
    <t>work hourly rate adjustment</t>
  </si>
  <si>
    <t>Unadjusted rate</t>
  </si>
  <si>
    <t>Adjusted to include 10 hrs OT</t>
  </si>
  <si>
    <t>Labor Rate ($/hr):</t>
  </si>
  <si>
    <t>G Wing</t>
  </si>
  <si>
    <t>H Wing</t>
  </si>
  <si>
    <t>Lead</t>
  </si>
  <si>
    <t>F Wing</t>
  </si>
  <si>
    <t>Fallout shelter</t>
  </si>
  <si>
    <t>Grand Total Building 212 F, G, H  wings and Fallout Shelter</t>
  </si>
  <si>
    <t>Total Building 212 F, G, H  wings and Fallout Shelter</t>
  </si>
  <si>
    <t>Building 212 F, G, H  wings and Fallout Shelter</t>
  </si>
  <si>
    <t>See Project Schedule - Starts with Site Mobilization and ends with Site Demobilization</t>
  </si>
  <si>
    <t>Crew cost - 4 crews from mobilization through final survey</t>
  </si>
  <si>
    <t>See Project Schedule - Starts with Site Mobilization and ends with Remove Building</t>
  </si>
  <si>
    <t>Crew cost - 4 crews from final survey through site demobilization</t>
  </si>
  <si>
    <t>See Project Schedule - Starts with Remove Building and ends with Site Demobilization</t>
  </si>
  <si>
    <t>Shot Blaster</t>
  </si>
  <si>
    <t>Core Drill &amp; Bits</t>
  </si>
  <si>
    <t>4 crews of 4 (3 decon techs and 1 HP tech per crew. HP techs with staff)</t>
  </si>
  <si>
    <t>Project Engineering</t>
  </si>
  <si>
    <t>Procedure Development and Review - Offsite</t>
  </si>
  <si>
    <t>Preparation of QA and Safety Documents - Offsite</t>
  </si>
  <si>
    <t>1.7.1</t>
  </si>
  <si>
    <t>With Undistributed Costs</t>
  </si>
  <si>
    <t>Travel to site</t>
  </si>
  <si>
    <t>Labor Cost =</t>
  </si>
  <si>
    <t>Travel cost =</t>
  </si>
  <si>
    <t>1.7.2</t>
  </si>
  <si>
    <t>General Employee Training (All proj. manag. &amp; 4 crews of 4) (1 HP  Tech &amp; 3 Decon Techs)</t>
  </si>
  <si>
    <t>1.7.3</t>
  </si>
  <si>
    <t>Site Specific Training (All proj. manag. &amp; 4 crews of 4) (1 HP  Tech &amp; 3 Decon Techs)</t>
  </si>
  <si>
    <t xml:space="preserve">Decontamination Readiness Review (Labor costs included in Undistributed costs) </t>
  </si>
  <si>
    <t>B</t>
  </si>
  <si>
    <t>Site Preparation (Labor costs included in Undistributed costs)</t>
  </si>
  <si>
    <t>1.9.1</t>
  </si>
  <si>
    <t>1.9.2</t>
  </si>
  <si>
    <t>1.9.2.1</t>
  </si>
  <si>
    <t xml:space="preserve">Setup boundaries, install HEPA filters  &amp; seal off ventilation openings </t>
  </si>
  <si>
    <t>1.9.2.2</t>
  </si>
  <si>
    <t>1.9.2.3</t>
  </si>
  <si>
    <t>Setup Rad &amp; Non-Rad Segregation/Packaging Stations</t>
  </si>
  <si>
    <t>1.9.3</t>
  </si>
  <si>
    <t>Isolate FGH wings from Bldg 212</t>
  </si>
  <si>
    <t>1.9.3.1</t>
  </si>
  <si>
    <t>1.9.3.2</t>
  </si>
  <si>
    <t>Ventilation</t>
  </si>
  <si>
    <t>1.9.3.3</t>
  </si>
  <si>
    <t>1.9.3.4</t>
  </si>
  <si>
    <t>Seal  accesses to M wing</t>
  </si>
  <si>
    <t>Equipment Removal/Decontamination (Labor costs included in Undistributed costs)</t>
  </si>
  <si>
    <t>1. Productivity factors are included in the rates, unless otherwise specified.</t>
  </si>
  <si>
    <t>2. Scabbled concrete volume will be increased 30% to account for packaging inefficiencies.</t>
  </si>
  <si>
    <t>1.10.1</t>
  </si>
  <si>
    <t xml:space="preserve">Remove systems  and components </t>
  </si>
  <si>
    <t>1.10.1.1</t>
  </si>
  <si>
    <t>1.10.1.2</t>
  </si>
  <si>
    <t xml:space="preserve">Remove Asbestos &amp; other hazardous material </t>
  </si>
  <si>
    <t>2. Asbestos volume will be increased 30% to account for packaging inefficiencies.</t>
  </si>
  <si>
    <t>3. Asbestos will be double bagged and disposed of at a controlled landfill licensed to accept ACM</t>
  </si>
  <si>
    <t>4. Fluorescent lights have PCB containing ballasts</t>
  </si>
  <si>
    <t>5. Ballasts packaged in 55 gallon drums and disposed of as hazardous waste</t>
  </si>
  <si>
    <t>6. Clean waste packaged in 30 cu. yd. containers</t>
  </si>
  <si>
    <t># of</t>
  </si>
  <si>
    <t>Lead core block</t>
  </si>
  <si>
    <t>Lead baskets</t>
  </si>
  <si>
    <t>1.10.1.3</t>
  </si>
  <si>
    <t>1. Clean waste packaged in 30 cu. yd. containers</t>
  </si>
  <si>
    <t>1.10.1.3.1</t>
  </si>
  <si>
    <t>Remove piping</t>
  </si>
  <si>
    <t>2009 mean, p441, 22 05 5.10 2100 (Means uses a crew of 2, we have a crew of 3; therefore, multiply by 2/3.)</t>
  </si>
  <si>
    <t>2009 mean, p441, 22 05 5.10 2150 (Means uses a crew of 2, we have a crew of 3; therefore, multiply by 2/3.)</t>
  </si>
  <si>
    <t>2009 mean, p441, 22 05 5.10 2100 (Means uses a crew of 2, we have a crew of 3; therefore, multiply by 2/3. times 1.35 for pc and alara)</t>
  </si>
  <si>
    <t>1.10.1.3.2</t>
  </si>
  <si>
    <t>Remove ventilation</t>
  </si>
  <si>
    <t>1.10.1.3.3</t>
  </si>
  <si>
    <t>Remove large equipment</t>
  </si>
  <si>
    <t>UCF 56 - Tanks &lt;50 gals.</t>
  </si>
  <si>
    <t>UCF 57 - Tanks 50 - 300 gals.</t>
  </si>
  <si>
    <t>Remove tanks, 300 - 4k gals</t>
  </si>
  <si>
    <t>UCF 58 - Tanks 4k - 15k gals.</t>
  </si>
  <si>
    <t>1.10.1.4</t>
  </si>
  <si>
    <t>Remove storage tubes</t>
  </si>
  <si>
    <t xml:space="preserve">Estimated </t>
  </si>
  <si>
    <t>1.10.1.5</t>
  </si>
  <si>
    <t>1.10.2</t>
  </si>
  <si>
    <t>1.10.2.1</t>
  </si>
  <si>
    <t>1.10.2.2</t>
  </si>
  <si>
    <t>1.10.2.3</t>
  </si>
  <si>
    <t>1.10.2.3.1</t>
  </si>
  <si>
    <t>Buried pipe, clean - length to remove included above</t>
  </si>
  <si>
    <t>2009 mean, p441, 22 05 5.10 2100 (Means uses a crew of 2, we have a crew of 3; therefore, multiply by 3.)</t>
  </si>
  <si>
    <t>Excavate buried pipe - assume 4' wide &amp; 15' deep</t>
  </si>
  <si>
    <t>Buried pipe, contam. - length to remove included below</t>
  </si>
  <si>
    <t>2009 mean, p441, 22 05 5.10 2150 (Means uses a crew of 2, we have a crew of 3; therefore, multiply by 2/3. times 1.35 for pc and alara)</t>
  </si>
  <si>
    <t>1.10.2.3.2</t>
  </si>
  <si>
    <t>1.10.2.3.3</t>
  </si>
  <si>
    <t>1.10.2.3.3.1</t>
  </si>
  <si>
    <t>Pickle area</t>
  </si>
  <si>
    <t>UCF 58 - Tanks 300 - 4k gals.</t>
  </si>
  <si>
    <t>1.10.2.3.3.2</t>
  </si>
  <si>
    <t>Retention tanks</t>
  </si>
  <si>
    <t>1.10.2.3.3.3</t>
  </si>
  <si>
    <t>Grinding Area</t>
  </si>
  <si>
    <t>1.10.2.3.3.4</t>
  </si>
  <si>
    <t>Hot Shop</t>
  </si>
  <si>
    <t>1.10.2.3.3.5</t>
  </si>
  <si>
    <t>Remainder of building</t>
  </si>
  <si>
    <t>1.10.2.4</t>
  </si>
  <si>
    <t>1.10.2.4.1</t>
  </si>
  <si>
    <t>Pickle room</t>
  </si>
  <si>
    <t>Decontaminate brick - 2"</t>
  </si>
  <si>
    <t>Average UCF 7 &amp; 8 - Concrete surfaces 2" deep</t>
  </si>
  <si>
    <t>Decontaminate brick - 1/4"</t>
  </si>
  <si>
    <t>Decon concrete and block surfaces - 1"</t>
  </si>
  <si>
    <t>Average UCF 7 &amp; 8 - Concrete surfaces 1" deep</t>
  </si>
  <si>
    <t>1.10.2.4.2</t>
  </si>
  <si>
    <t>Retention Tank Room</t>
  </si>
  <si>
    <t>1.10.2.4.3</t>
  </si>
  <si>
    <t>Tool Crib</t>
  </si>
  <si>
    <t>Decontaminate concrete - 1/4"</t>
  </si>
  <si>
    <t>1.10.2.4.4</t>
  </si>
  <si>
    <t>Grinding Room</t>
  </si>
  <si>
    <t>Decon concrete and block surfaces - .5"</t>
  </si>
  <si>
    <t>Average UCF 7 &amp; 8 - Concrete surfaces 1/2" deep</t>
  </si>
  <si>
    <t>1.10.2.4.5</t>
  </si>
  <si>
    <t>SMS Storage Room</t>
  </si>
  <si>
    <t>Decon concrete and block surfaces - .25"</t>
  </si>
  <si>
    <t>1.10.2.4.6</t>
  </si>
  <si>
    <t>HiBay</t>
  </si>
  <si>
    <t>1.10.2.5</t>
  </si>
  <si>
    <t>1.10.3</t>
  </si>
  <si>
    <t>1.10.3.1</t>
  </si>
  <si>
    <t>1.10.3.2</t>
  </si>
  <si>
    <t>Lead weights</t>
  </si>
  <si>
    <t>1.10.3.3</t>
  </si>
  <si>
    <t>1.10.3.3.1</t>
  </si>
  <si>
    <t>1.10.3.3.2</t>
  </si>
  <si>
    <t>1.10.3.3.3</t>
  </si>
  <si>
    <t>1.11.3.3.3.1</t>
  </si>
  <si>
    <t>All Areas</t>
  </si>
  <si>
    <t>UCF 50 - Tanks 57 - 300 gals.</t>
  </si>
  <si>
    <t>2.11.2.3.3.2</t>
  </si>
  <si>
    <t>2.11.2.3.3.3</t>
  </si>
  <si>
    <t>2.11.2.3.3.4</t>
  </si>
  <si>
    <t>2.11.2.3.3.5</t>
  </si>
  <si>
    <t>1.10.3.4</t>
  </si>
  <si>
    <t>1.10.3.4.1</t>
  </si>
  <si>
    <t>F105, 106, 114, 115, 108 &amp; GB</t>
  </si>
  <si>
    <t>1.10.3.4.2</t>
  </si>
  <si>
    <t>F109, 117, 117B, 118 &amp; 118A/B</t>
  </si>
  <si>
    <t>1.10.3.4.3</t>
  </si>
  <si>
    <t>F113</t>
  </si>
  <si>
    <t>1.10.3.4.4</t>
  </si>
  <si>
    <t>Doors magnitite</t>
  </si>
  <si>
    <t>1.10.3.4.5</t>
  </si>
  <si>
    <t>Doors - Steel (Shot Blast)</t>
  </si>
  <si>
    <t>Shot Blast surfaces - .125"</t>
  </si>
  <si>
    <t>crew hr/comp.</t>
  </si>
  <si>
    <t>Estimated, includes 2.05 PLF</t>
  </si>
  <si>
    <t>1.10.3.4.6</t>
  </si>
  <si>
    <t>Remove Storage Tubes</t>
  </si>
  <si>
    <t>crew hrs/core</t>
  </si>
  <si>
    <t>Decon liners (Shot Blast)- .125"</t>
  </si>
  <si>
    <t>2009 mean, p281, 09 05 05.20 8100 X plf of 2.05</t>
  </si>
  <si>
    <t>1.10.3.5</t>
  </si>
  <si>
    <t>1.10.4</t>
  </si>
  <si>
    <t>Fallout Shelter</t>
  </si>
  <si>
    <t>1.10.4.1</t>
  </si>
  <si>
    <t>1.10.4.2</t>
  </si>
  <si>
    <t>1.10.4.2.1</t>
  </si>
  <si>
    <t>1.10.4.2.2</t>
  </si>
  <si>
    <t>1.10.4.2.3</t>
  </si>
  <si>
    <t>Excavate buried tanks</t>
  </si>
  <si>
    <t>1.10.4.3</t>
  </si>
  <si>
    <t>Demolition Readiness Review (Labor costs included in Undistributed costs)</t>
  </si>
  <si>
    <t>Remove building (Labor costs included in Undistributed costs)</t>
  </si>
  <si>
    <t>1.12.1</t>
  </si>
  <si>
    <t>1.12.1.1</t>
  </si>
  <si>
    <t>1.12.1.1.1</t>
  </si>
  <si>
    <t>Ground floor</t>
  </si>
  <si>
    <t>Weight. Lbs</t>
  </si>
  <si>
    <t>Gypsum wall</t>
  </si>
  <si>
    <t>1.12.1.1.2</t>
  </si>
  <si>
    <t>Second floor</t>
  </si>
  <si>
    <t>1.12.1.2</t>
  </si>
  <si>
    <t>Remove 212 G Wing</t>
  </si>
  <si>
    <t>Remove concrete floor</t>
  </si>
  <si>
    <t>1.12.2</t>
  </si>
  <si>
    <t>1.12.2.1</t>
  </si>
  <si>
    <t>1.12.2.1.1</t>
  </si>
  <si>
    <t>Remove concrete</t>
  </si>
  <si>
    <t>1.12.2.1.2</t>
  </si>
  <si>
    <t>1.12.2.2</t>
  </si>
  <si>
    <t>Remove 212 H Wing</t>
  </si>
  <si>
    <t>Wood wall</t>
  </si>
  <si>
    <t>1.12.3</t>
  </si>
  <si>
    <t>1.12.3.1</t>
  </si>
  <si>
    <t>Remove Hot Cells (Labor costs included in Undistributed costs)</t>
  </si>
  <si>
    <t>4. Truck shipments are limited to 40,000 lbs.</t>
  </si>
  <si>
    <t>5. Concrete density = 150lbs/cu.ft., Block density = 145lbs/cu.ft. &amp; Magnitite Concrete = 232lbs./cu.ft.</t>
  </si>
  <si>
    <t>6. Lead glass windows are assumed to weigh 6,000 lbs ea.  They will be packaged in B-25 containers for transport. Each window will be disposed of as hazardous waste at $0.50 per lb.</t>
  </si>
  <si>
    <t>7. Fluid in the Lead glass windows has a density of 19.2 lbs / gallon(Tech Sheets from Chemtura, 07/03/08).  The fluid will be packaged in 55 gallon drums for transport. The fluid will be disposed of as hazardous waste at $0.50 per lb.</t>
  </si>
  <si>
    <t>8. Magnitite concrete will by segmented into approximately 20,000 lb blocks, (6'x5') by using diamond wire saw.  Blocks will be shipped to the controlled landfill, 2 blocks per shipment.</t>
  </si>
  <si>
    <t>9. Diamond wire cutting is approximately $79.30/cu. ft. (see calculation). This cost includes equipment and labor, from Bluegrass.</t>
  </si>
  <si>
    <t>10. Density of lead glass window is 143 lbs/cu. ft. from the bldg 200 estimate.</t>
  </si>
  <si>
    <t>1.12.3.1.1</t>
  </si>
  <si>
    <t>Hot Cells - Diamond wire cutting</t>
  </si>
  <si>
    <t>Gallons</t>
  </si>
  <si>
    <t>Containers</t>
  </si>
  <si>
    <t>Remove magnitite concrete</t>
  </si>
  <si>
    <t>crew hrs/cu ft</t>
  </si>
  <si>
    <t>See calculation for diamond wire cutting</t>
  </si>
  <si>
    <t>Diamond Wire</t>
  </si>
  <si>
    <t>cutting $/cuft</t>
  </si>
  <si>
    <t>cutting</t>
  </si>
  <si>
    <t>1.12.3.1.2</t>
  </si>
  <si>
    <t>Hot Cell</t>
  </si>
  <si>
    <t>Remove metal liner</t>
  </si>
  <si>
    <t>hrs/Sq. Ft.</t>
  </si>
  <si>
    <t>UCF 1 - Clean steel liner removal</t>
  </si>
  <si>
    <t>Plexiglass</t>
  </si>
  <si>
    <t>hrs/window</t>
  </si>
  <si>
    <t>Remove steel doors</t>
  </si>
  <si>
    <t>hrs/door</t>
  </si>
  <si>
    <t>Remove fluid from lead windows</t>
  </si>
  <si>
    <t>Lead glass windows</t>
  </si>
  <si>
    <t>Hazardous - L</t>
  </si>
  <si>
    <t>Hazardous - W</t>
  </si>
  <si>
    <t>1.12.3.2</t>
  </si>
  <si>
    <t>1.12.3.2.1</t>
  </si>
  <si>
    <t>1.12.3.2.2</t>
  </si>
  <si>
    <t>1.12.3.3</t>
  </si>
  <si>
    <t>Remove 212 F Wing</t>
  </si>
  <si>
    <t>1.12.4</t>
  </si>
  <si>
    <t>1.12.4.1</t>
  </si>
  <si>
    <t>1.12.4.1.1</t>
  </si>
  <si>
    <t>Metal wall</t>
  </si>
  <si>
    <t>Acoustical tile</t>
  </si>
  <si>
    <t>1.12.4.2</t>
  </si>
  <si>
    <t>Remove Fallout Shelter</t>
  </si>
  <si>
    <t>Final release survey - ORISE (Labor costs included in Undistributed costs)</t>
  </si>
  <si>
    <t>Backfill, grade and seed (Labor costs included in Undistributed costs)</t>
  </si>
  <si>
    <t>1. Grade and see area  104' x 93', plus 10%.</t>
  </si>
  <si>
    <t>Gravel base layer</t>
  </si>
  <si>
    <t>sq yd/8 hr day</t>
  </si>
  <si>
    <t>2009 RS Means 32 11 23.23 0300</t>
  </si>
  <si>
    <t>Pavement - binder course - 4"</t>
  </si>
  <si>
    <t>2009 RS Means 32 12 16.14 0600</t>
  </si>
  <si>
    <t>Pavement - finish course - 2"</t>
  </si>
  <si>
    <t>Installation, $/SF</t>
  </si>
  <si>
    <t>2009 RS Means 31 05 16.10 0600 + 0900 &amp; 31 23 23.24 0400</t>
  </si>
  <si>
    <t>Site Demobilization (Labor costs included in Undistributed costs)</t>
  </si>
  <si>
    <t>Return rented equipment, including trailers</t>
  </si>
  <si>
    <t>Dispose of unused material</t>
  </si>
  <si>
    <t>General site cleanup</t>
  </si>
  <si>
    <t>Travel home</t>
  </si>
  <si>
    <t>Final Project Report - Offsite</t>
  </si>
  <si>
    <t>contaminated</t>
  </si>
  <si>
    <t>Total Floor area</t>
  </si>
  <si>
    <t>Grand Total Building 200 MA/MB wings</t>
  </si>
  <si>
    <t>Total Building 200 MA/MB wings</t>
  </si>
  <si>
    <t>Building 200</t>
  </si>
  <si>
    <t>See Project Schedule - Starts with Site Mobilization and ends with Final Survey</t>
  </si>
  <si>
    <t>Crew cost - 2 crews from final survey through site demobilization</t>
  </si>
  <si>
    <t>See Project Schedule - Starts with Final Survey and ends with Site Demobilization</t>
  </si>
  <si>
    <t xml:space="preserve">Decontamination Readiness Review </t>
  </si>
  <si>
    <t>2.10.1</t>
  </si>
  <si>
    <t>2.10.2</t>
  </si>
  <si>
    <t>2.10.2.1</t>
  </si>
  <si>
    <t>2.10.2.2</t>
  </si>
  <si>
    <t>2.10.3</t>
  </si>
  <si>
    <t>2.10.4</t>
  </si>
  <si>
    <t>Isolate MA/MB wings from rest of Bldg</t>
  </si>
  <si>
    <t>2.10.4.1</t>
  </si>
  <si>
    <t>2.10.4.2</t>
  </si>
  <si>
    <t>2.10.4.3</t>
  </si>
  <si>
    <t>Decontaminate Cells (Labor costs included in Undistributed costs)</t>
  </si>
  <si>
    <t>Service Floor</t>
  </si>
  <si>
    <t>Decon concrete floor surfaces - 1 inch deep</t>
  </si>
  <si>
    <t>Decon M1 cell concrete floor surface - 6 inches deep</t>
  </si>
  <si>
    <t>Decon concrete  wall and ceiling surfaces -  1/4 inch deep</t>
  </si>
  <si>
    <t>Main Floor</t>
  </si>
  <si>
    <t>Remove Asbestos (Labor costs included in Undistributed costs)</t>
  </si>
  <si>
    <t>Remove systems  and components (Labor costs included in Undistributed costs)</t>
  </si>
  <si>
    <t>1. Fluorescent lights have PCB containing ballasts</t>
  </si>
  <si>
    <t>4. Productivity factors are included in the rates, unless otherwise specified.</t>
  </si>
  <si>
    <t>2.13.1</t>
  </si>
  <si>
    <t>Remove systems and components - general</t>
  </si>
  <si>
    <t>Lead bricks</t>
  </si>
  <si>
    <t>2.13.2</t>
  </si>
  <si>
    <t>Remove systems from MB</t>
  </si>
  <si>
    <t>Remove Ventilation (Labor costs included in Undistributed costs)</t>
  </si>
  <si>
    <t>2.14.1</t>
  </si>
  <si>
    <t>Remove ventilation system from Service Floor</t>
  </si>
  <si>
    <t>2.14.2</t>
  </si>
  <si>
    <t>Remove systems from Main Floor</t>
  </si>
  <si>
    <t>2.14.3</t>
  </si>
  <si>
    <t>Remove ventilation system from Fan Loft</t>
  </si>
  <si>
    <t>Drill Out Storage Tubes (Labor costs included in Undistributed costs)</t>
  </si>
  <si>
    <t xml:space="preserve">Excavate buried pipe </t>
  </si>
  <si>
    <t>Decontaminate Structures (Labor costs included in Undistributed costs)</t>
  </si>
  <si>
    <t>1. For contaminated areas, concrete will be scabbled.</t>
  </si>
  <si>
    <t>3. Scabbled concrete volume will be increased 30% to account for packaging inefficiencies.</t>
  </si>
  <si>
    <t>2.16.3</t>
  </si>
  <si>
    <t>Decontaminate Fan Loft</t>
  </si>
  <si>
    <t>Final Survey of Structure (Labor costs included in Undistributed costs)</t>
  </si>
  <si>
    <t>10. Duration of duct removal equal to duration of diamond wire cutting</t>
  </si>
  <si>
    <t>2.19.1</t>
  </si>
  <si>
    <t>Service Level - Diamond wire cutting</t>
  </si>
  <si>
    <t>2.19.2</t>
  </si>
  <si>
    <t>Service Level</t>
  </si>
  <si>
    <t>2.19.3</t>
  </si>
  <si>
    <t>Main Level - Diamond wire cutting</t>
  </si>
  <si>
    <t>2.19.4</t>
  </si>
  <si>
    <t>Main Level</t>
  </si>
  <si>
    <t>Unistrut wall</t>
  </si>
  <si>
    <t>2.19.5</t>
  </si>
  <si>
    <t>Remove ducts from concrete wall</t>
  </si>
  <si>
    <t># of B-25</t>
  </si>
  <si>
    <t>2.20.1</t>
  </si>
  <si>
    <t>2.20.1.1</t>
  </si>
  <si>
    <t>2.20.1.2</t>
  </si>
  <si>
    <t>2.20.1.3</t>
  </si>
  <si>
    <t>Fan Loft</t>
  </si>
  <si>
    <t>2.20.2</t>
  </si>
  <si>
    <t>Remove 200 MA/MB Wings</t>
  </si>
  <si>
    <t>Shell floor area</t>
  </si>
  <si>
    <t>Service Bldg Floor</t>
  </si>
  <si>
    <t>331A</t>
  </si>
  <si>
    <t>Grand Total Building 331</t>
  </si>
  <si>
    <t>Total Building 331</t>
  </si>
  <si>
    <t>Argonne Oversight @ 24%</t>
  </si>
  <si>
    <t>Argonne Tax</t>
  </si>
  <si>
    <t>General and Administration @ 3.8%</t>
  </si>
  <si>
    <t>IGPP/IGPE @ 3.4%</t>
  </si>
  <si>
    <t>LDRD On total only</t>
  </si>
  <si>
    <t>Material and Subcontracts Tax @ 4.8%</t>
  </si>
  <si>
    <t>Building 331</t>
  </si>
  <si>
    <t>Site Supervisor</t>
  </si>
  <si>
    <t>Not Used</t>
  </si>
  <si>
    <t xml:space="preserve">Asbestos Crew cost </t>
  </si>
  <si>
    <t xml:space="preserve">See Project Schedule </t>
  </si>
  <si>
    <t>Crew cost - 2 crews from mobilization through final survey of structures</t>
  </si>
  <si>
    <t>Decon Techs per diem</t>
  </si>
  <si>
    <t>Crew cost - 2 crews from building demo through site demobilization</t>
  </si>
  <si>
    <t>Front end loader, wheeled</t>
  </si>
  <si>
    <t xml:space="preserve"> Hydraulic hammer for excavator</t>
  </si>
  <si>
    <t xml:space="preserve"> Grapple for excavator</t>
  </si>
  <si>
    <t>Scaffolding for shell</t>
  </si>
  <si>
    <t>Dump trucks excavation and backfill</t>
  </si>
  <si>
    <t>Rental cars</t>
  </si>
  <si>
    <t>Water tank Trailer</t>
  </si>
  <si>
    <t>Dust Boss DB 60</t>
  </si>
  <si>
    <t>Dust Boss DB 60 transport</t>
  </si>
  <si>
    <t>2 crews of 4 (3 decon techs and 1 HP tech per crew. HP techs with staff)</t>
  </si>
  <si>
    <t>Hoods with coveralls</t>
  </si>
  <si>
    <t>Certified Health Physicst</t>
  </si>
  <si>
    <t>1.8.1</t>
  </si>
  <si>
    <t>Asbestos Techs</t>
  </si>
  <si>
    <t>1.8.2</t>
  </si>
  <si>
    <t xml:space="preserve">General Employee Training </t>
  </si>
  <si>
    <t>(All project management, 2 HP Techs &amp; 2 crews of 4 Decon Techs)</t>
  </si>
  <si>
    <t>1.8.3</t>
  </si>
  <si>
    <t xml:space="preserve">Site Specific Training </t>
  </si>
  <si>
    <t>Disconnect all utilities to work areas.</t>
  </si>
  <si>
    <t>2. All waste volumes will be increased 30% to account for packaging inefficiencies.</t>
  </si>
  <si>
    <t>Asbestos Total</t>
  </si>
  <si>
    <t>Includes contaminated asbestos</t>
  </si>
  <si>
    <t>Clean asbestos only</t>
  </si>
  <si>
    <t>4. Fluorescent lights contain mercury and  ballasts contain PCBs</t>
  </si>
  <si>
    <t>5. Ballasts and lights packaged in 55 gallon drums and disposed of as hazardous waste</t>
  </si>
  <si>
    <t>7. LLW will be packaged in B25 containers.</t>
  </si>
  <si>
    <t>8, Tanks less than 300 gallons will be removed in one piece. Tanks greater than 300 gallons will be sgmented.</t>
  </si>
  <si>
    <t>1.11.1</t>
  </si>
  <si>
    <t>331 Shell</t>
  </si>
  <si>
    <t>1.11.1.1</t>
  </si>
  <si>
    <t>1.11.1.2</t>
  </si>
  <si>
    <t>Remove asbestos ceiling tile</t>
  </si>
  <si>
    <t>Assume 1000 sq ft per day plus two days to set up and 2 days to dismantle scaffolding.</t>
  </si>
  <si>
    <t>Fluorescent light bulbs</t>
  </si>
  <si>
    <t>Fluorescent fixtures</t>
  </si>
  <si>
    <t>Hazardous,  ballasts</t>
  </si>
  <si>
    <t>1.11.1.3</t>
  </si>
  <si>
    <t>1.11.1.3.1</t>
  </si>
  <si>
    <t>0 - 2.5" pipe, clean</t>
  </si>
  <si>
    <t>3 - 4" pipe, clean</t>
  </si>
  <si>
    <t>5 - 6" pipe, clean</t>
  </si>
  <si>
    <t>Non-asbestos insulation - removed with pipe</t>
  </si>
  <si>
    <t xml:space="preserve">Buried pipe, clean </t>
  </si>
  <si>
    <t>0 - 2.5" pipe, contam.</t>
  </si>
  <si>
    <t>3 - 4" pipe, contam.</t>
  </si>
  <si>
    <t>2009 mean, p441, 22 05 5.10 2050 (Means uses a crew of 1, we have a crew of 3; therefore, duration divided by 3. )</t>
  </si>
  <si>
    <t>5 - 6" pipe, contam.</t>
  </si>
  <si>
    <t>1.11.1.3.2</t>
  </si>
  <si>
    <t>1.11.1.4</t>
  </si>
  <si>
    <t>1.11.1.4.1</t>
  </si>
  <si>
    <t>Pool</t>
  </si>
  <si>
    <t>Decon concrete surfaces - 1/2"</t>
  </si>
  <si>
    <t>1.11.1.4.2</t>
  </si>
  <si>
    <t>Reactor shield</t>
  </si>
  <si>
    <t>Area, sq ft.</t>
  </si>
  <si>
    <t>Remove Magnitite concrete</t>
  </si>
  <si>
    <t>See wire cutting calculation</t>
  </si>
  <si>
    <t>Remove heavy concrete</t>
  </si>
  <si>
    <t xml:space="preserve">Remove heavy concrete </t>
  </si>
  <si>
    <t>Use 2009 Means pg 26, 02 41 13.33 4320, 25 c. y. per day.  Using just heavy equipment but heavily reinforced.</t>
  </si>
  <si>
    <t>Remove steel liner</t>
  </si>
  <si>
    <t>hrs/sq ft</t>
  </si>
  <si>
    <t>UCF 2 - Clean free standing steel liner removal</t>
  </si>
  <si>
    <t>Heavy clean</t>
  </si>
  <si>
    <t>Cut into 40,000lb blocks, one block per shipment</t>
  </si>
  <si>
    <t>Heavy contam</t>
  </si>
  <si>
    <t>Packaged in 30 cu yd containers</t>
  </si>
  <si>
    <t>1.11.1.4.3</t>
  </si>
  <si>
    <t>Inside building minus shield</t>
  </si>
  <si>
    <t>Remove metal wall</t>
  </si>
  <si>
    <t>1.11.1.5.</t>
  </si>
  <si>
    <t>HVAC equipment - &lt; 1,000lbs</t>
  </si>
  <si>
    <t>UCF 63 - &lt; 1,000 lbs</t>
  </si>
  <si>
    <t>HVAC equipment - 1,000 - 10,000 lbs</t>
  </si>
  <si>
    <t>HVAC equipment - &gt; 10,000 lbs</t>
  </si>
  <si>
    <t>UCF 66 &gt; 10,000 lbs</t>
  </si>
  <si>
    <t>UCF 66 - 1,000 - 10,000 lbs</t>
  </si>
  <si>
    <t>UCF 69 - Remove Contaminated Ductwork</t>
  </si>
  <si>
    <t>1.11.1.6</t>
  </si>
  <si>
    <t>1.11.2</t>
  </si>
  <si>
    <t>331 Service Building</t>
  </si>
  <si>
    <t>1.11.2.1</t>
  </si>
  <si>
    <t>1.11.2.2</t>
  </si>
  <si>
    <t>Remove lead liner</t>
  </si>
  <si>
    <t>Remove lead shield door</t>
  </si>
  <si>
    <t>1.11.2.3</t>
  </si>
  <si>
    <t>1.11.2.3.1</t>
  </si>
  <si>
    <t>2009 mean, p441, 22 05 5.10 2000 (Means uses a crew of 1, we have a crew of 3; therefore, duration divided by 3. )</t>
  </si>
  <si>
    <t>2009 mean, p441, 22 05 5.10 2100 (Means uses a crew of 2, we have a crew of 3; therefore, multiply by 2/3. )</t>
  </si>
  <si>
    <t>1.11.2.3.2</t>
  </si>
  <si>
    <t>1.11.2.3.3</t>
  </si>
  <si>
    <t>1.11.2.4</t>
  </si>
  <si>
    <t>1.11.2.4.1</t>
  </si>
  <si>
    <t>1.11.2.5</t>
  </si>
  <si>
    <t>1.11.3</t>
  </si>
  <si>
    <t>331A Reboiler</t>
  </si>
  <si>
    <t>1.11.3.1</t>
  </si>
  <si>
    <t>1.11.3.2</t>
  </si>
  <si>
    <t>Remove Asbestos safe door</t>
  </si>
  <si>
    <t>Remove lead doors</t>
  </si>
  <si>
    <t>hrs/each</t>
  </si>
  <si>
    <t>Mercury Switches</t>
  </si>
  <si>
    <t>Hazardous - B</t>
  </si>
  <si>
    <t>1.11.3.3</t>
  </si>
  <si>
    <t>1.11.3.3.1</t>
  </si>
  <si>
    <t>8 - 16" pipe, contam.</t>
  </si>
  <si>
    <t>1.11.3.3.2</t>
  </si>
  <si>
    <t>1.11.3.3.3</t>
  </si>
  <si>
    <t>1.11.3.4</t>
  </si>
  <si>
    <t>1.11.3.4.1</t>
  </si>
  <si>
    <t>1.11.3.5</t>
  </si>
  <si>
    <t>3. All waste will be packaged in 30 cubic yard containers.</t>
  </si>
  <si>
    <t>1.13.1</t>
  </si>
  <si>
    <t>Remove shell above grade</t>
  </si>
  <si>
    <t>1.13.1.1</t>
  </si>
  <si>
    <t>Shell</t>
  </si>
  <si>
    <t>Remove grating</t>
  </si>
  <si>
    <t>1.13.1.2</t>
  </si>
  <si>
    <t>HVAC building and truck entrance</t>
  </si>
  <si>
    <t>Remove sand fill</t>
  </si>
  <si>
    <t>Remove Insulated roof panels</t>
  </si>
  <si>
    <t>Remove stone</t>
  </si>
  <si>
    <t>1.13.2</t>
  </si>
  <si>
    <t>Remove Service building</t>
  </si>
  <si>
    <t>1.13.2.1</t>
  </si>
  <si>
    <t>Roof</t>
  </si>
  <si>
    <t>1.13.2.2</t>
  </si>
  <si>
    <t>Main floor</t>
  </si>
  <si>
    <t>Area, sq ft</t>
  </si>
  <si>
    <t>Remove suspended ceiling</t>
  </si>
  <si>
    <t>Remove tile</t>
  </si>
  <si>
    <t>1.13.2.3</t>
  </si>
  <si>
    <t>Basement</t>
  </si>
  <si>
    <t>1.13.2.4</t>
  </si>
  <si>
    <t>Guard Post</t>
  </si>
  <si>
    <t>1.13.3</t>
  </si>
  <si>
    <t>Remove 331A</t>
  </si>
  <si>
    <t>1.13.3.1</t>
  </si>
  <si>
    <t>listed as covers</t>
  </si>
  <si>
    <t>Remove ceramic tile</t>
  </si>
  <si>
    <t>1.13.3.2</t>
  </si>
  <si>
    <t>First floor</t>
  </si>
  <si>
    <t>1.13.3.3</t>
  </si>
  <si>
    <t>Vault</t>
  </si>
  <si>
    <t>Use 2009 Means pg 29, 02 41 16.17 2500.  Calculates to 3.7 cu yds per day with hand tools. Use 10 cu yds per day with heavy machines.</t>
  </si>
  <si>
    <t>1.13.3.4</t>
  </si>
  <si>
    <t>New building/Diesel Room</t>
  </si>
  <si>
    <t>1.13.4</t>
  </si>
  <si>
    <t>1.13.4.1</t>
  </si>
  <si>
    <t>Excavate buried pipe - assume 4' wide &amp; 10' deep</t>
  </si>
  <si>
    <t>Buried pipe, clean (from 331 shell inventory)</t>
  </si>
  <si>
    <t>1.13.5</t>
  </si>
  <si>
    <t>Excavate outside structures</t>
  </si>
  <si>
    <t>1.13.5.1</t>
  </si>
  <si>
    <t>Excavate</t>
  </si>
  <si>
    <t xml:space="preserve">Excavate buried tunnel </t>
  </si>
  <si>
    <t>2011 RS Means 31 23 16.13 1320</t>
  </si>
  <si>
    <t>Excavate shell</t>
  </si>
  <si>
    <t>1.13.6</t>
  </si>
  <si>
    <t>1.13.6.1</t>
  </si>
  <si>
    <t>331 Service building</t>
  </si>
  <si>
    <t>Use 2009 Means pg 29, 02 41 16.17 0440.  Calculates to 5.6 cu yds per day with hand tools. Use 15 cu yds per day with heavy machines.</t>
  </si>
  <si>
    <t>1.13.6.2</t>
  </si>
  <si>
    <t>1.13.6.3</t>
  </si>
  <si>
    <t>Outside area</t>
  </si>
  <si>
    <t>1.13.6.4</t>
  </si>
  <si>
    <t>Tunnel</t>
  </si>
  <si>
    <t>1.13.6.5</t>
  </si>
  <si>
    <t>Use 2009 Means pg 29, 02 41 16.17 2500.  Calculates to 3.7 cu yds per day with hand tools. Use 5 cu yds per day with heavy machines. Heavily reinforced.</t>
  </si>
  <si>
    <t>Use 2009 Means pg 29, 02 41 16.17 0440.  Calculates to 5.6 cu yds per day with hand tools. Use 10 cu yds per day with heavy machines. Heavily reinforced.</t>
  </si>
  <si>
    <t>1.14.1</t>
  </si>
  <si>
    <t>days - 40 days in parallel with 1.13</t>
  </si>
  <si>
    <t>1.14.2</t>
  </si>
  <si>
    <t>days- in parallel with 1.14.1</t>
  </si>
  <si>
    <t>1.14.3</t>
  </si>
  <si>
    <t>1.14.4</t>
  </si>
  <si>
    <t>1.14.5</t>
  </si>
  <si>
    <t>days - three days overlap with 1.14.4</t>
  </si>
  <si>
    <t>Sampling analysis</t>
  </si>
  <si>
    <t>per sample x</t>
  </si>
  <si>
    <t>samples =</t>
  </si>
  <si>
    <t xml:space="preserve">Remove contaminated soil </t>
  </si>
  <si>
    <t xml:space="preserve">Duration equal 45 days; however, this activity will occur in parallel with 1.14.  The schedule duration will be 45 - 17 days = </t>
  </si>
  <si>
    <t>Backfill buried tunnel</t>
  </si>
  <si>
    <t>Backfill shell</t>
  </si>
  <si>
    <t>Purchase new fill</t>
  </si>
  <si>
    <t>2011 RS Means 32 92 19.13 1000</t>
  </si>
  <si>
    <t>2011 RS Means 31 05 16.10 0600 + 0900 &amp; 31 23 23.24 0400</t>
  </si>
  <si>
    <t>cu. yds. *</t>
  </si>
  <si>
    <t>Contingency</t>
  </si>
  <si>
    <t>Fuel Storage Only Contingency</t>
  </si>
  <si>
    <t>Subtotal</t>
  </si>
  <si>
    <t xml:space="preserve">% </t>
  </si>
  <si>
    <t>Craft</t>
  </si>
  <si>
    <t>Equipment &amp;</t>
  </si>
  <si>
    <t>without</t>
  </si>
  <si>
    <t>with</t>
  </si>
  <si>
    <t>Type</t>
  </si>
  <si>
    <t>Common</t>
  </si>
  <si>
    <t>Unit 1</t>
  </si>
  <si>
    <t>Unit 2</t>
  </si>
  <si>
    <t>Labor,$</t>
  </si>
  <si>
    <t>Materials, $</t>
  </si>
  <si>
    <t>Packaging, $</t>
  </si>
  <si>
    <t>Transportation, $</t>
  </si>
  <si>
    <t>Energy, $</t>
  </si>
  <si>
    <t>Other, $</t>
  </si>
  <si>
    <t>Contingency, $</t>
  </si>
  <si>
    <t>Manhours</t>
  </si>
  <si>
    <t>PERIOD 1 - U1 &amp; U2 DECOMMISSIONING PLANNING COST:</t>
  </si>
  <si>
    <t>SPENT FUEL ACTIVITIES</t>
  </si>
  <si>
    <t>Modify spent fuel support systems</t>
  </si>
  <si>
    <t>A 50.54(bb)</t>
  </si>
  <si>
    <t>Define systems modification</t>
  </si>
  <si>
    <t>Design systems modification and equipment specificatons</t>
  </si>
  <si>
    <t>Prepare installation procedures</t>
  </si>
  <si>
    <t>Prepare test procedures</t>
  </si>
  <si>
    <t>Prepare maintenance procedures</t>
  </si>
  <si>
    <t>Control room relocation</t>
  </si>
  <si>
    <t>Define control room equipment</t>
  </si>
  <si>
    <t>Design control room modification and equipment specificatons</t>
  </si>
  <si>
    <t>Design spent fuel storage security modifications</t>
  </si>
  <si>
    <t>Define modification</t>
  </si>
  <si>
    <t>Design modification and equipment specificatons</t>
  </si>
  <si>
    <t>ISFSI Pad Construction</t>
  </si>
  <si>
    <t>SUBTOTAL - SPENT FUEL ACTIVITIES</t>
  </si>
  <si>
    <t>SPENT FUEL PERIOD DEPENDENT</t>
  </si>
  <si>
    <t>PD 50.54(bb)</t>
  </si>
  <si>
    <t>Utility Staff</t>
  </si>
  <si>
    <t>Security</t>
  </si>
  <si>
    <t>Insurance</t>
  </si>
  <si>
    <t>O &amp; M Budget Items</t>
  </si>
  <si>
    <t>Permits &amp; Fees</t>
  </si>
  <si>
    <t>Waste Transfer and Loading</t>
  </si>
  <si>
    <t>Energy</t>
  </si>
  <si>
    <t>Spent Fuel Storage Maintenance Supplies</t>
  </si>
  <si>
    <t>Small Tools</t>
  </si>
  <si>
    <t>SUBTOTAL - SPENT FUEL PERIOD DEPENDENT</t>
  </si>
  <si>
    <t>DECOMMISSIONING ACTIVITIES</t>
  </si>
  <si>
    <t>Primary system decontamination</t>
  </si>
  <si>
    <t>A 50.75(c)</t>
  </si>
  <si>
    <t>Define scope</t>
  </si>
  <si>
    <t>Evaluate processes</t>
  </si>
  <si>
    <t>Prepare bid specifications and RFP</t>
  </si>
  <si>
    <t>Qualify Contractors</t>
  </si>
  <si>
    <t>Evaluate Proposals</t>
  </si>
  <si>
    <t xml:space="preserve">Select Decommissioning General Contractor </t>
  </si>
  <si>
    <t>U1 &amp; U2 cold and dark site repowering</t>
  </si>
  <si>
    <t>Modify U1 &amp; U2 containment access</t>
  </si>
  <si>
    <t>Select new access location</t>
  </si>
  <si>
    <t>Design access and equipment specificatons</t>
  </si>
  <si>
    <t>U1 &amp; U2 Site Characterization</t>
  </si>
  <si>
    <t>Prepare procedures</t>
  </si>
  <si>
    <t>ADMINISTRATIVE ACTIVITIES</t>
  </si>
  <si>
    <t>Develop staff transition plan</t>
  </si>
  <si>
    <t>Develop severance and retention policy</t>
  </si>
  <si>
    <t>Prepare project administrative procedures</t>
  </si>
  <si>
    <t>Develop area based decommissioning cost estimate</t>
  </si>
  <si>
    <t>Develop project budget and schedule controls</t>
  </si>
  <si>
    <t>Assemble plant drawings</t>
  </si>
  <si>
    <t>Define end product</t>
  </si>
  <si>
    <t>Develop technical approach and detailed project plans</t>
  </si>
  <si>
    <t>LICENSING/PERMITTING DOCUMENTATION</t>
  </si>
  <si>
    <t>Insurance exemption</t>
  </si>
  <si>
    <t>Prepare Post-Shutdown Decommissioning Activities Report</t>
  </si>
  <si>
    <t>Prepare certification of permanent cessation of operations</t>
  </si>
  <si>
    <t>Prepare certification of permanent reactor defueling</t>
  </si>
  <si>
    <t>Prepare post-shutdown technical specification modifications</t>
  </si>
  <si>
    <t>Update FSAR</t>
  </si>
  <si>
    <t>Develop certified fuel handler program</t>
  </si>
  <si>
    <t>Prepare post-shutdown emergency plan</t>
  </si>
  <si>
    <t>Prepare post-shutdown QA plan</t>
  </si>
  <si>
    <t>Prepare post-shutdown security plan</t>
  </si>
  <si>
    <t>Prepare post-shutdown fire protection plan</t>
  </si>
  <si>
    <t>Prepare post-shutdown radiation protection manual</t>
  </si>
  <si>
    <t>Prepare and submit state and local permits</t>
  </si>
  <si>
    <t>Respond to NRC questions on PSDAR</t>
  </si>
  <si>
    <t>Prepare detailed resource loaded project schedule</t>
  </si>
  <si>
    <t>Perform 50.59 unreviewed safety questions</t>
  </si>
  <si>
    <t>Prepare activity specifications</t>
  </si>
  <si>
    <t>Prepare detailed work procedures</t>
  </si>
  <si>
    <t>Select shipping casks and obtain permits</t>
  </si>
  <si>
    <t>LICENSE TERMINATION PLAN</t>
  </si>
  <si>
    <t>General information</t>
  </si>
  <si>
    <t>Site Characterization</t>
  </si>
  <si>
    <t>Identification of remaining site dismantlement activities</t>
  </si>
  <si>
    <t>Remediation Plans</t>
  </si>
  <si>
    <t>Final Radiation Survey Plan</t>
  </si>
  <si>
    <t>Compliance with the radiological criteria for license termination</t>
  </si>
  <si>
    <t>Update decommissioning cost estimate</t>
  </si>
  <si>
    <t>Supplement to the environmental report</t>
  </si>
  <si>
    <t>Respond to NRC questions</t>
  </si>
  <si>
    <t>Update LTP</t>
  </si>
  <si>
    <t>SUBTOTAL - DECOMMISSIONING ACTIVITY COSTS:</t>
  </si>
  <si>
    <t>DECOMMISSIONING PERIOD DEPENDENT</t>
  </si>
  <si>
    <t>PD 50.75(c)</t>
  </si>
  <si>
    <t>DGC Staff</t>
  </si>
  <si>
    <t>HP Supplies</t>
  </si>
  <si>
    <t>Unit 1 Insurance</t>
  </si>
  <si>
    <t>Unit 2 Insurance</t>
  </si>
  <si>
    <t>Severance</t>
  </si>
  <si>
    <t>SUBTOTAL - DECOMMISSIONING PERIOD DEPENDENT</t>
  </si>
  <si>
    <t>TOTAL PERIOD 1 - U1 &amp; U2 DECOMMISSIONING PLANNING COST:</t>
  </si>
  <si>
    <t>ACTIVITY</t>
  </si>
  <si>
    <t>UNIT 1 - PERIOD 1 COSTS</t>
  </si>
  <si>
    <t>Unit 1 Subtotal 10 CFR 50.75(c):</t>
  </si>
  <si>
    <t>Unit 1 Subtotal 10 CFR 50.54(bb):</t>
  </si>
  <si>
    <t>UNIT 2</t>
  </si>
  <si>
    <t>Unit 2 Subtotal 10 CFR 50.75(c):</t>
  </si>
  <si>
    <t>Unit 2 Subtotal 10 CFR 50.54(bb):</t>
  </si>
  <si>
    <t>Total  10 CFR 50.75(c):</t>
  </si>
  <si>
    <t>Total  10 CFR 50.54(bb):</t>
  </si>
  <si>
    <t>PERIOD DEPENDENT</t>
  </si>
  <si>
    <t>Unit 1, Unit 2 &amp; Common</t>
  </si>
  <si>
    <t>Check</t>
  </si>
  <si>
    <t>PERIOD 2 - POST-SHUTDOWN ACTIVITIES COSTS:</t>
  </si>
  <si>
    <t>Modify Spent Fuel Cooling System</t>
  </si>
  <si>
    <t>Modify control room</t>
  </si>
  <si>
    <t>Modify security system</t>
  </si>
  <si>
    <t>Puchase ISFSI  casks</t>
  </si>
  <si>
    <t>Primary System Decon Unit 1 &amp; 2</t>
  </si>
  <si>
    <t>Flush &amp; Drain  Systems (PERFORMED BY UTILITY STAFF)</t>
  </si>
  <si>
    <t>Implement cold &amp; dark</t>
  </si>
  <si>
    <t>Modify U1 Containment Access</t>
  </si>
  <si>
    <t>ModifyU2 Containment Access</t>
  </si>
  <si>
    <t>Historical Site Assessment</t>
  </si>
  <si>
    <t>Vessel and internals activation analysis</t>
  </si>
  <si>
    <t>Characterization survey</t>
  </si>
  <si>
    <t>Test special equipment and training</t>
  </si>
  <si>
    <t>TOTAL PERIOD 2 - POST-SHUTDOWN ACTIVITIES COSTS:</t>
  </si>
  <si>
    <t>UNIT 1</t>
  </si>
  <si>
    <t>Common Subtotal - 10 CFR 50.75(c):</t>
  </si>
  <si>
    <t>Common Subtotal - 10 CFR 50.54(bb):</t>
  </si>
  <si>
    <t>PERIOD 3 VESSEL AND INTERNALS REMOVAL COSTS:</t>
  </si>
  <si>
    <t>Purcahse ISFSI Casks</t>
  </si>
  <si>
    <t>Floor area requiring lighting =</t>
  </si>
  <si>
    <t xml:space="preserve">ft^2 </t>
  </si>
  <si>
    <t>for U1 &amp; U2 Containments and Auxiliary Bldg:</t>
  </si>
  <si>
    <t>Floor area requiring lighting  =</t>
  </si>
  <si>
    <t>ft^2</t>
  </si>
  <si>
    <t>for all of the buildings on site:</t>
  </si>
  <si>
    <t>Install all reactor operating floor contamination control envelopes (CCEs), support structures, rigging, internals work platforms and process equipment (BY UTILITY STAFF)</t>
  </si>
  <si>
    <t>Finalize Residual Radiation Inventory (WITH SITE CHARACTERIZATION)</t>
  </si>
  <si>
    <t>Finalize Internals and Vessel Segmenting Details (WITH ACTIVATION ANALYSIS)</t>
  </si>
  <si>
    <t>Remove, pack, ship and bury Unit 1 Pressurizer</t>
  </si>
  <si>
    <t>Decon, remove, package, ship and bury Unit 1 steam generators</t>
  </si>
  <si>
    <t>Remove Unit 1 equipment hatch closure (BY UTILITY STAFF)</t>
  </si>
  <si>
    <t>Remove Unit 1 control rod drive and reactor cavity missile shieldS (BY UTILITY STAFF)</t>
  </si>
  <si>
    <t>Remove Unit 1 CRD mechanisms and cables, air ducts, and reactor vessel head (BY UTILITY STAFF)</t>
  </si>
  <si>
    <t>Remove, segment, package and bury Unit 1 vessel &amp; vessel head insulation</t>
  </si>
  <si>
    <t>Prepare Unit 1 vessel head for shipment as its own container (WITH VESSEL REMOVAL)</t>
  </si>
  <si>
    <t>Decontaminate and clean up Unit 1 plant areas (BY UTILITY STAFF)</t>
  </si>
  <si>
    <t>Process liquid and solid radioactive wastes (BY UTILITY STAFF)</t>
  </si>
  <si>
    <t>Decon, remove, package, ship and dispose of Unit 1 contaminated systems</t>
  </si>
  <si>
    <t>Contaminated systems</t>
  </si>
  <si>
    <t>A Greenfield</t>
  </si>
  <si>
    <t>Remove, package, ship and dispose of Unit 1 clean systems</t>
  </si>
  <si>
    <t>Clean systems</t>
  </si>
  <si>
    <t>Install Unit 1 water cleanup system in fuel transfer canal (BY UTILITY STAFF)</t>
  </si>
  <si>
    <t>Vessel  Removal</t>
  </si>
  <si>
    <t>Segment, package and ship Unit 1 internals as radioactive waste</t>
  </si>
  <si>
    <t>Decon Structures</t>
  </si>
  <si>
    <t>Decontaminate internals work platform and store (BY UTILITY STAFF)</t>
  </si>
  <si>
    <t>Install Unit 1 vessel support structure (WITH VESSEL REMOVAL)</t>
  </si>
  <si>
    <t xml:space="preserve">Segment and process Unit 1 reactor vessel and associated equipment as LLW </t>
  </si>
  <si>
    <t>Decontaminate reactor vessel platform and store</t>
  </si>
  <si>
    <t>Decontaminate Unit 1 reactor building</t>
  </si>
  <si>
    <t>Revise Integrated Work Sequence and Schedule</t>
  </si>
  <si>
    <t>Transfer all reactor operating floor CCEs support structures, rigging, internals</t>
  </si>
  <si>
    <t>work platforms and process equipment to position and install (BY UTILITY STAFF)</t>
  </si>
  <si>
    <t>Remove Unit 2 equipment hatch closure (BY UTILITY STAFF)</t>
  </si>
  <si>
    <t>Remove Unit 2 CRD missile and reactor cavity missile shields (BY UTILITY STAFF)</t>
  </si>
  <si>
    <t>Remove Unit 2 CRD mechanisms and cables, air ducts, and reactor vessel head (BY UTILITY STAFF)</t>
  </si>
  <si>
    <t>Remove, segment, package and bury Unit 2 vessel &amp; vessel head insulation</t>
  </si>
  <si>
    <t>Prepare Unit 2  vessel head for shipment as its own container (WITH VESSEL REMOVAL)</t>
  </si>
  <si>
    <t>Decontaminate and clean up Unit 2 plant areas (BY UTILITY STAFF)</t>
  </si>
  <si>
    <t>Install Unit 2 water cleanup system in fuel transfer canal (BY UTILITY STAFF)</t>
  </si>
  <si>
    <t>Segment, package and ship Unit 2 internals as radioactive waste</t>
  </si>
  <si>
    <t>Decontaminate internals work platform and process as LLW (BY UTILITY STAFF)</t>
  </si>
  <si>
    <t>Install Unit 2 vessel support structure (WITH VESSEL REMOVAL)</t>
  </si>
  <si>
    <t xml:space="preserve">Segment and process Unit 2 reactor vessel and associated equipment as LLW </t>
  </si>
  <si>
    <t>Decon reactor vessel cutting equipment and work platform; package and process as LLW (WITH VESSEL REMOVAL)</t>
  </si>
  <si>
    <t xml:space="preserve">Decon, remove, package, ship and bury Unit 2 steam generators </t>
  </si>
  <si>
    <t>Remove, pack, ship and bury Unit 2 Pressurizer</t>
  </si>
  <si>
    <t>Decontaminate Radioactive Material Building</t>
  </si>
  <si>
    <t>Remove non-essential structures</t>
  </si>
  <si>
    <t>TOTAL PERIOD 3 VESSEL AND INTERNALS REMOVAL COSTS:</t>
  </si>
  <si>
    <t>Unit 1 Subtotal Greenfield:</t>
  </si>
  <si>
    <t>Unit 2 Subtotal Greenfield:</t>
  </si>
  <si>
    <t>Total Greenfield</t>
  </si>
  <si>
    <t>PERIOID DEPENDENT</t>
  </si>
  <si>
    <t>PERIOD 4 DECONTAMINATE BALANCE OF SITE COSTS:</t>
  </si>
  <si>
    <t>Decon, remove, package, ship and dispose of Unit 2 contaminated systems</t>
  </si>
  <si>
    <t>Remove, package, ship and dispose of Unit 2 clean systems</t>
  </si>
  <si>
    <t>Decon Unit 2 Reactor Building</t>
  </si>
  <si>
    <t xml:space="preserve">Remove Spent fuel storage racks </t>
  </si>
  <si>
    <t xml:space="preserve">Decon Auxiliary Building </t>
  </si>
  <si>
    <t>Perform final radiological survey of all structures</t>
  </si>
  <si>
    <t>Perform final survey of the site</t>
  </si>
  <si>
    <t>Obtain NRC approval</t>
  </si>
  <si>
    <t>33 acre site</t>
  </si>
  <si>
    <t>Prepare final report of dismantling program</t>
  </si>
  <si>
    <t>TOTAL PERIOD 4 DECONTAMINATE BALANCE OF SITE COSTS:</t>
  </si>
  <si>
    <t>Common Subtotal 10 CFR 50.75(c):</t>
  </si>
  <si>
    <t>Common Subtotal 10 CFR 50.54(bb):</t>
  </si>
  <si>
    <t>Common Subtotal Greenfield:</t>
  </si>
  <si>
    <t>PERIOD 5 - CLEAN STRUCTURE DEMOLITION COSTS:</t>
  </si>
  <si>
    <t>Remove Unit 1 reactor building</t>
  </si>
  <si>
    <t>Remove structures</t>
  </si>
  <si>
    <t>Remove Unit 2 reactor building</t>
  </si>
  <si>
    <t>Remove Auxiliary Building</t>
  </si>
  <si>
    <t>Remove Turbine Building.</t>
  </si>
  <si>
    <t>Remove  Intake Structures</t>
  </si>
  <si>
    <t xml:space="preserve">Remove Electrical Transformers </t>
  </si>
  <si>
    <t>Removal of Unit 1 Turbine Generator</t>
  </si>
  <si>
    <t>Removal of Unit 1 Main Condenser</t>
  </si>
  <si>
    <t>Removal of Unit 2 Turbine Generator</t>
  </si>
  <si>
    <t>Removal of Unit 2 Main Condenser</t>
  </si>
  <si>
    <t>Remove of Standby Diesel Generators</t>
  </si>
  <si>
    <t>Remove Office building</t>
  </si>
  <si>
    <t>Remove Radioactive Material Building</t>
  </si>
  <si>
    <t>PD Greenfield</t>
  </si>
  <si>
    <t>TOTAL PERIOD 5 - CLEAN STRUCTURE DEMOLITION COSTS:</t>
  </si>
  <si>
    <t>Unit 1 Subtotal Greenfield (g):</t>
  </si>
  <si>
    <t>Unit 2 Subtotal Greenfield (g):</t>
  </si>
  <si>
    <t>Common Subtotal Greenfield (g)</t>
  </si>
  <si>
    <t>Total Greenfield (g):</t>
  </si>
  <si>
    <t>Total 10 CFR 50.54(bb):</t>
  </si>
  <si>
    <t>PERIOD 6 - RESTORE SITE COSTS:</t>
  </si>
  <si>
    <t>Backfill, grade and landscape site</t>
  </si>
  <si>
    <t>TOTAL PERIOD 6 - RESTORE SITE COSTS:</t>
  </si>
  <si>
    <t>PERIOD 7  - DRY STORAGE COSTS:</t>
  </si>
  <si>
    <t>Continue to ship fuel to repository</t>
  </si>
  <si>
    <t>TOTAL PERIOD 7  - DRY STORAGE COSTS:</t>
  </si>
  <si>
    <t>Total 10 CFR 50.75(c):</t>
  </si>
  <si>
    <t>PERIOD 8  - ISFSI REMOVAL COSTS:</t>
  </si>
  <si>
    <t>TOTAL PERIOD 8  - ISFSI REMOVAL COSTS:</t>
  </si>
  <si>
    <t>Common Subtotal 50.54 (bb)</t>
  </si>
  <si>
    <t>Total 50.54(bb)</t>
  </si>
  <si>
    <t>PERIOD 9 COSTS:</t>
  </si>
  <si>
    <t>TOTAL PERIOD 9 COSTS:</t>
  </si>
  <si>
    <t>PERIOD 10 COSTS:</t>
  </si>
  <si>
    <t>TOTAL PERIOD 10 COSTS:</t>
  </si>
  <si>
    <t>TOTAL ACTIVITY COSTS:</t>
  </si>
  <si>
    <t>SUBTOTAL UNIT 1 10 CFR 50.75(C) COSTS FOR PERIODS 1 - 6</t>
  </si>
  <si>
    <t>SUBTOTAL UNIT 1 10 CFR 50.54(bb) COSTS FOR PERIODS 1 - 6</t>
  </si>
  <si>
    <t>SUBTOTAL UNIT 1 GREENFIELD COSTS FOR PERIODS 1 - 6</t>
  </si>
  <si>
    <t>SUBTOTAL UNIT 2 10 CFR 50.75(C) COSTS FOR PERIODS 1 - 6</t>
  </si>
  <si>
    <t>SUBTOTAL UNIT 2 10 CFR 50.54(bb) COSTS FOR PERIODS 1 - 6</t>
  </si>
  <si>
    <t>SUBTOTAL UNIT 2 GREENFIELD COSTS FOR PERIODS 1 - 6</t>
  </si>
  <si>
    <t>COMMON</t>
  </si>
  <si>
    <t>SUBTOTAL COMMON 10 CFR 50.75(C) COSTS FOR PERIODS 1 - 6</t>
  </si>
  <si>
    <t>SUBTOTAL COMMON 10 CFR 50.54(bb) COSTS FOR PERIODS 1 - 6</t>
  </si>
  <si>
    <t>SUBTOTAL COMMON GREENFIELD COSTS FOR PERIODS 1 - 6</t>
  </si>
  <si>
    <t>TOTAL PERIOD DEPENDENT COSTS</t>
  </si>
  <si>
    <t>ANNUAL SPENT FUEL STORAGE</t>
  </si>
  <si>
    <t>UNIT 1, UNIT 2 &amp; COMMON</t>
  </si>
  <si>
    <t>GRAND TOTAL ACTIVITY COSTS FOR PERIODS 1-6</t>
  </si>
  <si>
    <t>GRAND TOTAL PERIOD DEPENDENT COSTS FOR PERIODS 1-6</t>
  </si>
  <si>
    <t>GRAND TOTAL</t>
  </si>
  <si>
    <t>ISFSI DECONTAMINATION AND REMOVAL</t>
  </si>
  <si>
    <t>CHECK</t>
  </si>
  <si>
    <t>SUBTOTAL UNIT 1 DECON PROGRAM FINANCIAL PLANNING COST FOR 10 CFR 50.75(c):</t>
  </si>
  <si>
    <t>SUBTOTAL UNIT 1 DECON PROGRAM FINANCIAL PLANNING COST FOR 10 CFR 50.54(bb):</t>
  </si>
  <si>
    <t>SUBTOTAL UNIT 1 DECON PROGRAM FINANCIAL PLANNING COST FOR GRENNFIELD (g):</t>
  </si>
  <si>
    <t>SUBTOTAL UNIT 2 DECON PROGRAM FINANCIAL PLANNING COST FOR 10 CFR 50.75(c):</t>
  </si>
  <si>
    <t>SUBTOTAL UNIT 2 DECON PROGRAM FINANCIAL PLANNING COST FOR 10 CFR 50.54(bb):</t>
  </si>
  <si>
    <t>SUBTOTAL UNIT 2 DECON PROGRAM FINANCIAL PLANNING COST FOR GRENNFIELD (g):</t>
  </si>
  <si>
    <t>SUBTOTAL COMMON DECON PROGRAM FINANCIAL PLANNING COST FOR 10 CFR 50.75(c):</t>
  </si>
  <si>
    <t>SUBTOTAL COMMON DECON PROGRAM FINANCIAL PLANNING COST FOR 10 CFR 50.54(bb):</t>
  </si>
  <si>
    <t>SUBTOTAL COMMON DECON PROGRAM FINANCIAL PLANNING COST FOR GRENNFIELD (g):</t>
  </si>
  <si>
    <t>TOTAL UNIT 1 &amp; 2 DECON PROGRAM FINANCIAL PLANNING COST FOR 10 CFR 50.75(c):</t>
  </si>
  <si>
    <t>TOTAL UNIT 1 &amp; 2 DECON PROGRAM FINANCIAL PLANNING COST FOR 10 CFR 50.54(bb):</t>
  </si>
  <si>
    <t>TOTAL UNIT 1 &amp; 2 DECON PROGRAM FINANCIAL PLANNING COST FOR GRENNFIELD (g):</t>
  </si>
</sst>
</file>

<file path=xl/styles.xml><?xml version="1.0" encoding="utf-8"?>
<styleSheet xmlns="http://schemas.openxmlformats.org/spreadsheetml/2006/main" xmlns:x14ac="http://schemas.microsoft.com/office/spreadsheetml/2009/9/ac" xmlns:mc="http://schemas.openxmlformats.org/markup-compatibility/2006">
  <numFmts count="21">
    <numFmt numFmtId="164" formatCode="0.000%"/>
    <numFmt numFmtId="165" formatCode="&quot;$&quot;#,##0.00"/>
    <numFmt numFmtId="166" formatCode="D/M/YYYY"/>
    <numFmt numFmtId="167" formatCode="&quot;$&quot;#,##0.000"/>
    <numFmt numFmtId="168" formatCode="&quot;$&quot;#,##0"/>
    <numFmt numFmtId="169" formatCode="&quot;$&quot;#,##0;\-&quot;$&quot;#,##0"/>
    <numFmt numFmtId="170" formatCode="_(&quot;$&quot;* #,##0_);_(&quot;$&quot;* \(#,##0\);_(&quot;$&quot;* &quot;-&quot;??_);_(@_)"/>
    <numFmt numFmtId="171" formatCode="#,##0.00000"/>
    <numFmt numFmtId="172" formatCode="0.0000"/>
    <numFmt numFmtId="173" formatCode="&quot;$&quot;#,##0.00_);\(&quot;$&quot;#,##0.00\)"/>
    <numFmt numFmtId="174" formatCode="#,##0.0000"/>
    <numFmt numFmtId="175" formatCode="0.00_)"/>
    <numFmt numFmtId="176" formatCode="General_)"/>
    <numFmt numFmtId="177" formatCode="0.0"/>
    <numFmt numFmtId="178" formatCode="&quot;$&quot;#,##0_);\(&quot;$&quot;#,##0\)"/>
    <numFmt numFmtId="179" formatCode="#,##0.0_);\(#,##0.0\)"/>
    <numFmt numFmtId="180" formatCode="0.000"/>
    <numFmt numFmtId="181" formatCode="#,##0.0000_);\(#,##0.0000\)"/>
    <numFmt numFmtId="182" formatCode="&quot;$&quot;#,##0.0000_);\(&quot;$&quot;#,##0.0000\)"/>
    <numFmt numFmtId="183" formatCode="_(&quot;$&quot;* #,##0_);_(&quot;$&quot;* \(#,##0\);_(&quot;$&quot;* &quot;-&quot;_);_(@_)"/>
    <numFmt numFmtId="184" formatCode="&quot;$&quot;#,##0.00000"/>
  </numFmts>
  <fonts count="93">
    <font>
      <sz val="11.0"/>
      <color theme="1"/>
      <name val="Aptos Narrow"/>
      <scheme val="minor"/>
    </font>
    <font>
      <b/>
      <sz val="22.0"/>
      <color theme="1"/>
      <name val="Aptos Narrow"/>
    </font>
    <font/>
    <font>
      <b/>
      <sz val="18.0"/>
      <color theme="1"/>
      <name val="Aptos Narrow"/>
    </font>
    <font>
      <b/>
      <sz val="11.0"/>
      <color theme="1"/>
      <name val="Aptos Narrow"/>
    </font>
    <font>
      <b/>
      <sz val="20.0"/>
      <color theme="1"/>
      <name val="Aptos Narrow"/>
    </font>
    <font>
      <b/>
      <sz val="16.0"/>
      <color theme="1"/>
      <name val="Aptos Narrow"/>
    </font>
    <font>
      <sz val="11.0"/>
      <color theme="1"/>
      <name val="Aptos Narrow"/>
    </font>
    <font>
      <sz val="14.0"/>
      <color theme="1"/>
      <name val="Aptos Narrow"/>
    </font>
    <font>
      <color theme="1"/>
      <name val="Aptos Narrow"/>
      <scheme val="minor"/>
    </font>
    <font>
      <sz val="11.0"/>
      <color rgb="FFFF0000"/>
      <name val="Aptos Narrow"/>
    </font>
    <font>
      <b/>
      <sz val="12.0"/>
      <color theme="1"/>
      <name val="Aptos Narrow"/>
    </font>
    <font>
      <sz val="12.0"/>
      <color theme="1"/>
      <name val="Aptos Narrow"/>
    </font>
    <font>
      <b/>
      <i/>
      <sz val="14.0"/>
      <color theme="1"/>
      <name val="Aptos Narrow"/>
    </font>
    <font>
      <b/>
      <sz val="14.0"/>
      <color theme="1"/>
      <name val="Aptos Narrow"/>
    </font>
    <font>
      <sz val="16.0"/>
      <color theme="1"/>
      <name val="Aptos Narrow"/>
    </font>
    <font>
      <b/>
      <i/>
      <sz val="11.0"/>
      <color theme="1"/>
      <name val="Aptos Narrow"/>
    </font>
    <font>
      <u/>
      <sz val="10.0"/>
      <color theme="1"/>
      <name val="Arial"/>
    </font>
    <font>
      <u/>
      <sz val="10.0"/>
      <color theme="1"/>
      <name val="Arial"/>
    </font>
    <font>
      <u/>
      <sz val="10.0"/>
      <color theme="1"/>
      <name val="Arial"/>
    </font>
    <font>
      <b/>
      <sz val="10.0"/>
      <color theme="1"/>
      <name val="Arial"/>
    </font>
    <font>
      <b/>
      <u/>
      <sz val="11.0"/>
      <color theme="1"/>
      <name val="Aptos Narrow"/>
    </font>
    <font>
      <b/>
      <sz val="11.0"/>
      <color rgb="FFFF0000"/>
      <name val="Aptos Narrow"/>
    </font>
    <font>
      <b/>
      <sz val="11.0"/>
      <color rgb="FF000000"/>
      <name val="Calibri"/>
    </font>
    <font>
      <sz val="11.0"/>
      <color rgb="FF000000"/>
      <name val="Calibri"/>
    </font>
    <font>
      <b/>
      <u/>
      <sz val="12.0"/>
      <color theme="1"/>
      <name val="Aptos Narrow"/>
    </font>
    <font>
      <b/>
      <u/>
      <sz val="12.0"/>
      <color theme="1"/>
      <name val="Aptos Narrow"/>
    </font>
    <font>
      <b/>
      <u/>
      <sz val="12.0"/>
      <color theme="1"/>
      <name val="Aptos Narrow"/>
    </font>
    <font>
      <b/>
      <u/>
      <sz val="12.0"/>
      <color theme="1"/>
      <name val="Aptos Narrow"/>
    </font>
    <font>
      <u/>
      <sz val="11.0"/>
      <color theme="1"/>
      <name val="Aptos Narrow"/>
    </font>
    <font>
      <b/>
      <u/>
      <sz val="11.0"/>
      <color theme="1"/>
      <name val="Aptos Narrow"/>
    </font>
    <font>
      <i/>
      <sz val="14.0"/>
      <color theme="1"/>
      <name val="Aptos Narrow"/>
    </font>
    <font>
      <u/>
      <sz val="14.0"/>
      <color theme="1"/>
      <name val="Aptos Narrow"/>
    </font>
    <font>
      <u/>
      <sz val="14.0"/>
      <color theme="1"/>
      <name val="Aptos Narrow"/>
    </font>
    <font>
      <u/>
      <sz val="14.0"/>
      <color theme="1"/>
      <name val="Aptos Narrow"/>
    </font>
    <font>
      <u/>
      <sz val="14.0"/>
      <color theme="1"/>
      <name val="Aptos Narrow"/>
    </font>
    <font>
      <u/>
      <sz val="14.0"/>
      <color theme="1"/>
      <name val="Aptos Narrow"/>
    </font>
    <font>
      <sz val="18.0"/>
      <color theme="1"/>
      <name val="Aptos Narrow"/>
    </font>
    <font>
      <b/>
      <u/>
      <sz val="11.0"/>
      <color theme="1"/>
      <name val="Aptos Narrow"/>
    </font>
    <font>
      <b/>
      <u/>
      <sz val="11.0"/>
      <color theme="1"/>
      <name val="Aptos Narrow"/>
    </font>
    <font>
      <b/>
      <u/>
      <sz val="11.0"/>
      <color theme="1"/>
      <name val="Aptos Narrow"/>
    </font>
    <font>
      <b/>
      <u/>
      <sz val="11.0"/>
      <color theme="1"/>
      <name val="Aptos Narrow"/>
    </font>
    <font>
      <b/>
      <u/>
      <sz val="11.0"/>
      <color theme="1"/>
      <name val="Aptos Narrow"/>
    </font>
    <font>
      <b/>
      <u/>
      <sz val="11.0"/>
      <color theme="1"/>
      <name val="Aptos Narrow"/>
    </font>
    <font>
      <u/>
      <sz val="11.0"/>
      <color theme="1"/>
      <name val="Aptos Narrow"/>
    </font>
    <font>
      <b/>
      <sz val="14.0"/>
      <color rgb="FFFF0000"/>
      <name val="Aptos Narrow"/>
    </font>
    <font>
      <u/>
      <sz val="11.0"/>
      <color theme="1"/>
      <name val="Aptos Narrow"/>
    </font>
    <font>
      <u/>
      <sz val="11.0"/>
      <color theme="1"/>
      <name val="Aptos Narrow"/>
    </font>
    <font>
      <b/>
      <u/>
      <sz val="11.0"/>
      <color theme="1"/>
      <name val="Aptos Narrow"/>
    </font>
    <font>
      <b/>
      <u/>
      <sz val="11.0"/>
      <color theme="1"/>
      <name val="Aptos Narrow"/>
    </font>
    <font>
      <b/>
      <u/>
      <sz val="11.0"/>
      <color theme="1"/>
      <name val="Aptos Narrow"/>
    </font>
    <font>
      <u/>
      <sz val="11.0"/>
      <color theme="1"/>
      <name val="Aptos Narrow"/>
    </font>
    <font>
      <b/>
      <u/>
      <sz val="14.0"/>
      <color theme="1"/>
      <name val="Aptos Narrow"/>
    </font>
    <font>
      <u/>
      <sz val="11.0"/>
      <color theme="1"/>
      <name val="Aptos Narrow"/>
    </font>
    <font>
      <u/>
      <sz val="11.0"/>
      <color theme="1"/>
      <name val="Aptos Narrow"/>
    </font>
    <font>
      <sz val="10.0"/>
      <color theme="1"/>
      <name val="Open Sans"/>
    </font>
    <font>
      <sz val="10.0"/>
      <color theme="1"/>
      <name val="CG Times"/>
    </font>
    <font>
      <u/>
      <sz val="10.0"/>
      <color theme="1"/>
      <name val="CG Times"/>
    </font>
    <font>
      <u/>
      <sz val="10.0"/>
      <color theme="1"/>
      <name val="CG Times"/>
    </font>
    <font>
      <u/>
      <sz val="10.0"/>
      <color theme="1"/>
      <name val="CG Times"/>
    </font>
    <font>
      <u/>
      <sz val="10.0"/>
      <color theme="1"/>
      <name val="CG Times"/>
    </font>
    <font>
      <b/>
      <sz val="10.0"/>
      <color theme="1"/>
      <name val="Open Sans"/>
    </font>
    <font>
      <sz val="10.0"/>
      <color rgb="FF003300"/>
      <name val="Open Sans"/>
    </font>
    <font>
      <u/>
      <sz val="10.0"/>
      <color theme="1"/>
      <name val="Open Sans"/>
    </font>
    <font>
      <u/>
      <sz val="10.0"/>
      <color theme="1"/>
      <name val="Open Sans"/>
    </font>
    <font>
      <u/>
      <sz val="10.0"/>
      <color theme="1"/>
      <name val="Open Sans"/>
    </font>
    <font>
      <u/>
      <sz val="10.0"/>
      <color theme="1"/>
      <name val="Open Sans"/>
    </font>
    <font>
      <u/>
      <sz val="10.0"/>
      <color theme="1"/>
      <name val="Open Sans"/>
    </font>
    <font>
      <u/>
      <sz val="10.0"/>
      <color theme="1"/>
      <name val="Open Sans"/>
    </font>
    <font>
      <u/>
      <sz val="10.0"/>
      <color theme="1"/>
      <name val="Open Sans"/>
    </font>
    <font>
      <u/>
      <sz val="10.0"/>
      <color theme="1"/>
      <name val="Open Sans"/>
    </font>
    <font>
      <u/>
      <sz val="10.0"/>
      <color theme="1"/>
      <name val="Open Sans"/>
    </font>
    <font>
      <u/>
      <sz val="10.0"/>
      <color theme="1"/>
      <name val="Open Sans"/>
    </font>
    <font>
      <u/>
      <sz val="10.0"/>
      <color theme="1"/>
      <name val="Open Sans"/>
    </font>
    <font>
      <u/>
      <sz val="10.0"/>
      <color theme="1"/>
      <name val="Open Sans"/>
    </font>
    <font>
      <u/>
      <sz val="10.0"/>
      <color theme="1"/>
      <name val="Open Sans"/>
    </font>
    <font>
      <u/>
      <sz val="10.0"/>
      <color theme="1"/>
      <name val="Open Sans"/>
    </font>
    <font>
      <u/>
      <sz val="10.0"/>
      <color theme="1"/>
      <name val="Open Sans"/>
    </font>
    <font>
      <sz val="18.0"/>
      <color theme="1"/>
      <name val="Open Sans"/>
    </font>
    <font>
      <u/>
      <sz val="10.0"/>
      <color theme="1"/>
      <name val="Open Sans"/>
    </font>
    <font>
      <u/>
      <sz val="10.0"/>
      <color theme="1"/>
      <name val="Open Sans"/>
    </font>
    <font>
      <u/>
      <sz val="10.0"/>
      <color theme="1"/>
      <name val="Open Sans"/>
    </font>
    <font>
      <u/>
      <sz val="10.0"/>
      <color theme="1"/>
      <name val="Open Sans"/>
    </font>
    <font>
      <u/>
      <sz val="10.0"/>
      <color theme="1"/>
      <name val="Open Sans"/>
    </font>
    <font>
      <u/>
      <sz val="10.0"/>
      <color theme="1"/>
      <name val="Open Sans"/>
    </font>
    <font>
      <u/>
      <sz val="10.0"/>
      <color theme="1"/>
      <name val="Open Sans"/>
    </font>
    <font>
      <b/>
      <sz val="10.0"/>
      <color rgb="FFFF0000"/>
      <name val="Open Sans"/>
    </font>
    <font>
      <sz val="10.0"/>
      <color theme="1"/>
      <name val="Arial"/>
    </font>
    <font>
      <u/>
      <sz val="10.0"/>
      <color theme="1"/>
      <name val="Open Sans"/>
    </font>
    <font>
      <u/>
      <sz val="10.0"/>
      <color theme="1"/>
      <name val="Open Sans"/>
    </font>
    <font>
      <u/>
      <sz val="10.0"/>
      <color theme="1"/>
      <name val="Open Sans"/>
    </font>
    <font>
      <sz val="8.0"/>
      <color theme="1"/>
      <name val="Open Sans"/>
    </font>
    <font>
      <sz val="10.0"/>
      <color rgb="FFFF0000"/>
      <name val="Open Sans"/>
    </font>
  </fonts>
  <fills count="32">
    <fill>
      <patternFill patternType="none"/>
    </fill>
    <fill>
      <patternFill patternType="lightGray"/>
    </fill>
    <fill>
      <patternFill patternType="solid">
        <fgColor rgb="FFD0D0D0"/>
        <bgColor rgb="FFD0D0D0"/>
      </patternFill>
    </fill>
    <fill>
      <patternFill patternType="solid">
        <fgColor rgb="FFC1F0C8"/>
        <bgColor rgb="FFC1F0C8"/>
      </patternFill>
    </fill>
    <fill>
      <patternFill patternType="solid">
        <fgColor rgb="FFFFFF00"/>
        <bgColor rgb="FFFFFF00"/>
      </patternFill>
    </fill>
    <fill>
      <patternFill patternType="solid">
        <fgColor rgb="FFFAE2D5"/>
        <bgColor rgb="FFFAE2D5"/>
      </patternFill>
    </fill>
    <fill>
      <patternFill patternType="solid">
        <fgColor rgb="FFD9F2D0"/>
        <bgColor rgb="FFD9F2D0"/>
      </patternFill>
    </fill>
    <fill>
      <patternFill patternType="solid">
        <fgColor rgb="FFC1E4F5"/>
        <bgColor rgb="FFC1E4F5"/>
      </patternFill>
    </fill>
    <fill>
      <patternFill patternType="solid">
        <fgColor rgb="FF8ED873"/>
        <bgColor rgb="FF8ED873"/>
      </patternFill>
    </fill>
    <fill>
      <patternFill patternType="solid">
        <fgColor rgb="FF84E291"/>
        <bgColor rgb="FF84E291"/>
      </patternFill>
    </fill>
    <fill>
      <patternFill patternType="solid">
        <fgColor rgb="FFE8E8E8"/>
        <bgColor rgb="FFE8E8E8"/>
      </patternFill>
    </fill>
    <fill>
      <patternFill patternType="solid">
        <fgColor rgb="FF00B050"/>
        <bgColor rgb="FF00B050"/>
      </patternFill>
    </fill>
    <fill>
      <patternFill patternType="solid">
        <fgColor rgb="FFC5D9F1"/>
        <bgColor rgb="FFC5D9F1"/>
      </patternFill>
    </fill>
    <fill>
      <patternFill patternType="solid">
        <fgColor rgb="FFE4DFEC"/>
        <bgColor rgb="FFE4DFEC"/>
      </patternFill>
    </fill>
    <fill>
      <patternFill patternType="solid">
        <fgColor rgb="FFD9D9D9"/>
        <bgColor rgb="FFD9D9D9"/>
      </patternFill>
    </fill>
    <fill>
      <patternFill patternType="solid">
        <fgColor rgb="FF47D45A"/>
        <bgColor rgb="FF47D45A"/>
      </patternFill>
    </fill>
    <fill>
      <patternFill patternType="solid">
        <fgColor rgb="FFDBE9F7"/>
        <bgColor rgb="FFDBE9F7"/>
      </patternFill>
    </fill>
    <fill>
      <patternFill patternType="solid">
        <fgColor rgb="FF83CAEB"/>
        <bgColor rgb="FF83CAEB"/>
      </patternFill>
    </fill>
    <fill>
      <patternFill patternType="solid">
        <fgColor rgb="FFA6C9EB"/>
        <bgColor rgb="FFA6C9EB"/>
      </patternFill>
    </fill>
    <fill>
      <patternFill patternType="solid">
        <fgColor rgb="FF60CBF3"/>
        <bgColor rgb="FF60CBF3"/>
      </patternFill>
    </fill>
    <fill>
      <patternFill patternType="solid">
        <fgColor rgb="FFF6C6AC"/>
        <bgColor rgb="FFF6C6AC"/>
      </patternFill>
    </fill>
    <fill>
      <patternFill patternType="solid">
        <fgColor theme="0"/>
        <bgColor theme="0"/>
      </patternFill>
    </fill>
    <fill>
      <patternFill patternType="solid">
        <fgColor rgb="FFF1CEEE"/>
        <bgColor rgb="FFF1CEEE"/>
      </patternFill>
    </fill>
    <fill>
      <patternFill patternType="solid">
        <fgColor rgb="FFCAEDFB"/>
        <bgColor rgb="FFCAEDFB"/>
      </patternFill>
    </fill>
    <fill>
      <patternFill patternType="solid">
        <fgColor rgb="FFE49EDD"/>
        <bgColor rgb="FFE49EDD"/>
      </patternFill>
    </fill>
    <fill>
      <patternFill patternType="solid">
        <fgColor rgb="FFD8D8D8"/>
        <bgColor rgb="FFD8D8D8"/>
      </patternFill>
    </fill>
    <fill>
      <patternFill patternType="solid">
        <fgColor rgb="FFFFC000"/>
        <bgColor rgb="FFFFC000"/>
      </patternFill>
    </fill>
    <fill>
      <patternFill patternType="solid">
        <fgColor rgb="FFFF0000"/>
        <bgColor rgb="FFFF0000"/>
      </patternFill>
    </fill>
    <fill>
      <patternFill patternType="solid">
        <fgColor rgb="FF92D050"/>
        <bgColor rgb="FF92D050"/>
      </patternFill>
    </fill>
    <fill>
      <patternFill patternType="solid">
        <fgColor rgb="FF00EA6A"/>
        <bgColor rgb="FF00EA6A"/>
      </patternFill>
    </fill>
    <fill>
      <patternFill patternType="solid">
        <fgColor rgb="FF00B0F0"/>
        <bgColor rgb="FF00B0F0"/>
      </patternFill>
    </fill>
    <fill>
      <patternFill patternType="solid">
        <fgColor rgb="FF00FFFF"/>
        <bgColor rgb="FF00FFFF"/>
      </patternFill>
    </fill>
  </fills>
  <borders count="77">
    <border/>
    <border>
      <left style="medium">
        <color rgb="FF000000"/>
      </left>
      <top style="medium">
        <color rgb="FF000000"/>
      </top>
      <bottom style="medium">
        <color rgb="FF000000"/>
      </bottom>
    </border>
    <border>
      <righ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right/>
      <top/>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top style="medium">
        <color rgb="FF000000"/>
      </top>
    </border>
    <border>
      <left style="medium">
        <color rgb="FF000000"/>
      </left>
      <right style="medium">
        <color rgb="FF000000"/>
      </right>
      <top style="medium">
        <color rgb="FF000000"/>
      </top>
    </border>
    <border>
      <left/>
      <right style="medium">
        <color rgb="FF000000"/>
      </right>
      <top style="medium">
        <color rgb="FF000000"/>
      </top>
      <bottom/>
    </border>
    <border>
      <left style="medium">
        <color rgb="FF000000"/>
      </left>
      <right/>
      <top/>
      <bottom/>
    </border>
    <border>
      <left style="medium">
        <color rgb="FF000000"/>
      </left>
      <right style="medium">
        <color rgb="FF000000"/>
      </right>
      <top/>
      <bottom/>
    </border>
    <border>
      <left/>
      <right style="medium">
        <color rgb="FF000000"/>
      </right>
      <top/>
      <bottom/>
    </border>
    <border>
      <left style="medium">
        <color rgb="FF000000"/>
      </left>
    </border>
    <border>
      <left style="medium">
        <color rgb="FF000000"/>
      </left>
      <right style="medium">
        <color rgb="FF000000"/>
      </right>
    </border>
    <border>
      <left style="medium">
        <color rgb="FF000000"/>
      </left>
      <right/>
      <top/>
      <bottom style="medium">
        <color rgb="FF000000"/>
      </bottom>
    </border>
    <border>
      <left style="medium">
        <color rgb="FF000000"/>
      </left>
      <right style="medium">
        <color rgb="FF000000"/>
      </right>
      <top/>
      <bottom style="medium">
        <color rgb="FF000000"/>
      </bottom>
    </border>
    <border>
      <left/>
      <right style="medium">
        <color rgb="FF000000"/>
      </right>
      <top/>
      <bottom style="medium">
        <color rgb="FF000000"/>
      </bottom>
    </border>
    <border>
      <left/>
      <right/>
      <top style="medium">
        <color rgb="FF000000"/>
      </top>
      <bottom/>
    </border>
    <border>
      <left style="thin">
        <color rgb="FF000000"/>
      </left>
      <right style="thin">
        <color rgb="FF000000"/>
      </right>
      <top style="thin">
        <color rgb="FF000000"/>
      </top>
    </border>
    <border>
      <left style="thin">
        <color rgb="FF000000"/>
      </left>
      <top style="thin">
        <color rgb="FF000000"/>
      </top>
    </border>
    <border>
      <left style="thin">
        <color rgb="FF000000"/>
      </left>
      <right style="thin">
        <color rgb="FF000000"/>
      </right>
    </border>
    <border>
      <left style="thin">
        <color rgb="FF000000"/>
      </left>
    </border>
    <border>
      <left style="thin">
        <color rgb="FF000000"/>
      </lef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right/>
      <top/>
      <bottom style="medium">
        <color rgb="FF000000"/>
      </bottom>
    </border>
    <border>
      <top style="medium">
        <color rgb="FF000000"/>
      </top>
      <bottom style="medium">
        <color rgb="FF000000"/>
      </bottom>
    </border>
    <border>
      <right style="medium">
        <color rgb="FF000000"/>
      </right>
      <top style="medium">
        <color rgb="FF000000"/>
      </top>
    </border>
    <border>
      <left style="medium">
        <color rgb="FF000000"/>
      </left>
      <bottom style="medium">
        <color rgb="FF000000"/>
      </bottom>
    </border>
    <border>
      <right style="medium">
        <color rgb="FF000000"/>
      </right>
      <bottom style="medium">
        <color rgb="FF000000"/>
      </bottom>
    </border>
    <border>
      <left style="medium">
        <color rgb="FF000000"/>
      </left>
      <right style="medium">
        <color rgb="FF000000"/>
      </right>
      <bottom style="medium">
        <color rgb="FF000000"/>
      </bottom>
    </border>
    <border>
      <left/>
      <right style="thick">
        <color rgb="FFF2F2F2"/>
      </right>
      <top style="thick">
        <color rgb="FFF2F2F2"/>
      </top>
      <bottom/>
    </border>
    <border>
      <top style="medium">
        <color rgb="FF000000"/>
      </top>
    </border>
    <border>
      <right style="medium">
        <color rgb="FF000000"/>
      </right>
    </border>
    <border>
      <bottom style="medium">
        <color rgb="FF000000"/>
      </bottom>
    </border>
    <border>
      <left style="thin">
        <color rgb="FF000000"/>
      </left>
      <right style="medium">
        <color rgb="FF000000"/>
      </right>
      <top style="medium">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top style="thin">
        <color rgb="FF000000"/>
      </top>
      <bottom style="medium">
        <color rgb="FF000000"/>
      </bottom>
    </border>
    <border>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medium">
        <color rgb="FF000000"/>
      </left>
      <right/>
      <top style="medium">
        <color rgb="FF000000"/>
      </top>
      <bottom/>
    </border>
    <border>
      <left/>
      <top style="medium">
        <color rgb="FF000000"/>
      </top>
      <bottom style="medium">
        <color rgb="FF000000"/>
      </bottom>
    </border>
    <border>
      <left style="medium">
        <color rgb="FF000000"/>
      </left>
      <right style="medium">
        <color rgb="FF000000"/>
      </right>
      <top style="thin">
        <color rgb="FF000000"/>
      </top>
      <bottom style="thin">
        <color rgb="FF000000"/>
      </bottom>
    </border>
    <border>
      <bottom style="thin">
        <color rgb="FF000000"/>
      </bottom>
    </border>
    <border>
      <left style="medium">
        <color rgb="FF000000"/>
      </left>
      <right style="medium">
        <color rgb="FF000000"/>
      </right>
      <bottom style="thin">
        <color rgb="FF000000"/>
      </bottom>
    </border>
    <border>
      <right style="medium">
        <color rgb="FF000000"/>
      </right>
      <bottom style="thin">
        <color rgb="FF000000"/>
      </bottom>
    </border>
    <border>
      <left style="medium">
        <color rgb="FF000000"/>
      </left>
      <right/>
      <top style="thin">
        <color rgb="FF000000"/>
      </top>
      <bottom style="thin">
        <color rgb="FF000000"/>
      </bottom>
    </border>
    <border>
      <left/>
      <right style="medium">
        <color rgb="FF000000"/>
      </right>
      <top style="thin">
        <color rgb="FF000000"/>
      </top>
      <bottom style="thin">
        <color rgb="FF000000"/>
      </bottom>
    </border>
    <border>
      <right style="medium">
        <color rgb="FF000000"/>
      </right>
      <top style="thin">
        <color rgb="FF000000"/>
      </top>
      <bottom style="thin">
        <color rgb="FF000000"/>
      </bottom>
    </border>
    <border>
      <left style="medium">
        <color rgb="FF000000"/>
      </left>
      <right style="medium">
        <color rgb="FF000000"/>
      </right>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medium">
        <color rgb="FF000000"/>
      </right>
      <top style="medium">
        <color rgb="FF000000"/>
      </top>
      <bottom/>
    </border>
    <border>
      <left style="medium">
        <color rgb="FF000000"/>
      </left>
      <right style="medium">
        <color rgb="FF000000"/>
      </right>
      <top style="medium">
        <color rgb="FF000000"/>
      </top>
      <bottom style="thin">
        <color rgb="FF000000"/>
      </bottom>
    </border>
    <border>
      <left style="medium">
        <color rgb="FF000000"/>
      </left>
      <bottom style="thin">
        <color rgb="FF000000"/>
      </bottom>
    </border>
    <border>
      <left style="medium">
        <color rgb="FF000000"/>
      </left>
      <top style="thin">
        <color rgb="FF000000"/>
      </top>
    </border>
    <border>
      <left style="medium">
        <color rgb="FF000000"/>
      </left>
      <right style="medium">
        <color rgb="FF000000"/>
      </right>
      <top style="thin">
        <color rgb="FF000000"/>
      </top>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medium">
        <color rgb="FF000000"/>
      </left>
      <top/>
      <bottom/>
    </border>
    <border>
      <top/>
      <bottom/>
    </border>
    <border>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medium">
        <color rgb="FF000000"/>
      </left>
      <right/>
      <top style="medium">
        <color rgb="FF000000"/>
      </top>
      <bottom style="thin">
        <color rgb="FF000000"/>
      </bottom>
    </border>
    <border>
      <left/>
      <right style="medium">
        <color rgb="FF000000"/>
      </right>
      <top style="medium">
        <color rgb="FF000000"/>
      </top>
      <bottom style="thin">
        <color rgb="FF000000"/>
      </bottom>
    </border>
  </borders>
  <cellStyleXfs count="1">
    <xf borderId="0" fillId="0" fontId="0" numFmtId="0" applyAlignment="1" applyFont="1"/>
  </cellStyleXfs>
  <cellXfs count="601">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0" fillId="0" fontId="3" numFmtId="0" xfId="0" applyAlignment="1" applyFont="1">
      <alignment horizontal="center" vertical="center"/>
    </xf>
    <xf borderId="0" fillId="0" fontId="4" numFmtId="0" xfId="0" applyAlignment="1" applyFont="1">
      <alignment horizontal="center" vertical="center"/>
    </xf>
    <xf borderId="1" fillId="3" fontId="5" numFmtId="0" xfId="0" applyAlignment="1" applyBorder="1" applyFill="1" applyFont="1">
      <alignment horizontal="center" vertical="center"/>
    </xf>
    <xf borderId="3" fillId="0" fontId="2" numFmtId="0" xfId="0" applyBorder="1" applyFont="1"/>
    <xf borderId="0" fillId="0" fontId="6" numFmtId="0" xfId="0" applyFont="1"/>
    <xf borderId="0" fillId="0" fontId="7" numFmtId="0" xfId="0" applyAlignment="1" applyFont="1">
      <alignment horizontal="left" shrinkToFit="0" vertical="center" wrapText="1"/>
    </xf>
    <xf borderId="4" fillId="3" fontId="6" numFmtId="0" xfId="0" applyBorder="1" applyFont="1"/>
    <xf borderId="0" fillId="0" fontId="8" numFmtId="0" xfId="0" applyAlignment="1" applyFont="1">
      <alignment horizontal="left" shrinkToFit="0" vertical="center" wrapText="1"/>
    </xf>
    <xf borderId="5" fillId="4" fontId="7" numFmtId="0" xfId="0" applyBorder="1" applyFill="1" applyFont="1"/>
    <xf borderId="0" fillId="0" fontId="9" numFmtId="0" xfId="0" applyFont="1"/>
    <xf borderId="0" fillId="0" fontId="10" numFmtId="0" xfId="0" applyAlignment="1" applyFont="1">
      <alignment horizontal="left" shrinkToFit="0" vertical="center" wrapText="1"/>
    </xf>
    <xf borderId="4" fillId="3" fontId="6" numFmtId="0" xfId="0" applyAlignment="1" applyBorder="1" applyFont="1">
      <alignment vertical="center"/>
    </xf>
    <xf borderId="0" fillId="0" fontId="11" numFmtId="0" xfId="0" applyAlignment="1" applyFont="1">
      <alignment horizontal="right" vertical="center"/>
    </xf>
    <xf borderId="0" fillId="0" fontId="12" numFmtId="0" xfId="0" applyAlignment="1" applyFont="1">
      <alignment horizontal="left" shrinkToFit="0" vertical="center" wrapText="1"/>
    </xf>
    <xf borderId="0" fillId="0" fontId="12" numFmtId="0" xfId="0" applyAlignment="1" applyFont="1">
      <alignment horizontal="right" vertical="center"/>
    </xf>
    <xf borderId="0" fillId="0" fontId="13" numFmtId="0" xfId="0" applyAlignment="1" applyFont="1">
      <alignment horizontal="left" vertical="center"/>
    </xf>
    <xf borderId="1" fillId="5" fontId="5" numFmtId="0" xfId="0" applyAlignment="1" applyBorder="1" applyFill="1" applyFont="1">
      <alignment horizontal="center" shrinkToFit="0" vertical="center" wrapText="1"/>
    </xf>
    <xf borderId="0" fillId="0" fontId="7" numFmtId="0" xfId="0" applyAlignment="1" applyFont="1">
      <alignment horizontal="right" vertical="center"/>
    </xf>
    <xf borderId="0" fillId="0" fontId="14" numFmtId="0" xfId="0" applyAlignment="1" applyFont="1">
      <alignment horizontal="left" shrinkToFit="0" vertical="center" wrapText="1"/>
    </xf>
    <xf borderId="1" fillId="5" fontId="5" numFmtId="0" xfId="0" applyAlignment="1" applyBorder="1" applyFont="1">
      <alignment horizontal="left" shrinkToFit="0" vertical="center" wrapText="1"/>
    </xf>
    <xf borderId="0" fillId="0" fontId="5" numFmtId="0" xfId="0" applyAlignment="1" applyFont="1">
      <alignment horizontal="left" shrinkToFit="0" vertical="center" wrapText="1"/>
    </xf>
    <xf borderId="0" fillId="0" fontId="13" numFmtId="0" xfId="0" applyAlignment="1" applyFont="1">
      <alignment horizontal="left" shrinkToFit="0" vertical="center" wrapText="1"/>
    </xf>
    <xf borderId="4" fillId="6" fontId="14" numFmtId="0" xfId="0" applyAlignment="1" applyBorder="1" applyFill="1" applyFont="1">
      <alignment horizontal="center" vertical="center"/>
    </xf>
    <xf borderId="4" fillId="6" fontId="14" numFmtId="0" xfId="0" applyAlignment="1" applyBorder="1" applyFont="1">
      <alignment horizontal="center"/>
    </xf>
    <xf borderId="6" fillId="7" fontId="11" numFmtId="0" xfId="0" applyBorder="1" applyFill="1" applyFont="1"/>
    <xf borderId="7" fillId="7" fontId="7" numFmtId="0" xfId="0" applyBorder="1" applyFont="1"/>
    <xf borderId="8" fillId="7" fontId="7" numFmtId="0" xfId="0" applyBorder="1" applyFont="1"/>
    <xf borderId="9" fillId="0" fontId="7" numFmtId="0" xfId="0" applyAlignment="1" applyBorder="1" applyFont="1">
      <alignment horizontal="center" vertical="center"/>
    </xf>
    <xf borderId="10" fillId="0" fontId="4" numFmtId="0" xfId="0" applyAlignment="1" applyBorder="1" applyFont="1">
      <alignment horizontal="center" vertical="center"/>
    </xf>
    <xf borderId="11" fillId="3" fontId="7" numFmtId="10" xfId="0" applyAlignment="1" applyBorder="1" applyFont="1" applyNumberFormat="1">
      <alignment horizontal="center" vertical="center"/>
    </xf>
    <xf borderId="0" fillId="0" fontId="15" numFmtId="0" xfId="0" applyFont="1"/>
    <xf borderId="12" fillId="2" fontId="7" numFmtId="0" xfId="0" applyAlignment="1" applyBorder="1" applyFont="1">
      <alignment horizontal="center" vertical="center"/>
    </xf>
    <xf borderId="13" fillId="2" fontId="4" numFmtId="0" xfId="0" applyAlignment="1" applyBorder="1" applyFont="1">
      <alignment vertical="center"/>
    </xf>
    <xf borderId="14" fillId="8" fontId="7" numFmtId="0" xfId="0" applyAlignment="1" applyBorder="1" applyFill="1" applyFont="1">
      <alignment horizontal="center" vertical="center"/>
    </xf>
    <xf borderId="0" fillId="0" fontId="13" numFmtId="0" xfId="0" applyAlignment="1" applyFont="1">
      <alignment horizontal="left" shrinkToFit="0" wrapText="1"/>
    </xf>
    <xf borderId="15" fillId="0" fontId="7" numFmtId="0" xfId="0" applyAlignment="1" applyBorder="1" applyFont="1">
      <alignment horizontal="center" vertical="center"/>
    </xf>
    <xf borderId="16" fillId="0" fontId="4" numFmtId="0" xfId="0" applyAlignment="1" applyBorder="1" applyFont="1">
      <alignment shrinkToFit="0" vertical="center" wrapText="1"/>
    </xf>
    <xf borderId="14" fillId="3" fontId="7" numFmtId="10" xfId="0" applyAlignment="1" applyBorder="1" applyFont="1" applyNumberFormat="1">
      <alignment horizontal="center" vertical="center"/>
    </xf>
    <xf borderId="0" fillId="0" fontId="8" numFmtId="0" xfId="0" applyAlignment="1" applyFont="1">
      <alignment shrinkToFit="0" wrapText="1"/>
    </xf>
    <xf borderId="0" fillId="0" fontId="13" numFmtId="0" xfId="0" applyAlignment="1" applyFont="1">
      <alignment shrinkToFit="0" wrapText="1"/>
    </xf>
    <xf borderId="17" fillId="2" fontId="7" numFmtId="0" xfId="0" applyAlignment="1" applyBorder="1" applyFont="1">
      <alignment horizontal="center" vertical="center"/>
    </xf>
    <xf borderId="18" fillId="2" fontId="4" numFmtId="0" xfId="0" applyAlignment="1" applyBorder="1" applyFont="1">
      <alignment shrinkToFit="0" vertical="center" wrapText="1"/>
    </xf>
    <xf borderId="19" fillId="8" fontId="7" numFmtId="10" xfId="0" applyAlignment="1" applyBorder="1" applyFont="1" applyNumberFormat="1">
      <alignment horizontal="center" vertical="center"/>
    </xf>
    <xf borderId="6" fillId="5" fontId="16" numFmtId="0" xfId="0" applyAlignment="1" applyBorder="1" applyFont="1">
      <alignment horizontal="left" vertical="center"/>
    </xf>
    <xf borderId="7" fillId="5" fontId="7" numFmtId="0" xfId="0" applyBorder="1" applyFont="1"/>
    <xf borderId="8" fillId="5" fontId="7" numFmtId="0" xfId="0" applyBorder="1" applyFont="1"/>
    <xf borderId="6" fillId="9" fontId="14" numFmtId="0" xfId="0" applyBorder="1" applyFill="1" applyFont="1"/>
    <xf borderId="20" fillId="9" fontId="7" numFmtId="0" xfId="0" applyAlignment="1" applyBorder="1" applyFont="1">
      <alignment horizontal="center"/>
    </xf>
    <xf borderId="21" fillId="0" fontId="7" numFmtId="0" xfId="0" applyAlignment="1" applyBorder="1" applyFont="1">
      <alignment horizontal="center"/>
    </xf>
    <xf borderId="0" fillId="0" fontId="7" numFmtId="0" xfId="0" applyAlignment="1" applyFont="1">
      <alignment horizontal="center"/>
    </xf>
    <xf borderId="0" fillId="0" fontId="15" numFmtId="0" xfId="0" applyAlignment="1" applyFont="1">
      <alignment shrinkToFit="0" wrapText="1"/>
    </xf>
    <xf borderId="22" fillId="0" fontId="17" numFmtId="0" xfId="0" applyAlignment="1" applyBorder="1" applyFont="1">
      <alignment horizontal="center"/>
    </xf>
    <xf borderId="23" fillId="0" fontId="18" numFmtId="0" xfId="0" applyAlignment="1" applyBorder="1" applyFont="1">
      <alignment horizontal="center"/>
    </xf>
    <xf borderId="0" fillId="0" fontId="19" numFmtId="0" xfId="0" applyAlignment="1" applyFont="1">
      <alignment horizontal="center"/>
    </xf>
    <xf borderId="0" fillId="0" fontId="7" numFmtId="0" xfId="0" applyAlignment="1" applyFont="1">
      <alignment shrinkToFit="0" wrapText="1"/>
    </xf>
    <xf borderId="24" fillId="0" fontId="20" numFmtId="10" xfId="0" applyAlignment="1" applyBorder="1" applyFont="1" applyNumberFormat="1">
      <alignment horizontal="center"/>
    </xf>
    <xf borderId="23" fillId="0" fontId="20" numFmtId="10" xfId="0" applyAlignment="1" applyBorder="1" applyFont="1" applyNumberFormat="1">
      <alignment horizontal="center"/>
    </xf>
    <xf borderId="0" fillId="0" fontId="20" numFmtId="10" xfId="0" applyAlignment="1" applyFont="1" applyNumberFormat="1">
      <alignment horizontal="center"/>
    </xf>
    <xf borderId="25" fillId="0" fontId="7" numFmtId="0" xfId="0" applyAlignment="1" applyBorder="1" applyFont="1">
      <alignment horizontal="center"/>
    </xf>
    <xf borderId="26" fillId="0" fontId="7" numFmtId="0" xfId="0" applyAlignment="1" applyBorder="1" applyFont="1">
      <alignment horizontal="center"/>
    </xf>
    <xf borderId="0" fillId="0" fontId="7" numFmtId="2" xfId="0" applyAlignment="1" applyFont="1" applyNumberFormat="1">
      <alignment horizontal="center"/>
    </xf>
    <xf borderId="0" fillId="0" fontId="13" numFmtId="0" xfId="0" applyFont="1"/>
    <xf borderId="0" fillId="0" fontId="7" numFmtId="2" xfId="0" applyFont="1" applyNumberFormat="1"/>
    <xf borderId="27" fillId="0" fontId="7" numFmtId="0" xfId="0" applyBorder="1" applyFont="1"/>
    <xf borderId="27" fillId="0" fontId="7" numFmtId="2" xfId="0" applyAlignment="1" applyBorder="1" applyFont="1" applyNumberFormat="1">
      <alignment horizontal="center"/>
    </xf>
    <xf borderId="27" fillId="0" fontId="20" numFmtId="2" xfId="0" applyBorder="1" applyFont="1" applyNumberFormat="1"/>
    <xf borderId="0" fillId="0" fontId="11" numFmtId="0" xfId="0" applyFont="1"/>
    <xf borderId="12" fillId="10" fontId="11" numFmtId="0" xfId="0" applyBorder="1" applyFill="1" applyFont="1"/>
    <xf borderId="5" fillId="10" fontId="7" numFmtId="0" xfId="0" applyBorder="1" applyFont="1"/>
    <xf borderId="14" fillId="10" fontId="7" numFmtId="0" xfId="0" applyBorder="1" applyFont="1"/>
    <xf borderId="5" fillId="10" fontId="7" numFmtId="2" xfId="0" applyBorder="1" applyFont="1" applyNumberFormat="1"/>
    <xf borderId="14" fillId="10" fontId="8" numFmtId="0" xfId="0" applyAlignment="1" applyBorder="1" applyFont="1">
      <alignment shrinkToFit="0" wrapText="1"/>
    </xf>
    <xf borderId="12" fillId="10" fontId="14" numFmtId="0" xfId="0" applyBorder="1" applyFont="1"/>
    <xf borderId="14" fillId="10" fontId="13" numFmtId="0" xfId="0" applyAlignment="1" applyBorder="1" applyFont="1">
      <alignment horizontal="left" shrinkToFit="0" wrapText="1"/>
    </xf>
    <xf borderId="17" fillId="10" fontId="14" numFmtId="0" xfId="0" applyBorder="1" applyFont="1"/>
    <xf borderId="28" fillId="10" fontId="7" numFmtId="0" xfId="0" applyBorder="1" applyFont="1"/>
    <xf borderId="19" fillId="10" fontId="8" numFmtId="0" xfId="0" applyAlignment="1" applyBorder="1" applyFont="1">
      <alignment shrinkToFit="0" wrapText="1"/>
    </xf>
    <xf borderId="1" fillId="3" fontId="3" numFmtId="0" xfId="0" applyAlignment="1" applyBorder="1" applyFont="1">
      <alignment horizontal="center" vertical="center"/>
    </xf>
    <xf borderId="29" fillId="0" fontId="2" numFmtId="0" xfId="0" applyBorder="1" applyFont="1"/>
    <xf borderId="5" fillId="11" fontId="7" numFmtId="0" xfId="0" applyAlignment="1" applyBorder="1" applyFill="1" applyFont="1">
      <alignment horizontal="center"/>
    </xf>
    <xf borderId="0" fillId="0" fontId="7" numFmtId="164" xfId="0" applyFont="1" applyNumberFormat="1"/>
    <xf borderId="27" fillId="0" fontId="4" numFmtId="0" xfId="0" applyBorder="1" applyFont="1"/>
    <xf borderId="0" fillId="0" fontId="21" numFmtId="0" xfId="0" applyAlignment="1" applyFont="1">
      <alignment horizontal="center" vertical="center"/>
    </xf>
    <xf borderId="27" fillId="0" fontId="7" numFmtId="10" xfId="0" applyBorder="1" applyFont="1" applyNumberFormat="1"/>
    <xf borderId="0" fillId="0" fontId="7" numFmtId="10" xfId="0" applyFont="1" applyNumberFormat="1"/>
    <xf borderId="5" fillId="9" fontId="7" numFmtId="10" xfId="0" applyAlignment="1" applyBorder="1" applyFont="1" applyNumberFormat="1">
      <alignment horizontal="center" vertical="center"/>
    </xf>
    <xf borderId="0" fillId="0" fontId="10" numFmtId="0" xfId="0" applyFont="1"/>
    <xf borderId="0" fillId="0" fontId="22" numFmtId="0" xfId="0" applyFont="1"/>
    <xf borderId="5" fillId="4" fontId="7" numFmtId="0" xfId="0" applyAlignment="1" applyBorder="1" applyFont="1">
      <alignment horizontal="center"/>
    </xf>
    <xf borderId="5" fillId="9" fontId="4" numFmtId="0" xfId="0" applyBorder="1" applyFont="1"/>
    <xf borderId="5" fillId="9" fontId="7" numFmtId="0" xfId="0" applyBorder="1" applyFont="1"/>
    <xf quotePrefix="1" borderId="5" fillId="9" fontId="7" numFmtId="165" xfId="0" applyAlignment="1" applyBorder="1" applyFont="1" applyNumberFormat="1">
      <alignment horizontal="center"/>
    </xf>
    <xf borderId="5" fillId="9" fontId="7" numFmtId="166" xfId="0" applyBorder="1" applyFont="1" applyNumberFormat="1"/>
    <xf borderId="9" fillId="0" fontId="23" numFmtId="0" xfId="0" applyAlignment="1" applyBorder="1" applyFont="1">
      <alignment horizontal="center" shrinkToFit="0" vertical="center" wrapText="1"/>
    </xf>
    <xf borderId="30" fillId="0" fontId="2" numFmtId="0" xfId="0" applyBorder="1" applyFont="1"/>
    <xf borderId="11" fillId="12" fontId="23" numFmtId="0" xfId="0" applyAlignment="1" applyBorder="1" applyFill="1" applyFont="1">
      <alignment horizontal="center" shrinkToFit="0" vertical="center" wrapText="1"/>
    </xf>
    <xf borderId="11" fillId="12" fontId="24" numFmtId="0" xfId="0" applyAlignment="1" applyBorder="1" applyFont="1">
      <alignment horizontal="center" shrinkToFit="0" vertical="center" wrapText="1"/>
    </xf>
    <xf borderId="10" fillId="13" fontId="24" numFmtId="0" xfId="0" applyAlignment="1" applyBorder="1" applyFill="1" applyFont="1">
      <alignment horizontal="center" shrinkToFit="0" vertical="center" wrapText="1"/>
    </xf>
    <xf borderId="5" fillId="9" fontId="4" numFmtId="0" xfId="0" applyAlignment="1" applyBorder="1" applyFont="1">
      <alignment horizontal="center" shrinkToFit="0" vertical="center" wrapText="1"/>
    </xf>
    <xf borderId="31" fillId="0" fontId="2" numFmtId="0" xfId="0" applyBorder="1" applyFont="1"/>
    <xf borderId="32" fillId="0" fontId="2" numFmtId="0" xfId="0" applyBorder="1" applyFont="1"/>
    <xf borderId="19" fillId="12" fontId="23" numFmtId="0" xfId="0" applyAlignment="1" applyBorder="1" applyFont="1">
      <alignment horizontal="center" shrinkToFit="0" vertical="center" wrapText="1"/>
    </xf>
    <xf borderId="19" fillId="12" fontId="24" numFmtId="0" xfId="0" applyAlignment="1" applyBorder="1" applyFont="1">
      <alignment horizontal="center" shrinkToFit="0" vertical="center" wrapText="1"/>
    </xf>
    <xf borderId="33" fillId="0" fontId="2" numFmtId="0" xfId="0" applyBorder="1" applyFont="1"/>
    <xf borderId="10" fillId="14" fontId="23" numFmtId="0" xfId="0" applyAlignment="1" applyBorder="1" applyFill="1" applyFont="1">
      <alignment horizontal="center" vertical="center"/>
    </xf>
    <xf borderId="9" fillId="12" fontId="23" numFmtId="0" xfId="0" applyAlignment="1" applyBorder="1" applyFont="1">
      <alignment horizontal="center" shrinkToFit="0" vertical="center" wrapText="1"/>
    </xf>
    <xf borderId="10" fillId="14" fontId="23" numFmtId="0" xfId="0" applyAlignment="1" applyBorder="1" applyFont="1">
      <alignment horizontal="center" shrinkToFit="0" vertical="center" wrapText="1"/>
    </xf>
    <xf borderId="14" fillId="14" fontId="23" numFmtId="0" xfId="0" applyAlignment="1" applyBorder="1" applyFont="1">
      <alignment horizontal="center" shrinkToFit="0" vertical="center" wrapText="1"/>
    </xf>
    <xf borderId="19" fillId="14" fontId="23" numFmtId="0" xfId="0" applyAlignment="1" applyBorder="1" applyFont="1">
      <alignment horizontal="center" shrinkToFit="0" vertical="center" wrapText="1"/>
    </xf>
    <xf borderId="5" fillId="2" fontId="7" numFmtId="0" xfId="0" applyBorder="1" applyFont="1"/>
    <xf borderId="18" fillId="14" fontId="23" numFmtId="0" xfId="0" applyAlignment="1" applyBorder="1" applyFont="1">
      <alignment horizontal="center" vertical="center"/>
    </xf>
    <xf borderId="19" fillId="14" fontId="23" numFmtId="0" xfId="0" applyAlignment="1" applyBorder="1" applyFont="1">
      <alignment horizontal="center" vertical="center"/>
    </xf>
    <xf borderId="14" fillId="14" fontId="23" numFmtId="0" xfId="0" applyAlignment="1" applyBorder="1" applyFont="1">
      <alignment horizontal="center" vertical="center"/>
    </xf>
    <xf borderId="32" fillId="0" fontId="24" numFmtId="0" xfId="0" applyAlignment="1" applyBorder="1" applyFont="1">
      <alignment vertical="center"/>
    </xf>
    <xf borderId="34" fillId="9" fontId="24" numFmtId="0" xfId="0" applyAlignment="1" applyBorder="1" applyFont="1">
      <alignment vertical="center"/>
    </xf>
    <xf borderId="19" fillId="9" fontId="24" numFmtId="0" xfId="0" applyAlignment="1" applyBorder="1" applyFont="1">
      <alignment horizontal="right" vertical="center"/>
    </xf>
    <xf borderId="34" fillId="9" fontId="24" numFmtId="167" xfId="0" applyAlignment="1" applyBorder="1" applyFont="1" applyNumberFormat="1">
      <alignment vertical="center"/>
    </xf>
    <xf borderId="6" fillId="9" fontId="7" numFmtId="165" xfId="0" applyBorder="1" applyFont="1" applyNumberFormat="1"/>
    <xf borderId="8" fillId="9" fontId="7" numFmtId="0" xfId="0" applyBorder="1" applyFont="1"/>
    <xf borderId="9" fillId="0" fontId="7" numFmtId="0" xfId="0" applyBorder="1" applyFont="1"/>
    <xf borderId="35" fillId="0" fontId="7" numFmtId="0" xfId="0" applyBorder="1" applyFont="1"/>
    <xf borderId="30" fillId="0" fontId="7" numFmtId="0" xfId="0" applyBorder="1" applyFont="1"/>
    <xf borderId="15" fillId="0" fontId="7" numFmtId="0" xfId="0" applyBorder="1" applyFont="1"/>
    <xf borderId="5" fillId="9" fontId="7" numFmtId="165" xfId="0" applyBorder="1" applyFont="1" applyNumberFormat="1"/>
    <xf borderId="36" fillId="0" fontId="7" numFmtId="0" xfId="0" applyBorder="1" applyFont="1"/>
    <xf quotePrefix="1" borderId="5" fillId="9" fontId="11" numFmtId="0" xfId="0" applyBorder="1" applyFont="1"/>
    <xf borderId="31" fillId="0" fontId="7" numFmtId="0" xfId="0" applyBorder="1" applyFont="1"/>
    <xf borderId="37" fillId="0" fontId="7" numFmtId="0" xfId="0" applyBorder="1" applyFont="1"/>
    <xf borderId="37" fillId="0" fontId="11" numFmtId="0" xfId="0" applyBorder="1" applyFont="1"/>
    <xf borderId="28" fillId="15" fontId="11" numFmtId="0" xfId="0" applyAlignment="1" applyBorder="1" applyFill="1" applyFont="1">
      <alignment horizontal="center"/>
    </xf>
    <xf borderId="32" fillId="0" fontId="7" numFmtId="0" xfId="0" applyBorder="1" applyFont="1"/>
    <xf borderId="0" fillId="0" fontId="4" numFmtId="0" xfId="0" applyFont="1"/>
    <xf borderId="0" fillId="0" fontId="4" numFmtId="0" xfId="0" applyAlignment="1" applyFont="1">
      <alignment horizontal="center"/>
    </xf>
    <xf borderId="5" fillId="15" fontId="4" numFmtId="0" xfId="0" applyAlignment="1" applyBorder="1" applyFont="1">
      <alignment horizontal="center"/>
    </xf>
    <xf borderId="0" fillId="0" fontId="11" numFmtId="0" xfId="0" applyAlignment="1" applyFont="1">
      <alignment horizontal="center"/>
    </xf>
    <xf borderId="20" fillId="16" fontId="25" numFmtId="0" xfId="0" applyAlignment="1" applyBorder="1" applyFill="1" applyFont="1">
      <alignment horizontal="center"/>
    </xf>
    <xf borderId="35" fillId="0" fontId="26" numFmtId="0" xfId="0" applyAlignment="1" applyBorder="1" applyFont="1">
      <alignment horizontal="center"/>
    </xf>
    <xf borderId="38" fillId="16" fontId="27" numFmtId="0" xfId="0" applyAlignment="1" applyBorder="1" applyFont="1">
      <alignment horizontal="center"/>
    </xf>
    <xf borderId="38" fillId="0" fontId="28" numFmtId="0" xfId="0" applyAlignment="1" applyBorder="1" applyFont="1">
      <alignment horizontal="center"/>
    </xf>
    <xf borderId="39" fillId="0" fontId="7" numFmtId="0" xfId="0" applyBorder="1" applyFont="1"/>
    <xf borderId="40" fillId="0" fontId="7" numFmtId="0" xfId="0" applyBorder="1" applyFont="1"/>
    <xf borderId="41" fillId="9" fontId="7" numFmtId="165" xfId="0" applyBorder="1" applyFont="1" applyNumberFormat="1"/>
    <xf borderId="41" fillId="0" fontId="7" numFmtId="165" xfId="0" applyBorder="1" applyFont="1" applyNumberFormat="1"/>
    <xf borderId="42" fillId="0" fontId="7" numFmtId="0" xfId="0" applyBorder="1" applyFont="1"/>
    <xf borderId="43" fillId="0" fontId="7" numFmtId="0" xfId="0" applyBorder="1" applyFont="1"/>
    <xf borderId="44" fillId="9" fontId="7" numFmtId="165" xfId="0" applyBorder="1" applyFont="1" applyNumberFormat="1"/>
    <xf borderId="0" fillId="0" fontId="29" numFmtId="0" xfId="0" applyAlignment="1" applyFont="1">
      <alignment horizontal="center"/>
    </xf>
    <xf borderId="5" fillId="9" fontId="7" numFmtId="0" xfId="0" applyAlignment="1" applyBorder="1" applyFont="1">
      <alignment horizontal="right"/>
    </xf>
    <xf borderId="5" fillId="9" fontId="7" numFmtId="10" xfId="0" applyBorder="1" applyFont="1" applyNumberFormat="1"/>
    <xf borderId="1" fillId="17" fontId="3" numFmtId="0" xfId="0" applyAlignment="1" applyBorder="1" applyFill="1" applyFont="1">
      <alignment horizontal="center" vertical="center"/>
    </xf>
    <xf borderId="27" fillId="18" fontId="4" numFmtId="0" xfId="0" applyAlignment="1" applyBorder="1" applyFill="1" applyFont="1">
      <alignment horizontal="center" vertical="center"/>
    </xf>
    <xf borderId="27" fillId="18" fontId="4" numFmtId="0" xfId="0" applyAlignment="1" applyBorder="1" applyFont="1">
      <alignment horizontal="center" shrinkToFit="0" vertical="center" wrapText="1"/>
    </xf>
    <xf borderId="0" fillId="0" fontId="24" numFmtId="0" xfId="0" applyAlignment="1" applyFont="1">
      <alignment vertical="center"/>
    </xf>
    <xf borderId="0" fillId="0" fontId="30" numFmtId="0" xfId="0" applyAlignment="1" applyFont="1">
      <alignment horizontal="center"/>
    </xf>
    <xf borderId="5" fillId="15" fontId="7" numFmtId="0" xfId="0" applyBorder="1" applyFont="1"/>
    <xf borderId="5" fillId="15" fontId="7" numFmtId="2" xfId="0" applyBorder="1" applyFont="1" applyNumberFormat="1"/>
    <xf borderId="0" fillId="0" fontId="4" numFmtId="2" xfId="0" applyFont="1" applyNumberFormat="1"/>
    <xf borderId="0" fillId="0" fontId="4" numFmtId="4" xfId="0" applyFont="1" applyNumberFormat="1"/>
    <xf borderId="27" fillId="17" fontId="4" numFmtId="0" xfId="0" applyAlignment="1" applyBorder="1" applyFont="1">
      <alignment horizontal="center" vertical="center"/>
    </xf>
    <xf borderId="27" fillId="17" fontId="4" numFmtId="0" xfId="0" applyAlignment="1" applyBorder="1" applyFont="1">
      <alignment horizontal="center" shrinkToFit="0" vertical="center" wrapText="1"/>
    </xf>
    <xf borderId="45" fillId="17" fontId="7" numFmtId="0" xfId="0" applyBorder="1" applyFont="1"/>
    <xf borderId="46" fillId="17" fontId="7" numFmtId="0" xfId="0" applyBorder="1" applyFont="1"/>
    <xf borderId="47" fillId="17" fontId="7" numFmtId="0" xfId="0" applyBorder="1" applyFont="1"/>
    <xf borderId="48" fillId="15" fontId="7" numFmtId="0" xfId="0" applyBorder="1" applyFont="1"/>
    <xf borderId="35" fillId="0" fontId="4" numFmtId="4" xfId="0" applyBorder="1" applyFont="1" applyNumberFormat="1"/>
    <xf borderId="37" fillId="0" fontId="4" numFmtId="4" xfId="0" applyBorder="1" applyFont="1" applyNumberFormat="1"/>
    <xf borderId="0" fillId="0" fontId="7" numFmtId="3" xfId="0" applyFont="1" applyNumberFormat="1"/>
    <xf borderId="45" fillId="18" fontId="4" numFmtId="0" xfId="0" applyAlignment="1" applyBorder="1" applyFont="1">
      <alignment horizontal="center" shrinkToFit="0" vertical="center" wrapText="1"/>
    </xf>
    <xf borderId="45" fillId="18" fontId="4" numFmtId="0" xfId="0" applyAlignment="1" applyBorder="1" applyFont="1">
      <alignment horizontal="center" vertical="center"/>
    </xf>
    <xf borderId="46" fillId="18" fontId="4" numFmtId="0" xfId="0" applyAlignment="1" applyBorder="1" applyFont="1">
      <alignment horizontal="center" vertical="center"/>
    </xf>
    <xf borderId="47" fillId="18" fontId="4" numFmtId="0" xfId="0" applyAlignment="1" applyBorder="1" applyFont="1">
      <alignment horizontal="center" vertical="center"/>
    </xf>
    <xf borderId="5" fillId="15" fontId="7" numFmtId="0" xfId="0" applyAlignment="1" applyBorder="1" applyFont="1">
      <alignment horizontal="center" vertical="center"/>
    </xf>
    <xf borderId="5" fillId="15" fontId="7" numFmtId="0" xfId="0" applyAlignment="1" applyBorder="1" applyFont="1">
      <alignment horizontal="center"/>
    </xf>
    <xf borderId="1" fillId="19" fontId="6" numFmtId="0" xfId="0" applyAlignment="1" applyBorder="1" applyFill="1" applyFont="1">
      <alignment horizontal="center" vertical="center"/>
    </xf>
    <xf borderId="0" fillId="0" fontId="8" numFmtId="0" xfId="0" applyFont="1"/>
    <xf borderId="6" fillId="16" fontId="14" numFmtId="0" xfId="0" applyAlignment="1" applyBorder="1" applyFont="1">
      <alignment horizontal="center" shrinkToFit="0" vertical="center" wrapText="1"/>
    </xf>
    <xf borderId="4" fillId="16" fontId="14" numFmtId="0" xfId="0" applyAlignment="1" applyBorder="1" applyFont="1">
      <alignment horizontal="center" shrinkToFit="0" vertical="center" wrapText="1"/>
    </xf>
    <xf borderId="7" fillId="16" fontId="14" numFmtId="0" xfId="0" applyAlignment="1" applyBorder="1" applyFont="1">
      <alignment horizontal="center" shrinkToFit="0" vertical="center" wrapText="1"/>
    </xf>
    <xf borderId="49" fillId="16" fontId="14" numFmtId="0" xfId="0" applyAlignment="1" applyBorder="1" applyFont="1">
      <alignment horizontal="center" shrinkToFit="0" vertical="center" wrapText="1"/>
    </xf>
    <xf borderId="0" fillId="0" fontId="14" numFmtId="0" xfId="0" applyAlignment="1" applyFont="1">
      <alignment horizontal="center" shrinkToFit="0" vertical="center" wrapText="1"/>
    </xf>
    <xf borderId="39" fillId="0" fontId="31" numFmtId="0" xfId="0" applyAlignment="1" applyBorder="1" applyFont="1">
      <alignment horizontal="center" vertical="center"/>
    </xf>
    <xf borderId="50" fillId="0" fontId="32" numFmtId="2" xfId="0" applyAlignment="1" applyBorder="1" applyFont="1" applyNumberFormat="1">
      <alignment horizontal="center" vertical="center"/>
    </xf>
    <xf borderId="40" fillId="0" fontId="8" numFmtId="0" xfId="0" applyAlignment="1" applyBorder="1" applyFont="1">
      <alignment horizontal="center" vertical="center"/>
    </xf>
    <xf borderId="16" fillId="0" fontId="8" numFmtId="165" xfId="0" applyAlignment="1" applyBorder="1" applyFont="1" applyNumberFormat="1">
      <alignment horizontal="right"/>
    </xf>
    <xf borderId="0" fillId="0" fontId="8" numFmtId="165" xfId="0" applyFont="1" applyNumberFormat="1"/>
    <xf borderId="16" fillId="0" fontId="8" numFmtId="165" xfId="0" applyBorder="1" applyFont="1" applyNumberFormat="1"/>
    <xf borderId="16" fillId="0" fontId="8" numFmtId="0" xfId="0" applyBorder="1" applyFont="1"/>
    <xf borderId="20" fillId="20" fontId="14" numFmtId="0" xfId="0" applyAlignment="1" applyBorder="1" applyFill="1" applyFont="1">
      <alignment horizontal="left"/>
    </xf>
    <xf borderId="20" fillId="20" fontId="14" numFmtId="0" xfId="0" applyBorder="1" applyFont="1"/>
    <xf borderId="11" fillId="20" fontId="14" numFmtId="0" xfId="0" applyBorder="1" applyFont="1"/>
    <xf borderId="50" fillId="0" fontId="33" numFmtId="0" xfId="0" applyAlignment="1" applyBorder="1" applyFont="1">
      <alignment horizontal="center" vertical="center"/>
    </xf>
    <xf borderId="16" fillId="0" fontId="34" numFmtId="165" xfId="0" applyAlignment="1" applyBorder="1" applyFont="1" applyNumberFormat="1">
      <alignment horizontal="right"/>
    </xf>
    <xf borderId="0" fillId="0" fontId="35" numFmtId="165" xfId="0" applyFont="1" applyNumberFormat="1"/>
    <xf borderId="16" fillId="0" fontId="36" numFmtId="165" xfId="0" applyBorder="1" applyFont="1" applyNumberFormat="1"/>
    <xf borderId="6" fillId="3" fontId="8" numFmtId="0" xfId="0" applyAlignment="1" applyBorder="1" applyFont="1">
      <alignment horizontal="center" vertical="center"/>
    </xf>
    <xf borderId="4" fillId="3" fontId="8" numFmtId="0" xfId="0" applyAlignment="1" applyBorder="1" applyFont="1">
      <alignment horizontal="center" vertical="center"/>
    </xf>
    <xf borderId="8" fillId="3" fontId="8" numFmtId="0" xfId="0" applyAlignment="1" applyBorder="1" applyFont="1">
      <alignment horizontal="center" vertical="center"/>
    </xf>
    <xf borderId="39" fillId="0" fontId="8" numFmtId="0" xfId="0" applyAlignment="1" applyBorder="1" applyFont="1">
      <alignment horizontal="center" vertical="center"/>
    </xf>
    <xf borderId="50" fillId="0" fontId="8" numFmtId="2" xfId="0" applyAlignment="1" applyBorder="1" applyFont="1" applyNumberFormat="1">
      <alignment horizontal="center" vertical="center"/>
    </xf>
    <xf borderId="50" fillId="0" fontId="8" numFmtId="165" xfId="0" applyAlignment="1" applyBorder="1" applyFont="1" applyNumberFormat="1">
      <alignment horizontal="right"/>
    </xf>
    <xf borderId="40" fillId="0" fontId="8" numFmtId="165" xfId="0" applyBorder="1" applyFont="1" applyNumberFormat="1"/>
    <xf borderId="50" fillId="0" fontId="8" numFmtId="165" xfId="0" applyBorder="1" applyFont="1" applyNumberFormat="1"/>
    <xf borderId="50" fillId="0" fontId="8" numFmtId="168" xfId="0" applyBorder="1" applyFont="1" applyNumberFormat="1"/>
    <xf borderId="51" fillId="0" fontId="8" numFmtId="165" xfId="0" applyBorder="1" applyFont="1" applyNumberFormat="1"/>
    <xf borderId="52" fillId="0" fontId="14" numFmtId="10" xfId="0" applyBorder="1" applyFont="1" applyNumberFormat="1"/>
    <xf borderId="53" fillId="0" fontId="8" numFmtId="0" xfId="0" applyAlignment="1" applyBorder="1" applyFont="1">
      <alignment horizontal="center" vertical="center"/>
    </xf>
    <xf borderId="54" fillId="10" fontId="8" numFmtId="0" xfId="0" applyAlignment="1" applyBorder="1" applyFont="1">
      <alignment horizontal="center" vertical="center"/>
    </xf>
    <xf borderId="50" fillId="10" fontId="8" numFmtId="0" xfId="0" applyAlignment="1" applyBorder="1" applyFont="1">
      <alignment horizontal="center" vertical="center"/>
    </xf>
    <xf borderId="46" fillId="10" fontId="8" numFmtId="0" xfId="0" applyAlignment="1" applyBorder="1" applyFont="1">
      <alignment horizontal="center" vertical="center"/>
    </xf>
    <xf borderId="50" fillId="10" fontId="8" numFmtId="169" xfId="0" applyAlignment="1" applyBorder="1" applyFont="1" applyNumberFormat="1">
      <alignment horizontal="right" vertical="top"/>
    </xf>
    <xf borderId="46" fillId="10" fontId="8" numFmtId="0" xfId="0" applyBorder="1" applyFont="1"/>
    <xf borderId="50" fillId="10" fontId="8" numFmtId="165" xfId="0" applyBorder="1" applyFont="1" applyNumberFormat="1"/>
    <xf borderId="50" fillId="10" fontId="8" numFmtId="168" xfId="0" applyBorder="1" applyFont="1" applyNumberFormat="1"/>
    <xf borderId="46" fillId="10" fontId="8" numFmtId="165" xfId="0" applyBorder="1" applyFont="1" applyNumberFormat="1"/>
    <xf borderId="50" fillId="10" fontId="14" numFmtId="10" xfId="0" applyBorder="1" applyFont="1" applyNumberFormat="1"/>
    <xf borderId="55" fillId="10" fontId="8" numFmtId="0" xfId="0" applyAlignment="1" applyBorder="1" applyFont="1">
      <alignment horizontal="center" vertical="center"/>
    </xf>
    <xf borderId="50" fillId="0" fontId="8" numFmtId="0" xfId="0" applyAlignment="1" applyBorder="1" applyFont="1">
      <alignment horizontal="center" vertical="center"/>
    </xf>
    <xf borderId="50" fillId="0" fontId="8" numFmtId="169" xfId="0" applyAlignment="1" applyBorder="1" applyFont="1" applyNumberFormat="1">
      <alignment horizontal="right" vertical="top"/>
    </xf>
    <xf borderId="40" fillId="0" fontId="8" numFmtId="0" xfId="0" applyBorder="1" applyFont="1"/>
    <xf borderId="50" fillId="0" fontId="8" numFmtId="10" xfId="0" applyBorder="1" applyFont="1" applyNumberFormat="1"/>
    <xf borderId="56" fillId="0" fontId="8" numFmtId="0" xfId="0" applyAlignment="1" applyBorder="1" applyFont="1">
      <alignment horizontal="center" vertical="center"/>
    </xf>
    <xf borderId="42" fillId="0" fontId="8" numFmtId="0" xfId="0" applyAlignment="1" applyBorder="1" applyFont="1">
      <alignment horizontal="center" vertical="center"/>
    </xf>
    <xf borderId="57" fillId="0" fontId="8" numFmtId="0" xfId="0" applyAlignment="1" applyBorder="1" applyFont="1">
      <alignment horizontal="center" vertical="center"/>
    </xf>
    <xf borderId="43" fillId="0" fontId="8" numFmtId="0" xfId="0" applyAlignment="1" applyBorder="1" applyFont="1">
      <alignment horizontal="center" vertical="center"/>
    </xf>
    <xf borderId="57" fillId="0" fontId="8" numFmtId="169" xfId="0" applyAlignment="1" applyBorder="1" applyFont="1" applyNumberFormat="1">
      <alignment horizontal="right" vertical="top"/>
    </xf>
    <xf borderId="43" fillId="0" fontId="8" numFmtId="0" xfId="0" applyBorder="1" applyFont="1"/>
    <xf borderId="57" fillId="0" fontId="8" numFmtId="165" xfId="0" applyBorder="1" applyFont="1" applyNumberFormat="1"/>
    <xf borderId="57" fillId="0" fontId="8" numFmtId="168" xfId="0" applyBorder="1" applyFont="1" applyNumberFormat="1"/>
    <xf borderId="43" fillId="0" fontId="8" numFmtId="165" xfId="0" applyBorder="1" applyFont="1" applyNumberFormat="1"/>
    <xf borderId="57" fillId="0" fontId="8" numFmtId="10" xfId="0" applyBorder="1" applyFont="1" applyNumberFormat="1"/>
    <xf borderId="58" fillId="0" fontId="8" numFmtId="0" xfId="0" applyAlignment="1" applyBorder="1" applyFont="1">
      <alignment horizontal="center" vertical="center"/>
    </xf>
    <xf borderId="0" fillId="0" fontId="8" numFmtId="0" xfId="0" applyAlignment="1" applyFont="1">
      <alignment horizontal="center" vertical="center"/>
    </xf>
    <xf borderId="0" fillId="0" fontId="8" numFmtId="0" xfId="0" applyAlignment="1" applyFont="1">
      <alignment horizontal="center"/>
    </xf>
    <xf borderId="0" fillId="0" fontId="7" numFmtId="4" xfId="0" applyFont="1" applyNumberFormat="1"/>
    <xf borderId="0" fillId="0" fontId="7" numFmtId="165" xfId="0" applyFont="1" applyNumberFormat="1"/>
    <xf borderId="1" fillId="19" fontId="37" numFmtId="0" xfId="0" applyAlignment="1" applyBorder="1" applyFont="1">
      <alignment horizontal="center"/>
    </xf>
    <xf borderId="0" fillId="0" fontId="38" numFmtId="4" xfId="0" applyAlignment="1" applyFont="1" applyNumberFormat="1">
      <alignment horizontal="center"/>
    </xf>
    <xf borderId="0" fillId="0" fontId="39" numFmtId="165" xfId="0" applyAlignment="1" applyFont="1" applyNumberFormat="1">
      <alignment horizontal="center"/>
    </xf>
    <xf borderId="48" fillId="2" fontId="4" numFmtId="4" xfId="0" applyAlignment="1" applyBorder="1" applyFont="1" applyNumberFormat="1">
      <alignment horizontal="center" shrinkToFit="0" vertical="center" wrapText="1"/>
    </xf>
    <xf borderId="59" fillId="2" fontId="4" numFmtId="4" xfId="0" applyAlignment="1" applyBorder="1" applyFont="1" applyNumberFormat="1">
      <alignment horizontal="center" shrinkToFit="0" vertical="center" wrapText="1"/>
    </xf>
    <xf borderId="48" fillId="2" fontId="4" numFmtId="3" xfId="0" applyAlignment="1" applyBorder="1" applyFont="1" applyNumberFormat="1">
      <alignment horizontal="center" shrinkToFit="0" vertical="center" wrapText="1"/>
    </xf>
    <xf borderId="59" fillId="2" fontId="4" numFmtId="3" xfId="0" applyAlignment="1" applyBorder="1" applyFont="1" applyNumberFormat="1">
      <alignment horizontal="center" shrinkToFit="0" vertical="center" wrapText="1"/>
    </xf>
    <xf borderId="20" fillId="2" fontId="4" numFmtId="3" xfId="0" applyAlignment="1" applyBorder="1" applyFont="1" applyNumberFormat="1">
      <alignment horizontal="center" shrinkToFit="0" vertical="center" wrapText="1"/>
    </xf>
    <xf borderId="59" fillId="6" fontId="4" numFmtId="3" xfId="0" applyAlignment="1" applyBorder="1" applyFont="1" applyNumberFormat="1">
      <alignment horizontal="center" shrinkToFit="0" vertical="center" wrapText="1"/>
    </xf>
    <xf borderId="54" fillId="9" fontId="4" numFmtId="0" xfId="0" applyBorder="1" applyFont="1"/>
    <xf borderId="1" fillId="9" fontId="4" numFmtId="0" xfId="0" applyAlignment="1" applyBorder="1" applyFont="1">
      <alignment horizontal="left" vertical="center"/>
    </xf>
    <xf borderId="39" fillId="0" fontId="4" numFmtId="0" xfId="0" applyAlignment="1" applyBorder="1" applyFont="1">
      <alignment horizontal="left"/>
    </xf>
    <xf borderId="60" fillId="0" fontId="4" numFmtId="0" xfId="0" applyBorder="1" applyFont="1"/>
    <xf borderId="61" fillId="0" fontId="7" numFmtId="3" xfId="0" applyBorder="1" applyFont="1" applyNumberFormat="1"/>
    <xf borderId="52" fillId="0" fontId="7" numFmtId="3" xfId="0" applyBorder="1" applyFont="1" applyNumberFormat="1"/>
    <xf borderId="51" fillId="0" fontId="7" numFmtId="3" xfId="0" applyBorder="1" applyFont="1" applyNumberFormat="1"/>
    <xf borderId="50" fillId="10" fontId="7" numFmtId="3" xfId="0" applyBorder="1" applyFont="1" applyNumberFormat="1"/>
    <xf borderId="52" fillId="0" fontId="7" numFmtId="170" xfId="0" applyBorder="1" applyFont="1" applyNumberFormat="1"/>
    <xf borderId="39" fillId="0" fontId="4" numFmtId="0" xfId="0" applyAlignment="1" applyBorder="1" applyFont="1">
      <alignment horizontal="right"/>
    </xf>
    <xf borderId="50" fillId="0" fontId="4" numFmtId="0" xfId="0" applyBorder="1" applyFont="1"/>
    <xf borderId="39" fillId="0" fontId="7" numFmtId="3" xfId="0" applyBorder="1" applyFont="1" applyNumberFormat="1"/>
    <xf borderId="50" fillId="0" fontId="7" numFmtId="3" xfId="0" applyBorder="1" applyFont="1" applyNumberFormat="1"/>
    <xf borderId="40" fillId="0" fontId="7" numFmtId="3" xfId="0" applyBorder="1" applyFont="1" applyNumberFormat="1"/>
    <xf borderId="50" fillId="0" fontId="7" numFmtId="170" xfId="0" applyBorder="1" applyFont="1" applyNumberFormat="1"/>
    <xf borderId="50" fillId="0" fontId="7" numFmtId="3" xfId="0" applyAlignment="1" applyBorder="1" applyFont="1" applyNumberFormat="1">
      <alignment horizontal="center" vertical="center"/>
    </xf>
    <xf borderId="62" fillId="0" fontId="4" numFmtId="0" xfId="0" applyAlignment="1" applyBorder="1" applyFont="1">
      <alignment horizontal="right"/>
    </xf>
    <xf borderId="63" fillId="0" fontId="4" numFmtId="0" xfId="0" applyBorder="1" applyFont="1"/>
    <xf borderId="42" fillId="0" fontId="4" numFmtId="0" xfId="0" applyAlignment="1" applyBorder="1" applyFont="1">
      <alignment horizontal="left"/>
    </xf>
    <xf borderId="57" fillId="0" fontId="4" numFmtId="0" xfId="0" applyBorder="1" applyFont="1"/>
    <xf borderId="0" fillId="0" fontId="4" numFmtId="0" xfId="0" applyAlignment="1" applyFont="1">
      <alignment horizontal="right"/>
    </xf>
    <xf borderId="4" fillId="9" fontId="4" numFmtId="3" xfId="0" applyBorder="1" applyFont="1" applyNumberFormat="1"/>
    <xf borderId="0" fillId="0" fontId="4" numFmtId="3" xfId="0" applyFont="1" applyNumberFormat="1"/>
    <xf borderId="0" fillId="0" fontId="22" numFmtId="0" xfId="0" applyAlignment="1" applyFont="1">
      <alignment horizontal="left"/>
    </xf>
    <xf borderId="0" fillId="0" fontId="4" numFmtId="0" xfId="0" applyAlignment="1" applyFont="1">
      <alignment horizontal="left"/>
    </xf>
    <xf borderId="54" fillId="16" fontId="4" numFmtId="0" xfId="0" applyBorder="1" applyFont="1"/>
    <xf borderId="1" fillId="16" fontId="4" numFmtId="0" xfId="0" applyAlignment="1" applyBorder="1" applyFont="1">
      <alignment horizontal="left" vertical="center"/>
    </xf>
    <xf borderId="50" fillId="21" fontId="4" numFmtId="3" xfId="0" applyAlignment="1" applyBorder="1" applyFill="1" applyFont="1" applyNumberFormat="1">
      <alignment horizontal="center"/>
    </xf>
    <xf borderId="50" fillId="21" fontId="7" numFmtId="3" xfId="0" applyBorder="1" applyFont="1" applyNumberFormat="1"/>
    <xf borderId="4" fillId="16" fontId="4" numFmtId="3" xfId="0" applyBorder="1" applyFont="1" applyNumberFormat="1"/>
    <xf borderId="0" fillId="0" fontId="22" numFmtId="0" xfId="0" applyAlignment="1" applyFont="1">
      <alignment horizontal="right"/>
    </xf>
    <xf borderId="54" fillId="20" fontId="4" numFmtId="0" xfId="0" applyBorder="1" applyFont="1"/>
    <xf borderId="1" fillId="20" fontId="4" numFmtId="0" xfId="0" applyAlignment="1" applyBorder="1" applyFont="1">
      <alignment horizontal="left" vertical="center"/>
    </xf>
    <xf borderId="4" fillId="5" fontId="4" numFmtId="3" xfId="0" applyBorder="1" applyFont="1" applyNumberFormat="1"/>
    <xf borderId="54" fillId="22" fontId="4" numFmtId="0" xfId="0" applyBorder="1" applyFill="1" applyFont="1"/>
    <xf borderId="1" fillId="22" fontId="4" numFmtId="0" xfId="0" applyAlignment="1" applyBorder="1" applyFont="1">
      <alignment horizontal="left" vertical="center"/>
    </xf>
    <xf borderId="4" fillId="22" fontId="4" numFmtId="3" xfId="0" applyBorder="1" applyFont="1" applyNumberFormat="1"/>
    <xf borderId="54" fillId="7" fontId="4" numFmtId="0" xfId="0" applyBorder="1" applyFont="1"/>
    <xf borderId="1" fillId="23" fontId="4" numFmtId="0" xfId="0" applyAlignment="1" applyBorder="1" applyFill="1" applyFont="1">
      <alignment horizontal="left" vertical="center"/>
    </xf>
    <xf borderId="4" fillId="23" fontId="4" numFmtId="3" xfId="0" applyBorder="1" applyFont="1" applyNumberFormat="1"/>
    <xf borderId="54" fillId="4" fontId="4" numFmtId="0" xfId="0" applyBorder="1" applyFont="1"/>
    <xf borderId="1" fillId="4" fontId="4" numFmtId="0" xfId="0" applyAlignment="1" applyBorder="1" applyFont="1">
      <alignment horizontal="left" vertical="center"/>
    </xf>
    <xf borderId="4" fillId="4" fontId="4" numFmtId="3" xfId="0" applyBorder="1" applyFont="1" applyNumberFormat="1"/>
    <xf borderId="1" fillId="5" fontId="3" numFmtId="0" xfId="0" applyAlignment="1" applyBorder="1" applyFont="1">
      <alignment horizontal="center" vertical="center"/>
    </xf>
    <xf borderId="9" fillId="0" fontId="40" numFmtId="0" xfId="0" applyAlignment="1" applyBorder="1" applyFont="1">
      <alignment horizontal="center"/>
    </xf>
    <xf borderId="35" fillId="0" fontId="41" numFmtId="0" xfId="0" applyAlignment="1" applyBorder="1" applyFont="1">
      <alignment horizontal="center"/>
    </xf>
    <xf borderId="30" fillId="0" fontId="42" numFmtId="0" xfId="0" applyAlignment="1" applyBorder="1" applyFont="1">
      <alignment horizontal="center"/>
    </xf>
    <xf borderId="64" fillId="0" fontId="4" numFmtId="0" xfId="0" applyAlignment="1" applyBorder="1" applyFont="1">
      <alignment horizontal="center" shrinkToFit="0" vertical="center" wrapText="1"/>
    </xf>
    <xf borderId="65" fillId="0" fontId="4" numFmtId="0" xfId="0" applyAlignment="1" applyBorder="1" applyFont="1">
      <alignment horizontal="center" shrinkToFit="0" vertical="center" wrapText="1"/>
    </xf>
    <xf borderId="66" fillId="0" fontId="4" numFmtId="0" xfId="0" applyAlignment="1" applyBorder="1" applyFont="1">
      <alignment horizontal="center" shrinkToFit="0" vertical="center" wrapText="1"/>
    </xf>
    <xf borderId="67" fillId="0" fontId="2" numFmtId="0" xfId="0" applyBorder="1" applyFont="1"/>
    <xf borderId="68" fillId="0" fontId="2" numFmtId="0" xfId="0" applyBorder="1" applyFont="1"/>
    <xf borderId="69" fillId="0" fontId="2" numFmtId="0" xfId="0" applyBorder="1" applyFont="1"/>
    <xf quotePrefix="1" borderId="0" fillId="0" fontId="4" numFmtId="0" xfId="0" applyFont="1"/>
    <xf borderId="0" fillId="0" fontId="4" numFmtId="3" xfId="0" applyAlignment="1" applyFont="1" applyNumberFormat="1">
      <alignment horizontal="center"/>
    </xf>
    <xf borderId="0" fillId="0" fontId="43" numFmtId="3" xfId="0" applyAlignment="1" applyFont="1" applyNumberFormat="1">
      <alignment horizontal="center"/>
    </xf>
    <xf borderId="6" fillId="5" fontId="4" numFmtId="0" xfId="0" applyBorder="1" applyFont="1"/>
    <xf borderId="7" fillId="5" fontId="4" numFmtId="0" xfId="0" applyBorder="1" applyFont="1"/>
    <xf borderId="4" fillId="18" fontId="4" numFmtId="3" xfId="0" applyBorder="1" applyFont="1" applyNumberFormat="1"/>
    <xf borderId="0" fillId="0" fontId="44" numFmtId="0" xfId="0" applyFont="1"/>
    <xf borderId="59" fillId="15" fontId="7" numFmtId="0" xfId="0" applyBorder="1" applyFont="1"/>
    <xf borderId="0" fillId="0" fontId="45" numFmtId="0" xfId="0" applyFont="1"/>
    <xf borderId="13" fillId="15" fontId="7" numFmtId="0" xfId="0" applyBorder="1" applyFont="1"/>
    <xf borderId="18" fillId="15" fontId="7" numFmtId="0" xfId="0" applyBorder="1" applyFont="1"/>
    <xf borderId="4" fillId="18" fontId="4" numFmtId="165" xfId="0" applyBorder="1" applyFont="1" applyNumberFormat="1"/>
    <xf borderId="59" fillId="15" fontId="7" numFmtId="2" xfId="0" applyBorder="1" applyFont="1" applyNumberFormat="1"/>
    <xf borderId="0" fillId="0" fontId="4" numFmtId="165" xfId="0" applyFont="1" applyNumberFormat="1"/>
    <xf borderId="4" fillId="18" fontId="4" numFmtId="168" xfId="0" applyBorder="1" applyFont="1" applyNumberFormat="1"/>
    <xf borderId="4" fillId="15" fontId="7" numFmtId="0" xfId="0" applyBorder="1" applyFont="1"/>
    <xf borderId="0" fillId="0" fontId="7" numFmtId="0" xfId="0" applyFont="1"/>
    <xf borderId="4" fillId="11" fontId="7" numFmtId="0" xfId="0" applyBorder="1" applyFont="1"/>
    <xf borderId="4" fillId="18" fontId="4" numFmtId="1" xfId="0" applyBorder="1" applyFont="1" applyNumberFormat="1"/>
    <xf borderId="0" fillId="0" fontId="46" numFmtId="0" xfId="0" applyAlignment="1" applyFont="1">
      <alignment horizontal="center" shrinkToFit="0" wrapText="1"/>
    </xf>
    <xf borderId="0" fillId="0" fontId="7" numFmtId="0" xfId="0" applyAlignment="1" applyFont="1">
      <alignment horizontal="left"/>
    </xf>
    <xf borderId="0" fillId="0" fontId="47" numFmtId="165" xfId="0" applyFont="1" applyNumberFormat="1"/>
    <xf quotePrefix="1" borderId="0" fillId="0" fontId="7" numFmtId="0" xfId="0" applyFont="1"/>
    <xf borderId="0" fillId="0" fontId="7" numFmtId="171" xfId="0" applyFont="1" applyNumberFormat="1"/>
    <xf quotePrefix="1" borderId="0" fillId="0" fontId="7" numFmtId="165" xfId="0" applyAlignment="1" applyFont="1" applyNumberFormat="1">
      <alignment horizontal="center"/>
    </xf>
    <xf borderId="1" fillId="18" fontId="3" numFmtId="0" xfId="0" applyAlignment="1" applyBorder="1" applyFont="1">
      <alignment horizontal="center" vertical="center"/>
    </xf>
    <xf borderId="1" fillId="0" fontId="48" numFmtId="0" xfId="0" applyAlignment="1" applyBorder="1" applyFont="1">
      <alignment horizontal="center"/>
    </xf>
    <xf borderId="29" fillId="0" fontId="49" numFmtId="0" xfId="0" applyAlignment="1" applyBorder="1" applyFont="1">
      <alignment horizontal="center"/>
    </xf>
    <xf borderId="3" fillId="0" fontId="50" numFmtId="0" xfId="0" applyAlignment="1" applyBorder="1" applyFont="1">
      <alignment horizontal="center"/>
    </xf>
    <xf borderId="0" fillId="0" fontId="4" numFmtId="4" xfId="0" applyAlignment="1" applyFont="1" applyNumberFormat="1">
      <alignment horizontal="center"/>
    </xf>
    <xf borderId="6" fillId="18" fontId="4" numFmtId="0" xfId="0" applyBorder="1" applyFont="1"/>
    <xf borderId="7" fillId="18" fontId="4" numFmtId="0" xfId="0" applyBorder="1" applyFont="1"/>
    <xf borderId="7" fillId="18" fontId="7" numFmtId="0" xfId="0" applyBorder="1" applyFont="1"/>
    <xf borderId="8" fillId="18" fontId="7" numFmtId="0" xfId="0" applyBorder="1" applyFont="1"/>
    <xf borderId="4" fillId="24" fontId="4" numFmtId="3" xfId="0" applyBorder="1" applyFill="1" applyFont="1" applyNumberFormat="1"/>
    <xf borderId="4" fillId="24" fontId="4" numFmtId="165" xfId="0" applyBorder="1" applyFont="1" applyNumberFormat="1"/>
    <xf borderId="5" fillId="6" fontId="51" numFmtId="0" xfId="0" applyAlignment="1" applyBorder="1" applyFont="1">
      <alignment horizontal="center" shrinkToFit="0" wrapText="1"/>
    </xf>
    <xf borderId="5" fillId="6" fontId="7" numFmtId="0" xfId="0" applyBorder="1" applyFont="1"/>
    <xf borderId="5" fillId="6" fontId="7" numFmtId="4" xfId="0" applyBorder="1" applyFont="1" applyNumberFormat="1"/>
    <xf borderId="0" fillId="0" fontId="9" numFmtId="172" xfId="0" applyFont="1" applyNumberFormat="1"/>
    <xf borderId="1" fillId="2" fontId="3" numFmtId="0" xfId="0" applyAlignment="1" applyBorder="1" applyFont="1">
      <alignment horizontal="center" vertical="center"/>
    </xf>
    <xf borderId="6" fillId="25" fontId="4" numFmtId="0" xfId="0" applyBorder="1" applyFill="1" applyFont="1"/>
    <xf borderId="7" fillId="25" fontId="4" numFmtId="0" xfId="0" applyBorder="1" applyFont="1"/>
    <xf borderId="7" fillId="25" fontId="7" numFmtId="0" xfId="0" applyBorder="1" applyFont="1"/>
    <xf borderId="8" fillId="25" fontId="7" numFmtId="0" xfId="0" applyBorder="1" applyFont="1"/>
    <xf quotePrefix="1" borderId="5" fillId="6" fontId="7" numFmtId="0" xfId="0" applyBorder="1" applyFont="1"/>
    <xf borderId="4" fillId="24" fontId="4" numFmtId="168" xfId="0" applyBorder="1" applyFont="1" applyNumberFormat="1"/>
    <xf borderId="6" fillId="20" fontId="4" numFmtId="0" xfId="0" applyBorder="1" applyFont="1"/>
    <xf borderId="7" fillId="20" fontId="4" numFmtId="0" xfId="0" applyBorder="1" applyFont="1"/>
    <xf borderId="7" fillId="20" fontId="7" numFmtId="0" xfId="0" applyBorder="1" applyFont="1"/>
    <xf borderId="8" fillId="20" fontId="7" numFmtId="0" xfId="0" applyBorder="1" applyFont="1"/>
    <xf borderId="1" fillId="22" fontId="3" numFmtId="0" xfId="0" applyAlignment="1" applyBorder="1" applyFont="1">
      <alignment horizontal="center" vertical="center"/>
    </xf>
    <xf borderId="6" fillId="22" fontId="4" numFmtId="0" xfId="0" applyBorder="1" applyFont="1"/>
    <xf borderId="7" fillId="22" fontId="4" numFmtId="0" xfId="0" applyBorder="1" applyFont="1"/>
    <xf borderId="7" fillId="22" fontId="7" numFmtId="0" xfId="0" applyBorder="1" applyFont="1"/>
    <xf borderId="8" fillId="22" fontId="7" numFmtId="0" xfId="0" applyBorder="1" applyFont="1"/>
    <xf borderId="1" fillId="4" fontId="3" numFmtId="0" xfId="0" applyAlignment="1" applyBorder="1" applyFont="1">
      <alignment horizontal="center" vertical="center"/>
    </xf>
    <xf borderId="6" fillId="4" fontId="14" numFmtId="0" xfId="0" applyBorder="1" applyFont="1"/>
    <xf borderId="7" fillId="4" fontId="7" numFmtId="0" xfId="0" applyBorder="1" applyFont="1"/>
    <xf borderId="8" fillId="4" fontId="7" numFmtId="0" xfId="0" applyBorder="1" applyFont="1"/>
    <xf quotePrefix="1" borderId="5" fillId="4" fontId="4" numFmtId="0" xfId="0" applyBorder="1" applyFont="1"/>
    <xf borderId="5" fillId="4" fontId="4" numFmtId="0" xfId="0" applyBorder="1" applyFont="1"/>
    <xf borderId="5" fillId="4" fontId="7" numFmtId="4" xfId="0" applyBorder="1" applyFont="1" applyNumberFormat="1"/>
    <xf borderId="70" fillId="18" fontId="3" numFmtId="0" xfId="0" applyAlignment="1" applyBorder="1" applyFont="1">
      <alignment horizontal="center" vertical="center"/>
    </xf>
    <xf borderId="71" fillId="0" fontId="2" numFmtId="0" xfId="0" applyBorder="1" applyFont="1"/>
    <xf borderId="72" fillId="0" fontId="2" numFmtId="0" xfId="0" applyBorder="1" applyFont="1"/>
    <xf borderId="6" fillId="22" fontId="6" numFmtId="0" xfId="0" applyAlignment="1" applyBorder="1" applyFont="1">
      <alignment horizontal="center" vertical="center"/>
    </xf>
    <xf borderId="7" fillId="22" fontId="6" numFmtId="0" xfId="0" applyAlignment="1" applyBorder="1" applyFont="1">
      <alignment horizontal="center" vertical="center"/>
    </xf>
    <xf borderId="7" fillId="22" fontId="52" numFmtId="0" xfId="0" applyAlignment="1" applyBorder="1" applyFont="1">
      <alignment horizontal="center" vertical="center"/>
    </xf>
    <xf borderId="8" fillId="22" fontId="6" numFmtId="0" xfId="0" applyAlignment="1" applyBorder="1" applyFont="1">
      <alignment horizontal="center" vertical="center"/>
    </xf>
    <xf borderId="5" fillId="5" fontId="7" numFmtId="0" xfId="0" applyBorder="1" applyFont="1"/>
    <xf borderId="5" fillId="5" fontId="7" numFmtId="22" xfId="0" applyBorder="1" applyFont="1" applyNumberFormat="1"/>
    <xf borderId="73" fillId="0" fontId="7" numFmtId="0" xfId="0" applyAlignment="1" applyBorder="1" applyFont="1">
      <alignment horizontal="center"/>
    </xf>
    <xf borderId="40" fillId="0" fontId="2" numFmtId="0" xfId="0" applyBorder="1" applyFont="1"/>
    <xf borderId="74" fillId="0" fontId="2" numFmtId="0" xfId="0" applyBorder="1" applyFont="1"/>
    <xf borderId="5" fillId="5" fontId="53" numFmtId="0" xfId="0" applyBorder="1" applyFont="1"/>
    <xf borderId="5" fillId="5" fontId="54" numFmtId="0" xfId="0" applyAlignment="1" applyBorder="1" applyFont="1">
      <alignment horizontal="center" shrinkToFit="0" wrapText="1"/>
    </xf>
    <xf borderId="0" fillId="0" fontId="7" numFmtId="0" xfId="0" applyAlignment="1" applyFont="1">
      <alignment horizontal="center" shrinkToFit="0" wrapText="1"/>
    </xf>
    <xf borderId="5" fillId="5" fontId="55" numFmtId="4" xfId="0" applyAlignment="1" applyBorder="1" applyFont="1" applyNumberFormat="1">
      <alignment horizontal="center"/>
    </xf>
    <xf borderId="5" fillId="5" fontId="7" numFmtId="165" xfId="0" applyBorder="1" applyFont="1" applyNumberFormat="1"/>
    <xf borderId="0" fillId="0" fontId="7" numFmtId="173" xfId="0" applyFont="1" applyNumberFormat="1"/>
    <xf quotePrefix="1" borderId="5" fillId="5" fontId="7" numFmtId="0" xfId="0" applyBorder="1" applyFont="1"/>
    <xf borderId="5" fillId="5" fontId="55" numFmtId="174" xfId="0" applyAlignment="1" applyBorder="1" applyFont="1" applyNumberFormat="1">
      <alignment horizontal="center"/>
    </xf>
    <xf borderId="5" fillId="5" fontId="7" numFmtId="172" xfId="0" applyBorder="1" applyFont="1" applyNumberFormat="1"/>
    <xf borderId="5" fillId="5" fontId="7" numFmtId="0" xfId="0" applyAlignment="1" applyBorder="1" applyFont="1">
      <alignment horizontal="left"/>
    </xf>
    <xf borderId="0" fillId="0" fontId="7" numFmtId="172" xfId="0" applyFont="1" applyNumberFormat="1"/>
    <xf borderId="5" fillId="22" fontId="7" numFmtId="0" xfId="0" applyBorder="1" applyFont="1"/>
    <xf borderId="5" fillId="21" fontId="7" numFmtId="0" xfId="0" applyBorder="1" applyFont="1"/>
    <xf borderId="5" fillId="21" fontId="7" numFmtId="173" xfId="0" applyBorder="1" applyFont="1" applyNumberFormat="1"/>
    <xf borderId="75" fillId="6" fontId="14" numFmtId="0" xfId="0" applyAlignment="1" applyBorder="1" applyFont="1">
      <alignment horizontal="center" vertical="center"/>
    </xf>
    <xf borderId="60" fillId="6" fontId="14" numFmtId="0" xfId="0" applyAlignment="1" applyBorder="1" applyFont="1">
      <alignment horizontal="center" vertical="center"/>
    </xf>
    <xf borderId="76" fillId="6" fontId="14" numFmtId="0" xfId="0" applyAlignment="1" applyBorder="1" applyFont="1">
      <alignment horizontal="center" shrinkToFit="0" vertical="center" wrapText="1"/>
    </xf>
    <xf borderId="50" fillId="0" fontId="8" numFmtId="0" xfId="0" applyBorder="1" applyFont="1"/>
    <xf borderId="56" fillId="0" fontId="8" numFmtId="168" xfId="0" applyBorder="1" applyFont="1" applyNumberFormat="1"/>
    <xf borderId="55" fillId="10" fontId="8" numFmtId="168" xfId="0" applyBorder="1" applyFont="1" applyNumberFormat="1"/>
    <xf borderId="57" fillId="0" fontId="8" numFmtId="0" xfId="0" applyBorder="1" applyFont="1"/>
    <xf borderId="58" fillId="0" fontId="8" numFmtId="168" xfId="0" applyBorder="1" applyFont="1" applyNumberFormat="1"/>
    <xf borderId="18" fillId="6" fontId="14" numFmtId="0" xfId="0" applyAlignment="1" applyBorder="1" applyFont="1">
      <alignment horizontal="center"/>
    </xf>
    <xf borderId="4" fillId="6" fontId="14" numFmtId="168" xfId="0" applyBorder="1" applyFont="1" applyNumberFormat="1"/>
    <xf borderId="0" fillId="0" fontId="55" numFmtId="0" xfId="0" applyFont="1"/>
    <xf borderId="0" fillId="0" fontId="55" numFmtId="168" xfId="0" applyFont="1" applyNumberFormat="1"/>
    <xf borderId="5" fillId="22" fontId="55" numFmtId="0" xfId="0" applyBorder="1" applyFont="1"/>
    <xf borderId="0" fillId="0" fontId="56" numFmtId="175" xfId="0" applyAlignment="1" applyFont="1" applyNumberFormat="1">
      <alignment horizontal="left"/>
    </xf>
    <xf borderId="0" fillId="0" fontId="56" numFmtId="0" xfId="0" applyFont="1"/>
    <xf borderId="0" fillId="0" fontId="56" numFmtId="0" xfId="0" applyAlignment="1" applyFont="1">
      <alignment horizontal="center"/>
    </xf>
    <xf borderId="0" fillId="0" fontId="56" numFmtId="168" xfId="0" applyAlignment="1" applyFont="1" applyNumberFormat="1">
      <alignment horizontal="center"/>
    </xf>
    <xf borderId="0" fillId="0" fontId="56" numFmtId="173" xfId="0" applyAlignment="1" applyFont="1" applyNumberFormat="1">
      <alignment horizontal="center"/>
    </xf>
    <xf borderId="5" fillId="22" fontId="55" numFmtId="0" xfId="0" applyAlignment="1" applyBorder="1" applyFont="1">
      <alignment horizontal="center"/>
    </xf>
    <xf borderId="0" fillId="0" fontId="56" numFmtId="176" xfId="0" applyAlignment="1" applyFont="1" applyNumberFormat="1">
      <alignment horizontal="center"/>
    </xf>
    <xf borderId="0" fillId="0" fontId="57" numFmtId="0" xfId="0" applyAlignment="1" applyFont="1">
      <alignment horizontal="center"/>
    </xf>
    <xf borderId="0" fillId="0" fontId="58" numFmtId="176" xfId="0" applyAlignment="1" applyFont="1" applyNumberFormat="1">
      <alignment horizontal="center"/>
    </xf>
    <xf borderId="0" fillId="0" fontId="59" numFmtId="168" xfId="0" applyAlignment="1" applyFont="1" applyNumberFormat="1">
      <alignment horizontal="center"/>
    </xf>
    <xf borderId="0" fillId="0" fontId="60" numFmtId="173" xfId="0" applyAlignment="1" applyFont="1" applyNumberFormat="1">
      <alignment horizontal="center"/>
    </xf>
    <xf borderId="0" fillId="0" fontId="61" numFmtId="0" xfId="0" applyFont="1"/>
    <xf borderId="0" fillId="0" fontId="61" numFmtId="168" xfId="0" applyFont="1" applyNumberFormat="1"/>
    <xf borderId="0" fillId="0" fontId="61" numFmtId="10" xfId="0" applyFont="1" applyNumberFormat="1"/>
    <xf borderId="0" fillId="0" fontId="61" numFmtId="177" xfId="0" applyFont="1" applyNumberFormat="1"/>
    <xf borderId="0" fillId="0" fontId="61" numFmtId="177" xfId="0" applyAlignment="1" applyFont="1" applyNumberFormat="1">
      <alignment horizontal="center"/>
    </xf>
    <xf borderId="0" fillId="0" fontId="61" numFmtId="3" xfId="0" applyFont="1" applyNumberFormat="1"/>
    <xf borderId="5" fillId="22" fontId="61" numFmtId="0" xfId="0" applyBorder="1" applyFont="1"/>
    <xf borderId="0" fillId="0" fontId="55" numFmtId="177" xfId="0" applyAlignment="1" applyFont="1" applyNumberFormat="1">
      <alignment horizontal="center"/>
    </xf>
    <xf borderId="5" fillId="22" fontId="55" numFmtId="3" xfId="0" applyBorder="1" applyFont="1" applyNumberFormat="1"/>
    <xf borderId="5" fillId="22" fontId="55" numFmtId="168" xfId="0" applyBorder="1" applyFont="1" applyNumberFormat="1"/>
    <xf borderId="0" fillId="0" fontId="55" numFmtId="3" xfId="0" applyFont="1" applyNumberFormat="1"/>
    <xf borderId="0" fillId="0" fontId="55" numFmtId="0" xfId="0" applyAlignment="1" applyFont="1">
      <alignment horizontal="left"/>
    </xf>
    <xf borderId="0" fillId="0" fontId="62" numFmtId="2" xfId="0" applyAlignment="1" applyFont="1" applyNumberFormat="1">
      <alignment horizontal="center"/>
    </xf>
    <xf quotePrefix="1" borderId="0" fillId="0" fontId="55" numFmtId="0" xfId="0" applyAlignment="1" applyFont="1">
      <alignment horizontal="left"/>
    </xf>
    <xf borderId="0" fillId="0" fontId="55" numFmtId="4" xfId="0" applyFont="1" applyNumberFormat="1"/>
    <xf borderId="5" fillId="22" fontId="55" numFmtId="173" xfId="0" applyBorder="1" applyFont="1" applyNumberFormat="1"/>
    <xf borderId="0" fillId="0" fontId="55" numFmtId="39" xfId="0" applyAlignment="1" applyFont="1" applyNumberFormat="1">
      <alignment horizontal="center"/>
    </xf>
    <xf borderId="0" fillId="0" fontId="55" numFmtId="39" xfId="0" applyFont="1" applyNumberFormat="1"/>
    <xf borderId="0" fillId="0" fontId="55" numFmtId="2" xfId="0" applyFont="1" applyNumberFormat="1"/>
    <xf borderId="0" fillId="0" fontId="55" numFmtId="3" xfId="0" applyAlignment="1" applyFont="1" applyNumberFormat="1">
      <alignment horizontal="left"/>
    </xf>
    <xf quotePrefix="1" borderId="0" fillId="0" fontId="63" numFmtId="0" xfId="0" applyAlignment="1" applyFont="1">
      <alignment horizontal="left"/>
    </xf>
    <xf quotePrefix="1" borderId="0" fillId="0" fontId="64" numFmtId="0" xfId="0" applyAlignment="1" applyFont="1">
      <alignment horizontal="center"/>
    </xf>
    <xf borderId="0" fillId="0" fontId="65" numFmtId="0" xfId="0" applyAlignment="1" applyFont="1">
      <alignment horizontal="center"/>
    </xf>
    <xf borderId="0" fillId="0" fontId="55" numFmtId="0" xfId="0" applyAlignment="1" applyFont="1">
      <alignment horizontal="center"/>
    </xf>
    <xf borderId="0" fillId="0" fontId="55" numFmtId="173" xfId="0" applyAlignment="1" applyFont="1" applyNumberFormat="1">
      <alignment horizontal="center"/>
    </xf>
    <xf borderId="0" fillId="0" fontId="55" numFmtId="10" xfId="0" applyFont="1" applyNumberFormat="1"/>
    <xf borderId="0" fillId="0" fontId="55" numFmtId="178" xfId="0" applyFont="1" applyNumberFormat="1"/>
    <xf borderId="0" fillId="0" fontId="66" numFmtId="178" xfId="0" applyFont="1" applyNumberFormat="1"/>
    <xf borderId="0" fillId="0" fontId="67" numFmtId="0" xfId="0" applyFont="1"/>
    <xf borderId="0" fillId="0" fontId="68" numFmtId="10" xfId="0" applyAlignment="1" applyFont="1" applyNumberFormat="1">
      <alignment horizontal="center"/>
    </xf>
    <xf borderId="0" fillId="0" fontId="55" numFmtId="165" xfId="0" applyFont="1" applyNumberFormat="1"/>
    <xf borderId="0" fillId="0" fontId="69" numFmtId="165" xfId="0" applyFont="1" applyNumberFormat="1"/>
    <xf borderId="0" fillId="0" fontId="55" numFmtId="173" xfId="0" applyFont="1" applyNumberFormat="1"/>
    <xf borderId="0" fillId="0" fontId="70" numFmtId="173" xfId="0" applyFont="1" applyNumberFormat="1"/>
    <xf borderId="0" fillId="0" fontId="55" numFmtId="10" xfId="0" applyAlignment="1" applyFont="1" applyNumberFormat="1">
      <alignment horizontal="center"/>
    </xf>
    <xf borderId="0" fillId="0" fontId="55" numFmtId="178" xfId="0" applyAlignment="1" applyFont="1" applyNumberFormat="1">
      <alignment horizontal="left"/>
    </xf>
    <xf borderId="5" fillId="9" fontId="55" numFmtId="0" xfId="0" applyBorder="1" applyFont="1"/>
    <xf borderId="5" fillId="9" fontId="55" numFmtId="179" xfId="0" applyAlignment="1" applyBorder="1" applyFont="1" applyNumberFormat="1">
      <alignment horizontal="center"/>
    </xf>
    <xf borderId="5" fillId="9" fontId="55" numFmtId="2" xfId="0" applyBorder="1" applyFont="1" applyNumberFormat="1"/>
    <xf borderId="5" fillId="9" fontId="55" numFmtId="3" xfId="0" applyBorder="1" applyFont="1" applyNumberFormat="1"/>
    <xf borderId="5" fillId="9" fontId="55" numFmtId="168" xfId="0" applyBorder="1" applyFont="1" applyNumberFormat="1"/>
    <xf borderId="0" fillId="0" fontId="55" numFmtId="179" xfId="0" applyAlignment="1" applyFont="1" applyNumberFormat="1">
      <alignment horizontal="left"/>
    </xf>
    <xf borderId="0" fillId="0" fontId="55" numFmtId="2" xfId="0" applyAlignment="1" applyFont="1" applyNumberFormat="1">
      <alignment horizontal="center"/>
    </xf>
    <xf borderId="0" fillId="0" fontId="55" numFmtId="165" xfId="0" applyAlignment="1" applyFont="1" applyNumberFormat="1">
      <alignment horizontal="center"/>
    </xf>
    <xf borderId="0" fillId="0" fontId="71" numFmtId="165" xfId="0" applyAlignment="1" applyFont="1" applyNumberFormat="1">
      <alignment horizontal="center"/>
    </xf>
    <xf borderId="0" fillId="0" fontId="55" numFmtId="178" xfId="0" applyAlignment="1" applyFont="1" applyNumberFormat="1">
      <alignment horizontal="center"/>
    </xf>
    <xf borderId="0" fillId="0" fontId="55" numFmtId="37" xfId="0" applyAlignment="1" applyFont="1" applyNumberFormat="1">
      <alignment horizontal="center"/>
    </xf>
    <xf borderId="0" fillId="0" fontId="72" numFmtId="173" xfId="0" applyAlignment="1" applyFont="1" applyNumberFormat="1">
      <alignment horizontal="center"/>
    </xf>
    <xf borderId="0" fillId="0" fontId="73" numFmtId="178" xfId="0" applyAlignment="1" applyFont="1" applyNumberFormat="1">
      <alignment horizontal="center"/>
    </xf>
    <xf borderId="5" fillId="9" fontId="55" numFmtId="0" xfId="0" applyAlignment="1" applyBorder="1" applyFont="1">
      <alignment horizontal="center"/>
    </xf>
    <xf borderId="5" fillId="9" fontId="55" numFmtId="39" xfId="0" applyBorder="1" applyFont="1" applyNumberFormat="1"/>
    <xf borderId="5" fillId="9" fontId="55" numFmtId="178" xfId="0" applyAlignment="1" applyBorder="1" applyFont="1" applyNumberFormat="1">
      <alignment horizontal="center"/>
    </xf>
    <xf borderId="5" fillId="9" fontId="55" numFmtId="173" xfId="0" applyBorder="1" applyFont="1" applyNumberFormat="1"/>
    <xf borderId="5" fillId="9" fontId="55" numFmtId="178" xfId="0" applyBorder="1" applyFont="1" applyNumberFormat="1"/>
    <xf borderId="0" fillId="0" fontId="55" numFmtId="179" xfId="0" applyAlignment="1" applyFont="1" applyNumberFormat="1">
      <alignment horizontal="center"/>
    </xf>
    <xf borderId="0" fillId="0" fontId="55" numFmtId="37" xfId="0" applyFont="1" applyNumberFormat="1"/>
    <xf borderId="0" fillId="0" fontId="55" numFmtId="0" xfId="0" applyAlignment="1" applyFont="1">
      <alignment horizontal="right"/>
    </xf>
    <xf borderId="0" fillId="0" fontId="55" numFmtId="175" xfId="0" applyFont="1" applyNumberFormat="1"/>
    <xf borderId="0" fillId="0" fontId="55" numFmtId="168" xfId="0" applyAlignment="1" applyFont="1" applyNumberFormat="1">
      <alignment horizontal="right"/>
    </xf>
    <xf quotePrefix="1" borderId="0" fillId="0" fontId="55" numFmtId="168" xfId="0" applyFont="1" applyNumberFormat="1"/>
    <xf borderId="5" fillId="9" fontId="55" numFmtId="175" xfId="0" applyBorder="1" applyFont="1" applyNumberFormat="1"/>
    <xf borderId="5" fillId="9" fontId="55" numFmtId="37" xfId="0" applyBorder="1" applyFont="1" applyNumberFormat="1"/>
    <xf quotePrefix="1" borderId="5" fillId="9" fontId="55" numFmtId="0" xfId="0" applyAlignment="1" applyBorder="1" applyFont="1">
      <alignment horizontal="center"/>
    </xf>
    <xf quotePrefix="1" borderId="5" fillId="22" fontId="55" numFmtId="0" xfId="0" applyBorder="1" applyFont="1"/>
    <xf borderId="5" fillId="22" fontId="55" numFmtId="2" xfId="0" applyBorder="1" applyFont="1" applyNumberFormat="1"/>
    <xf borderId="0" fillId="0" fontId="74" numFmtId="2" xfId="0" applyFont="1" applyNumberFormat="1"/>
    <xf borderId="0" fillId="0" fontId="75" numFmtId="2" xfId="0" applyAlignment="1" applyFont="1" applyNumberFormat="1">
      <alignment horizontal="center"/>
    </xf>
    <xf borderId="0" fillId="0" fontId="55" numFmtId="4" xfId="0" applyAlignment="1" applyFont="1" applyNumberFormat="1">
      <alignment horizontal="center"/>
    </xf>
    <xf borderId="5" fillId="22" fontId="55" numFmtId="165" xfId="0" applyBorder="1" applyFont="1" applyNumberFormat="1"/>
    <xf borderId="0" fillId="0" fontId="55" numFmtId="172" xfId="0" applyAlignment="1" applyFont="1" applyNumberFormat="1">
      <alignment horizontal="center"/>
    </xf>
    <xf borderId="0" fillId="0" fontId="55" numFmtId="3" xfId="0" applyAlignment="1" applyFont="1" applyNumberFormat="1">
      <alignment horizontal="center"/>
    </xf>
    <xf borderId="5" fillId="9" fontId="55" numFmtId="0" xfId="0" applyAlignment="1" applyBorder="1" applyFont="1">
      <alignment horizontal="left"/>
    </xf>
    <xf borderId="0" fillId="0" fontId="55" numFmtId="2" xfId="0" applyAlignment="1" applyFont="1" applyNumberFormat="1">
      <alignment horizontal="right"/>
    </xf>
    <xf borderId="0" fillId="0" fontId="55" numFmtId="1" xfId="0" applyAlignment="1" applyFont="1" applyNumberFormat="1">
      <alignment horizontal="center"/>
    </xf>
    <xf borderId="0" fillId="0" fontId="76" numFmtId="1" xfId="0" applyAlignment="1" applyFont="1" applyNumberFormat="1">
      <alignment horizontal="center"/>
    </xf>
    <xf borderId="5" fillId="9" fontId="55" numFmtId="2" xfId="0" applyAlignment="1" applyBorder="1" applyFont="1" applyNumberFormat="1">
      <alignment horizontal="center"/>
    </xf>
    <xf borderId="0" fillId="0" fontId="77" numFmtId="39" xfId="0" applyAlignment="1" applyFont="1" applyNumberFormat="1">
      <alignment horizontal="center"/>
    </xf>
    <xf borderId="0" fillId="0" fontId="55" numFmtId="173" xfId="0" applyAlignment="1" applyFont="1" applyNumberFormat="1">
      <alignment horizontal="right"/>
    </xf>
    <xf borderId="5" fillId="22" fontId="55" numFmtId="0" xfId="0" applyAlignment="1" applyBorder="1" applyFont="1">
      <alignment horizontal="right"/>
    </xf>
    <xf borderId="5" fillId="22" fontId="55" numFmtId="39" xfId="0" applyBorder="1" applyFont="1" applyNumberFormat="1"/>
    <xf borderId="0" fillId="0" fontId="78" numFmtId="0" xfId="0" applyFont="1"/>
    <xf borderId="0" fillId="0" fontId="61" numFmtId="0" xfId="0" applyAlignment="1" applyFont="1">
      <alignment horizontal="left"/>
    </xf>
    <xf borderId="0" fillId="0" fontId="79" numFmtId="4" xfId="0" applyFont="1" applyNumberFormat="1"/>
    <xf borderId="5" fillId="9" fontId="55" numFmtId="165" xfId="0" applyBorder="1" applyFont="1" applyNumberFormat="1"/>
    <xf borderId="5" fillId="26" fontId="55" numFmtId="0" xfId="0" applyBorder="1" applyFill="1" applyFont="1"/>
    <xf borderId="5" fillId="26" fontId="55" numFmtId="0" xfId="0" applyAlignment="1" applyBorder="1" applyFont="1">
      <alignment horizontal="center"/>
    </xf>
    <xf borderId="5" fillId="26" fontId="55" numFmtId="1" xfId="0" applyBorder="1" applyFont="1" applyNumberFormat="1"/>
    <xf borderId="5" fillId="26" fontId="55" numFmtId="175" xfId="0" applyBorder="1" applyFont="1" applyNumberFormat="1"/>
    <xf borderId="5" fillId="26" fontId="55" numFmtId="168" xfId="0" applyBorder="1" applyFont="1" applyNumberFormat="1"/>
    <xf borderId="5" fillId="22" fontId="55" numFmtId="175" xfId="0" applyBorder="1" applyFont="1" applyNumberFormat="1"/>
    <xf borderId="5" fillId="22" fontId="55" numFmtId="180" xfId="0" applyBorder="1" applyFont="1" applyNumberFormat="1"/>
    <xf borderId="5" fillId="22" fontId="55" numFmtId="1" xfId="0" applyBorder="1" applyFont="1" applyNumberFormat="1"/>
    <xf borderId="5" fillId="22" fontId="55" numFmtId="37" xfId="0" applyBorder="1" applyFont="1" applyNumberFormat="1"/>
    <xf borderId="0" fillId="0" fontId="55" numFmtId="3" xfId="0" applyAlignment="1" applyFont="1" applyNumberFormat="1">
      <alignment horizontal="right"/>
    </xf>
    <xf borderId="5" fillId="4" fontId="55" numFmtId="0" xfId="0" applyBorder="1" applyFont="1"/>
    <xf borderId="5" fillId="26" fontId="55" numFmtId="3" xfId="0" applyBorder="1" applyFont="1" applyNumberFormat="1"/>
    <xf borderId="5" fillId="26" fontId="55" numFmtId="173" xfId="0" applyBorder="1" applyFont="1" applyNumberFormat="1"/>
    <xf borderId="0" fillId="0" fontId="80" numFmtId="4" xfId="0" applyAlignment="1" applyFont="1" applyNumberFormat="1">
      <alignment horizontal="center"/>
    </xf>
    <xf borderId="0" fillId="0" fontId="55" numFmtId="168" xfId="0" applyAlignment="1" applyFont="1" applyNumberFormat="1">
      <alignment horizontal="center"/>
    </xf>
    <xf borderId="0" fillId="0" fontId="81" numFmtId="3" xfId="0" applyAlignment="1" applyFont="1" applyNumberFormat="1">
      <alignment horizontal="center"/>
    </xf>
    <xf borderId="5" fillId="9" fontId="55" numFmtId="39" xfId="0" applyAlignment="1" applyBorder="1" applyFont="1" applyNumberFormat="1">
      <alignment horizontal="center"/>
    </xf>
    <xf quotePrefix="1" borderId="5" fillId="22" fontId="82" numFmtId="0" xfId="0" applyAlignment="1" applyBorder="1" applyFont="1">
      <alignment horizontal="left"/>
    </xf>
    <xf quotePrefix="1" borderId="5" fillId="22" fontId="83" numFmtId="0" xfId="0" applyAlignment="1" applyBorder="1" applyFont="1">
      <alignment horizontal="center"/>
    </xf>
    <xf borderId="5" fillId="22" fontId="84" numFmtId="0" xfId="0" applyAlignment="1" applyBorder="1" applyFont="1">
      <alignment horizontal="center"/>
    </xf>
    <xf borderId="5" fillId="22" fontId="55" numFmtId="173" xfId="0" applyAlignment="1" applyBorder="1" applyFont="1" applyNumberFormat="1">
      <alignment horizontal="center"/>
    </xf>
    <xf borderId="5" fillId="22" fontId="55" numFmtId="181" xfId="0" applyBorder="1" applyFont="1" applyNumberFormat="1"/>
    <xf borderId="5" fillId="27" fontId="55" numFmtId="0" xfId="0" applyAlignment="1" applyBorder="1" applyFill="1" applyFont="1">
      <alignment horizontal="left"/>
    </xf>
    <xf borderId="5" fillId="4" fontId="55" numFmtId="2" xfId="0" applyBorder="1" applyFont="1" applyNumberFormat="1"/>
    <xf borderId="5" fillId="27" fontId="55" numFmtId="0" xfId="0" applyBorder="1" applyFont="1"/>
    <xf borderId="5" fillId="27" fontId="55" numFmtId="0" xfId="0" applyAlignment="1" applyBorder="1" applyFont="1">
      <alignment horizontal="center"/>
    </xf>
    <xf borderId="5" fillId="27" fontId="55" numFmtId="39" xfId="0" applyBorder="1" applyFont="1" applyNumberFormat="1"/>
    <xf borderId="5" fillId="27" fontId="55" numFmtId="175" xfId="0" applyBorder="1" applyFont="1" applyNumberFormat="1"/>
    <xf borderId="5" fillId="27" fontId="55" numFmtId="2" xfId="0" applyBorder="1" applyFont="1" applyNumberFormat="1"/>
    <xf borderId="5" fillId="27" fontId="55" numFmtId="37" xfId="0" applyBorder="1" applyFont="1" applyNumberFormat="1"/>
    <xf borderId="5" fillId="27" fontId="55" numFmtId="168" xfId="0" applyBorder="1" applyFont="1" applyNumberFormat="1"/>
    <xf borderId="5" fillId="27" fontId="55" numFmtId="178" xfId="0" applyBorder="1" applyFont="1" applyNumberFormat="1"/>
    <xf borderId="5" fillId="27" fontId="55" numFmtId="0" xfId="0" applyAlignment="1" applyBorder="1" applyFont="1">
      <alignment horizontal="right"/>
    </xf>
    <xf borderId="5" fillId="27" fontId="55" numFmtId="173" xfId="0" applyBorder="1" applyFont="1" applyNumberFormat="1"/>
    <xf borderId="5" fillId="27" fontId="85" numFmtId="0" xfId="0" applyAlignment="1" applyBorder="1" applyFont="1">
      <alignment horizontal="center"/>
    </xf>
    <xf borderId="0" fillId="0" fontId="86" numFmtId="0" xfId="0" applyAlignment="1" applyFont="1">
      <alignment horizontal="left"/>
    </xf>
    <xf borderId="5" fillId="4" fontId="55" numFmtId="3" xfId="0" applyBorder="1" applyFont="1" applyNumberFormat="1"/>
    <xf borderId="5" fillId="4" fontId="55" numFmtId="168" xfId="0" applyBorder="1" applyFont="1" applyNumberFormat="1"/>
    <xf borderId="5" fillId="28" fontId="55" numFmtId="0" xfId="0" applyBorder="1" applyFill="1" applyFont="1"/>
    <xf borderId="5" fillId="28" fontId="55" numFmtId="179" xfId="0" applyAlignment="1" applyBorder="1" applyFont="1" applyNumberFormat="1">
      <alignment horizontal="center"/>
    </xf>
    <xf borderId="5" fillId="28" fontId="55" numFmtId="168" xfId="0" applyBorder="1" applyFont="1" applyNumberFormat="1"/>
    <xf borderId="5" fillId="28" fontId="55" numFmtId="2" xfId="0" applyBorder="1" applyFont="1" applyNumberFormat="1"/>
    <xf borderId="5" fillId="28" fontId="55" numFmtId="0" xfId="0" applyAlignment="1" applyBorder="1" applyFont="1">
      <alignment horizontal="center"/>
    </xf>
    <xf borderId="5" fillId="28" fontId="55" numFmtId="39" xfId="0" applyBorder="1" applyFont="1" applyNumberFormat="1"/>
    <xf borderId="5" fillId="28" fontId="55" numFmtId="178" xfId="0" applyBorder="1" applyFont="1" applyNumberFormat="1"/>
    <xf borderId="5" fillId="28" fontId="55" numFmtId="2" xfId="0" applyAlignment="1" applyBorder="1" applyFont="1" applyNumberFormat="1">
      <alignment horizontal="center"/>
    </xf>
    <xf borderId="5" fillId="28" fontId="55" numFmtId="3" xfId="0" applyBorder="1" applyFont="1" applyNumberFormat="1"/>
    <xf borderId="5" fillId="29" fontId="55" numFmtId="37" xfId="0" applyBorder="1" applyFill="1" applyFont="1" applyNumberFormat="1"/>
    <xf borderId="5" fillId="29" fontId="55" numFmtId="3" xfId="0" applyBorder="1" applyFont="1" applyNumberFormat="1"/>
    <xf borderId="5" fillId="30" fontId="55" numFmtId="0" xfId="0" applyBorder="1" applyFill="1" applyFont="1"/>
    <xf borderId="5" fillId="30" fontId="55" numFmtId="0" xfId="0" applyAlignment="1" applyBorder="1" applyFont="1">
      <alignment horizontal="center"/>
    </xf>
    <xf borderId="5" fillId="30" fontId="55" numFmtId="1" xfId="0" applyBorder="1" applyFont="1" applyNumberFormat="1"/>
    <xf borderId="5" fillId="30" fontId="55" numFmtId="175" xfId="0" applyBorder="1" applyFont="1" applyNumberFormat="1"/>
    <xf borderId="5" fillId="30" fontId="55" numFmtId="168" xfId="0" applyBorder="1" applyFont="1" applyNumberFormat="1"/>
    <xf borderId="5" fillId="22" fontId="55" numFmtId="182" xfId="0" applyBorder="1" applyFont="1" applyNumberFormat="1"/>
    <xf borderId="0" fillId="0" fontId="86" numFmtId="0" xfId="0" applyFont="1"/>
    <xf borderId="0" fillId="0" fontId="55" numFmtId="1" xfId="0" applyFont="1" applyNumberFormat="1"/>
    <xf borderId="5" fillId="28" fontId="55" numFmtId="37" xfId="0" applyBorder="1" applyFont="1" applyNumberFormat="1"/>
    <xf borderId="5" fillId="30" fontId="55" numFmtId="0" xfId="0" applyAlignment="1" applyBorder="1" applyFont="1">
      <alignment horizontal="left"/>
    </xf>
    <xf borderId="5" fillId="30" fontId="55" numFmtId="3" xfId="0" applyBorder="1" applyFont="1" applyNumberFormat="1"/>
    <xf borderId="0" fillId="0" fontId="87" numFmtId="0" xfId="0" applyFont="1"/>
    <xf borderId="5" fillId="11" fontId="55" numFmtId="0" xfId="0" applyBorder="1" applyFont="1"/>
    <xf borderId="5" fillId="11" fontId="55" numFmtId="0" xfId="0" applyAlignment="1" applyBorder="1" applyFont="1">
      <alignment horizontal="left"/>
    </xf>
    <xf borderId="5" fillId="11" fontId="55" numFmtId="0" xfId="0" applyAlignment="1" applyBorder="1" applyFont="1">
      <alignment horizontal="center"/>
    </xf>
    <xf borderId="5" fillId="11" fontId="55" numFmtId="39" xfId="0" applyBorder="1" applyFont="1" applyNumberFormat="1"/>
    <xf borderId="5" fillId="11" fontId="55" numFmtId="175" xfId="0" applyBorder="1" applyFont="1" applyNumberFormat="1"/>
    <xf borderId="5" fillId="11" fontId="55" numFmtId="2" xfId="0" applyBorder="1" applyFont="1" applyNumberFormat="1"/>
    <xf borderId="5" fillId="11" fontId="55" numFmtId="37" xfId="0" applyBorder="1" applyFont="1" applyNumberFormat="1"/>
    <xf borderId="5" fillId="11" fontId="55" numFmtId="168" xfId="0" applyBorder="1" applyFont="1" applyNumberFormat="1"/>
    <xf borderId="5" fillId="11" fontId="55" numFmtId="178" xfId="0" applyBorder="1" applyFont="1" applyNumberFormat="1"/>
    <xf borderId="5" fillId="11" fontId="55" numFmtId="3" xfId="0" applyBorder="1" applyFont="1" applyNumberFormat="1"/>
    <xf borderId="5" fillId="11" fontId="55" numFmtId="39" xfId="0" applyAlignment="1" applyBorder="1" applyFont="1" applyNumberFormat="1">
      <alignment horizontal="center"/>
    </xf>
    <xf borderId="5" fillId="11" fontId="55" numFmtId="2" xfId="0" applyAlignment="1" applyBorder="1" applyFont="1" applyNumberFormat="1">
      <alignment horizontal="center"/>
    </xf>
    <xf borderId="5" fillId="22" fontId="88" numFmtId="173" xfId="0" applyBorder="1" applyFont="1" applyNumberFormat="1"/>
    <xf borderId="5" fillId="22" fontId="55" numFmtId="172" xfId="0" applyBorder="1" applyFont="1" applyNumberFormat="1"/>
    <xf borderId="0" fillId="0" fontId="55" numFmtId="9" xfId="0" applyFont="1" applyNumberFormat="1"/>
    <xf borderId="0" fillId="0" fontId="55" numFmtId="10" xfId="0" applyAlignment="1" applyFont="1" applyNumberFormat="1">
      <alignment horizontal="right"/>
    </xf>
    <xf borderId="0" fillId="0" fontId="55" numFmtId="9" xfId="0" applyAlignment="1" applyFont="1" applyNumberFormat="1">
      <alignment horizontal="center"/>
    </xf>
    <xf borderId="0" fillId="0" fontId="89" numFmtId="9" xfId="0" applyAlignment="1" applyFont="1" applyNumberFormat="1">
      <alignment horizontal="center"/>
    </xf>
    <xf borderId="0" fillId="0" fontId="90" numFmtId="168" xfId="0" applyAlignment="1" applyFont="1" applyNumberFormat="1">
      <alignment horizontal="center"/>
    </xf>
    <xf borderId="0" fillId="0" fontId="55" numFmtId="0" xfId="0" applyAlignment="1" applyFont="1">
      <alignment vertical="center"/>
    </xf>
    <xf borderId="0" fillId="0" fontId="61" numFmtId="0" xfId="0" applyAlignment="1" applyFont="1">
      <alignment horizontal="center"/>
    </xf>
    <xf borderId="0" fillId="0" fontId="61" numFmtId="9" xfId="0" applyFont="1" applyNumberFormat="1"/>
    <xf borderId="0" fillId="0" fontId="61" numFmtId="0" xfId="0" applyAlignment="1" applyFont="1">
      <alignment vertical="center"/>
    </xf>
    <xf borderId="0" fillId="0" fontId="61" numFmtId="168" xfId="0" applyAlignment="1" applyFont="1" applyNumberFormat="1">
      <alignment horizontal="right"/>
    </xf>
    <xf borderId="0" fillId="0" fontId="61" numFmtId="3" xfId="0" applyAlignment="1" applyFont="1" applyNumberFormat="1">
      <alignment horizontal="right"/>
    </xf>
    <xf borderId="0" fillId="0" fontId="61" numFmtId="183" xfId="0" applyFont="1" applyNumberFormat="1"/>
    <xf borderId="5" fillId="4" fontId="55" numFmtId="168" xfId="0" applyAlignment="1" applyBorder="1" applyFont="1" applyNumberFormat="1">
      <alignment horizontal="right"/>
    </xf>
    <xf borderId="5" fillId="22" fontId="61" numFmtId="38" xfId="0" applyAlignment="1" applyBorder="1" applyFont="1" applyNumberFormat="1">
      <alignment horizontal="right"/>
    </xf>
    <xf borderId="5" fillId="22" fontId="61" numFmtId="3" xfId="0" applyAlignment="1" applyBorder="1" applyFont="1" applyNumberFormat="1">
      <alignment horizontal="right"/>
    </xf>
    <xf borderId="0" fillId="0" fontId="55" numFmtId="168" xfId="0" applyAlignment="1" applyFont="1" applyNumberFormat="1">
      <alignment shrinkToFit="0" wrapText="1"/>
    </xf>
    <xf borderId="5" fillId="31" fontId="55" numFmtId="168" xfId="0" applyBorder="1" applyFill="1" applyFont="1" applyNumberFormat="1"/>
    <xf borderId="0" fillId="0" fontId="61" numFmtId="37" xfId="0" applyFont="1" applyNumberFormat="1"/>
    <xf borderId="5" fillId="31" fontId="55" numFmtId="0" xfId="0" applyBorder="1" applyFont="1"/>
    <xf borderId="0" fillId="0" fontId="91" numFmtId="3" xfId="0" applyAlignment="1" applyFont="1" applyNumberFormat="1">
      <alignment horizontal="center"/>
    </xf>
    <xf borderId="5" fillId="4" fontId="61" numFmtId="0" xfId="0" applyAlignment="1" applyBorder="1" applyFont="1">
      <alignment horizontal="left"/>
    </xf>
    <xf borderId="5" fillId="4" fontId="61" numFmtId="0" xfId="0" applyBorder="1" applyFont="1"/>
    <xf borderId="5" fillId="4" fontId="55" numFmtId="9" xfId="0" applyBorder="1" applyFont="1" applyNumberFormat="1"/>
    <xf borderId="5" fillId="4" fontId="61" numFmtId="168" xfId="0" applyAlignment="1" applyBorder="1" applyFont="1" applyNumberFormat="1">
      <alignment horizontal="right"/>
    </xf>
    <xf borderId="5" fillId="4" fontId="61" numFmtId="3" xfId="0" applyAlignment="1" applyBorder="1" applyFont="1" applyNumberFormat="1">
      <alignment horizontal="right"/>
    </xf>
    <xf borderId="0" fillId="0" fontId="92" numFmtId="0" xfId="0" applyAlignment="1" applyFont="1">
      <alignment horizontal="center"/>
    </xf>
    <xf borderId="0" fillId="0" fontId="92" numFmtId="0" xfId="0" applyAlignment="1" applyFont="1">
      <alignment horizontal="left"/>
    </xf>
    <xf borderId="0" fillId="0" fontId="55" numFmtId="184" xfId="0" applyAlignment="1" applyFont="1" applyNumberFormat="1">
      <alignment horizontal="right"/>
    </xf>
    <xf borderId="0" fillId="0" fontId="9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6.png"/><Relationship Id="rId6" Type="http://schemas.openxmlformats.org/officeDocument/2006/relationships/image" Target="../media/image8.png"/><Relationship Id="rId7" Type="http://schemas.openxmlformats.org/officeDocument/2006/relationships/image" Target="../media/image7.png"/><Relationship Id="rId8"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390525</xdr:colOff>
      <xdr:row>54</xdr:row>
      <xdr:rowOff>47625</xdr:rowOff>
    </xdr:from>
    <xdr:ext cx="5667375" cy="10763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142875</xdr:colOff>
      <xdr:row>139</xdr:row>
      <xdr:rowOff>57150</xdr:rowOff>
    </xdr:from>
    <xdr:ext cx="6724650" cy="3609975"/>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57150</xdr:colOff>
      <xdr:row>77</xdr:row>
      <xdr:rowOff>76200</xdr:rowOff>
    </xdr:from>
    <xdr:ext cx="5105400" cy="12763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447675</xdr:colOff>
      <xdr:row>7</xdr:row>
      <xdr:rowOff>28575</xdr:rowOff>
    </xdr:from>
    <xdr:ext cx="7172325" cy="311467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13</xdr:col>
      <xdr:colOff>533400</xdr:colOff>
      <xdr:row>7</xdr:row>
      <xdr:rowOff>38100</xdr:rowOff>
    </xdr:from>
    <xdr:ext cx="9105900" cy="3695700"/>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oneCellAnchor>
    <xdr:from>
      <xdr:col>10</xdr:col>
      <xdr:colOff>57150</xdr:colOff>
      <xdr:row>157</xdr:row>
      <xdr:rowOff>95250</xdr:rowOff>
    </xdr:from>
    <xdr:ext cx="3171825" cy="2505075"/>
    <xdr:pic>
      <xdr:nvPicPr>
        <xdr:cNvPr id="0" name="image6.pn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561975</xdr:colOff>
      <xdr:row>175</xdr:row>
      <xdr:rowOff>114300</xdr:rowOff>
    </xdr:from>
    <xdr:ext cx="7019925" cy="5095875"/>
    <xdr:pic>
      <xdr:nvPicPr>
        <xdr:cNvPr id="0" name="image8.png"/>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212</xdr:row>
      <xdr:rowOff>161925</xdr:rowOff>
    </xdr:from>
    <xdr:ext cx="9725025" cy="5838825"/>
    <xdr:pic>
      <xdr:nvPicPr>
        <xdr:cNvPr id="0" name="image7.png"/>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266700</xdr:colOff>
      <xdr:row>255</xdr:row>
      <xdr:rowOff>0</xdr:rowOff>
    </xdr:from>
    <xdr:ext cx="9610725" cy="5886450"/>
    <xdr:pic>
      <xdr:nvPicPr>
        <xdr:cNvPr id="0" name="image9.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6.xml"/><Relationship Id="rId3"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7.xml"/><Relationship Id="rId3"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8.xml"/><Relationship Id="rId3"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9.xml"/><Relationship Id="rId3"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0.xml"/><Relationship Id="rId3"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1.xml"/><Relationship Id="rId3" Type="http://schemas.openxmlformats.org/officeDocument/2006/relationships/vmlDrawing" Target="../drawings/vmlDrawing8.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5.xml"/><Relationship Id="rId3" Type="http://schemas.openxmlformats.org/officeDocument/2006/relationships/vmlDrawing" Target="../drawings/vmlDrawing9.v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7.xml"/><Relationship Id="rId3" Type="http://schemas.openxmlformats.org/officeDocument/2006/relationships/vmlDrawing" Target="../drawings/vmlDrawing10.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8.xml"/><Relationship Id="rId3" Type="http://schemas.openxmlformats.org/officeDocument/2006/relationships/vmlDrawing" Target="../drawings/vmlDrawing1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9.88"/>
    <col customWidth="1" min="2" max="2" width="215.13"/>
    <col customWidth="1" min="3" max="26" width="8.63"/>
  </cols>
  <sheetData>
    <row r="1" ht="14.25" customHeight="1">
      <c r="A1" s="1" t="s">
        <v>0</v>
      </c>
      <c r="B1" s="2"/>
    </row>
    <row r="2" ht="9.0" customHeight="1">
      <c r="A2" s="3"/>
      <c r="B2" s="4"/>
    </row>
    <row r="3" ht="14.25" customHeight="1">
      <c r="A3" s="5" t="s">
        <v>1</v>
      </c>
      <c r="B3" s="6"/>
    </row>
    <row r="4" ht="14.25" customHeight="1">
      <c r="A4" s="7" t="s">
        <v>2</v>
      </c>
      <c r="B4" s="8"/>
    </row>
    <row r="5" ht="14.25" customHeight="1">
      <c r="A5" s="7"/>
      <c r="B5" s="8"/>
    </row>
    <row r="6" ht="14.25" customHeight="1">
      <c r="A6" s="9" t="s">
        <v>3</v>
      </c>
      <c r="B6" s="10" t="s">
        <v>4</v>
      </c>
      <c r="C6" s="11"/>
      <c r="D6" s="11"/>
      <c r="E6" s="11"/>
      <c r="F6" s="11"/>
      <c r="G6" s="11"/>
      <c r="H6" s="11"/>
      <c r="I6" s="11"/>
      <c r="J6" s="11"/>
      <c r="K6" s="11"/>
      <c r="L6" s="11"/>
      <c r="M6" s="11"/>
      <c r="N6" s="11"/>
      <c r="O6" s="11"/>
      <c r="P6" s="11"/>
      <c r="Q6" s="11"/>
      <c r="R6" s="11"/>
      <c r="S6" s="11"/>
      <c r="T6" s="11"/>
      <c r="U6" s="11"/>
      <c r="V6" s="11"/>
      <c r="W6" s="11"/>
      <c r="X6" s="11"/>
      <c r="Y6" s="11"/>
      <c r="Z6" s="11"/>
    </row>
    <row r="7" ht="14.25" customHeight="1">
      <c r="A7" s="7"/>
      <c r="B7" s="8"/>
    </row>
    <row r="8" ht="14.25" customHeight="1">
      <c r="A8" s="9" t="s">
        <v>5</v>
      </c>
      <c r="B8" s="10" t="s">
        <v>6</v>
      </c>
    </row>
    <row r="9" ht="14.25" customHeight="1">
      <c r="B9" s="8"/>
    </row>
    <row r="10" ht="14.25" customHeight="1">
      <c r="A10" s="12">
        <v>1.0</v>
      </c>
      <c r="B10" s="8" t="s">
        <v>7</v>
      </c>
    </row>
    <row r="11" ht="14.25" customHeight="1">
      <c r="A11" s="12">
        <f t="shared" ref="A11:A19" si="1">A10+1</f>
        <v>2</v>
      </c>
      <c r="B11" s="8" t="s">
        <v>8</v>
      </c>
    </row>
    <row r="12" ht="14.25" customHeight="1">
      <c r="A12" s="12">
        <f t="shared" si="1"/>
        <v>3</v>
      </c>
      <c r="B12" s="8" t="s">
        <v>9</v>
      </c>
    </row>
    <row r="13" ht="14.25" customHeight="1">
      <c r="A13" s="12">
        <f t="shared" si="1"/>
        <v>4</v>
      </c>
      <c r="B13" s="8" t="s">
        <v>10</v>
      </c>
    </row>
    <row r="14" ht="14.25" customHeight="1">
      <c r="A14" s="12">
        <f t="shared" si="1"/>
        <v>5</v>
      </c>
      <c r="B14" s="8" t="s">
        <v>11</v>
      </c>
    </row>
    <row r="15" ht="14.25" customHeight="1">
      <c r="A15" s="12">
        <f t="shared" si="1"/>
        <v>6</v>
      </c>
      <c r="B15" s="8" t="s">
        <v>12</v>
      </c>
    </row>
    <row r="16" ht="14.25" customHeight="1">
      <c r="A16" s="12">
        <f t="shared" si="1"/>
        <v>7</v>
      </c>
      <c r="B16" s="13" t="s">
        <v>13</v>
      </c>
    </row>
    <row r="17" ht="14.25" customHeight="1">
      <c r="A17" s="12">
        <f t="shared" si="1"/>
        <v>8</v>
      </c>
      <c r="B17" s="8" t="s">
        <v>14</v>
      </c>
    </row>
    <row r="18" ht="14.25" customHeight="1">
      <c r="A18" s="12">
        <f t="shared" si="1"/>
        <v>9</v>
      </c>
      <c r="B18" s="8" t="s">
        <v>15</v>
      </c>
    </row>
    <row r="19" ht="14.25" customHeight="1">
      <c r="A19" s="12">
        <f t="shared" si="1"/>
        <v>10</v>
      </c>
      <c r="B19" s="8" t="s">
        <v>16</v>
      </c>
    </row>
    <row r="20" ht="14.25" customHeight="1">
      <c r="B20" s="8"/>
    </row>
    <row r="21" ht="14.25" customHeight="1">
      <c r="A21" s="9" t="s">
        <v>17</v>
      </c>
      <c r="B21" s="10" t="s">
        <v>18</v>
      </c>
    </row>
    <row r="22" ht="14.25" customHeight="1">
      <c r="B22" s="8"/>
    </row>
    <row r="23" ht="14.25" customHeight="1">
      <c r="A23" s="9" t="s">
        <v>19</v>
      </c>
      <c r="B23" s="10" t="s">
        <v>20</v>
      </c>
    </row>
    <row r="24" ht="14.25" customHeight="1">
      <c r="B24" s="8"/>
    </row>
    <row r="25" ht="14.25" customHeight="1">
      <c r="A25" s="14" t="s">
        <v>21</v>
      </c>
      <c r="B25" s="10" t="s">
        <v>22</v>
      </c>
    </row>
    <row r="26" ht="14.25" customHeight="1">
      <c r="A26" s="15">
        <v>1.0</v>
      </c>
      <c r="B26" s="16" t="s">
        <v>23</v>
      </c>
    </row>
    <row r="27" ht="14.25" customHeight="1">
      <c r="A27" s="15">
        <v>2.0</v>
      </c>
      <c r="B27" s="16" t="s">
        <v>24</v>
      </c>
    </row>
    <row r="28" ht="14.25" customHeight="1">
      <c r="A28" s="15">
        <v>3.0</v>
      </c>
      <c r="B28" s="16" t="s">
        <v>25</v>
      </c>
    </row>
    <row r="29" ht="14.25" customHeight="1">
      <c r="A29" s="15">
        <v>4.0</v>
      </c>
      <c r="B29" s="16" t="s">
        <v>26</v>
      </c>
    </row>
    <row r="30" ht="14.25" customHeight="1">
      <c r="A30" s="15">
        <v>5.0</v>
      </c>
      <c r="B30" s="16" t="s">
        <v>27</v>
      </c>
    </row>
    <row r="31" ht="14.25" customHeight="1">
      <c r="A31" s="17"/>
      <c r="B31" s="16"/>
    </row>
    <row r="32" ht="14.25" customHeight="1">
      <c r="A32" s="14" t="s">
        <v>28</v>
      </c>
      <c r="B32" s="10" t="s">
        <v>29</v>
      </c>
    </row>
    <row r="33" ht="14.25" customHeight="1">
      <c r="B33" s="8"/>
    </row>
    <row r="34" ht="14.25" customHeight="1">
      <c r="A34" s="14" t="s">
        <v>30</v>
      </c>
      <c r="B34" s="10" t="s">
        <v>31</v>
      </c>
    </row>
    <row r="35" ht="14.25" customHeight="1">
      <c r="A35" s="18"/>
      <c r="B35" s="8"/>
    </row>
    <row r="36" ht="14.25" customHeight="1">
      <c r="A36" s="18"/>
      <c r="B36" s="8"/>
    </row>
    <row r="37" ht="14.25" customHeight="1">
      <c r="A37" s="19" t="s">
        <v>32</v>
      </c>
      <c r="B37" s="6"/>
    </row>
    <row r="38" ht="14.25" customHeight="1">
      <c r="A38" s="20"/>
      <c r="B38" s="21" t="s">
        <v>33</v>
      </c>
    </row>
    <row r="39" ht="14.25" customHeight="1">
      <c r="A39" s="15"/>
      <c r="B39" s="8"/>
    </row>
    <row r="40" ht="14.25" customHeight="1">
      <c r="A40" s="22" t="s">
        <v>34</v>
      </c>
      <c r="B40" s="6"/>
    </row>
    <row r="41" ht="14.25" customHeight="1">
      <c r="A41" s="23"/>
      <c r="B41" s="10" t="s">
        <v>35</v>
      </c>
    </row>
    <row r="42" ht="14.25" customHeight="1">
      <c r="A42" s="15">
        <v>1.0</v>
      </c>
      <c r="B42" s="10" t="s">
        <v>36</v>
      </c>
    </row>
    <row r="43" ht="14.25" customHeight="1">
      <c r="A43" s="15">
        <v>2.0</v>
      </c>
      <c r="B43" s="10" t="s">
        <v>37</v>
      </c>
    </row>
    <row r="44" ht="14.25" customHeight="1">
      <c r="A44" s="22" t="s">
        <v>38</v>
      </c>
      <c r="B44" s="6"/>
    </row>
    <row r="45" ht="14.25" customHeight="1">
      <c r="A45" s="15"/>
      <c r="B45" s="10" t="s">
        <v>39</v>
      </c>
    </row>
    <row r="46" ht="14.25" customHeight="1">
      <c r="A46" s="15">
        <v>1.0</v>
      </c>
      <c r="B46" s="10" t="s">
        <v>40</v>
      </c>
    </row>
    <row r="47" ht="14.25" customHeight="1">
      <c r="A47" s="15">
        <v>2.0</v>
      </c>
      <c r="B47" s="10" t="s">
        <v>41</v>
      </c>
    </row>
    <row r="48" ht="14.25" customHeight="1">
      <c r="A48" s="15">
        <v>3.0</v>
      </c>
      <c r="B48" s="10" t="s">
        <v>42</v>
      </c>
    </row>
    <row r="49" ht="14.25" customHeight="1">
      <c r="A49" s="15">
        <v>4.0</v>
      </c>
      <c r="B49" s="10" t="s">
        <v>43</v>
      </c>
    </row>
    <row r="50" ht="27.0" customHeight="1">
      <c r="A50" s="22" t="s">
        <v>44</v>
      </c>
      <c r="B50" s="6"/>
    </row>
    <row r="51" ht="14.25" customHeight="1">
      <c r="B51" s="21" t="s">
        <v>45</v>
      </c>
    </row>
    <row r="52" ht="14.25" customHeight="1">
      <c r="B52" s="21" t="s">
        <v>46</v>
      </c>
    </row>
    <row r="53" ht="14.25" customHeight="1">
      <c r="B53" s="10" t="s">
        <v>47</v>
      </c>
    </row>
    <row r="54" ht="14.25" customHeight="1">
      <c r="B54" s="10" t="s">
        <v>48</v>
      </c>
    </row>
    <row r="55" ht="14.25" customHeight="1">
      <c r="B55" s="10"/>
    </row>
    <row r="56" ht="14.25" customHeight="1">
      <c r="B56" s="10"/>
    </row>
    <row r="57" ht="14.25" customHeight="1">
      <c r="B57" s="10"/>
    </row>
    <row r="58" ht="14.25" customHeight="1">
      <c r="B58" s="10"/>
    </row>
    <row r="59" ht="14.25" customHeight="1">
      <c r="B59" s="10"/>
    </row>
    <row r="60" ht="14.25" customHeight="1">
      <c r="B60" s="10"/>
    </row>
    <row r="61" ht="14.25" customHeight="1">
      <c r="B61" s="10"/>
    </row>
    <row r="62" ht="14.25" customHeight="1">
      <c r="B62" s="10" t="s">
        <v>49</v>
      </c>
    </row>
    <row r="63" ht="14.25" customHeight="1">
      <c r="B63" s="10" t="s">
        <v>50</v>
      </c>
    </row>
    <row r="64" ht="14.25" customHeight="1">
      <c r="B64" s="24" t="s">
        <v>51</v>
      </c>
    </row>
    <row r="65" ht="14.25" customHeight="1">
      <c r="B65" s="8"/>
    </row>
    <row r="66" ht="14.25" customHeight="1">
      <c r="B66" s="8"/>
    </row>
    <row r="67" ht="14.25" customHeight="1">
      <c r="B67" s="8"/>
    </row>
    <row r="68" ht="14.25" customHeight="1">
      <c r="B68" s="8"/>
    </row>
    <row r="69" ht="14.25" customHeight="1">
      <c r="B69" s="8"/>
    </row>
    <row r="70" ht="14.25" customHeight="1">
      <c r="B70" s="8"/>
    </row>
    <row r="71" ht="14.25" customHeight="1">
      <c r="B71" s="8"/>
    </row>
    <row r="72" ht="14.25" customHeight="1">
      <c r="B72" s="8"/>
    </row>
    <row r="73" ht="14.25" customHeight="1">
      <c r="B73" s="8"/>
    </row>
    <row r="74" ht="14.25" customHeight="1">
      <c r="B74" s="8"/>
    </row>
    <row r="75" ht="14.25" customHeight="1">
      <c r="B75" s="8"/>
    </row>
    <row r="76" ht="14.25" customHeight="1">
      <c r="B76" s="8"/>
    </row>
    <row r="77" ht="14.25" customHeight="1">
      <c r="B77" s="8"/>
    </row>
    <row r="78" ht="14.25" customHeight="1">
      <c r="B78" s="8"/>
    </row>
    <row r="79" ht="14.25" customHeight="1">
      <c r="B79" s="8"/>
    </row>
    <row r="80" ht="14.25" customHeight="1">
      <c r="B80" s="8"/>
    </row>
    <row r="81" ht="14.25" customHeight="1">
      <c r="B81" s="8"/>
    </row>
    <row r="82" ht="14.25" customHeight="1">
      <c r="B82" s="8"/>
    </row>
    <row r="83" ht="14.25" customHeight="1">
      <c r="B83" s="8"/>
    </row>
    <row r="84" ht="14.25" customHeight="1">
      <c r="B84" s="8"/>
    </row>
    <row r="85" ht="14.25" customHeight="1">
      <c r="B85" s="8"/>
    </row>
    <row r="86" ht="14.25" customHeight="1">
      <c r="B86" s="8"/>
    </row>
    <row r="87" ht="14.25" customHeight="1">
      <c r="B87" s="8"/>
    </row>
    <row r="88" ht="14.25" customHeight="1">
      <c r="B88" s="8"/>
    </row>
    <row r="89" ht="14.25" customHeight="1">
      <c r="B89" s="8"/>
    </row>
    <row r="90" ht="14.25" customHeight="1">
      <c r="B90" s="8"/>
    </row>
    <row r="91" ht="14.25" customHeight="1">
      <c r="B91" s="8"/>
    </row>
    <row r="92" ht="14.25" customHeight="1">
      <c r="B92" s="8"/>
    </row>
    <row r="93" ht="14.25" customHeight="1">
      <c r="B93" s="8"/>
    </row>
    <row r="94" ht="14.25" customHeight="1">
      <c r="B94" s="8"/>
    </row>
    <row r="95" ht="14.25" customHeight="1">
      <c r="B95" s="8"/>
    </row>
    <row r="96" ht="14.25" customHeight="1">
      <c r="B96" s="8"/>
    </row>
    <row r="97" ht="14.25" customHeight="1">
      <c r="B97" s="8"/>
    </row>
    <row r="98" ht="14.25" customHeight="1">
      <c r="B98" s="8"/>
    </row>
    <row r="99" ht="14.25" customHeight="1">
      <c r="B99" s="8"/>
    </row>
    <row r="100" ht="14.25" customHeight="1">
      <c r="B100" s="8"/>
    </row>
    <row r="101" ht="14.25" customHeight="1">
      <c r="B101" s="8"/>
    </row>
    <row r="102" ht="14.25" customHeight="1">
      <c r="B102" s="8"/>
    </row>
    <row r="103" ht="14.25" customHeight="1">
      <c r="B103" s="8"/>
    </row>
    <row r="104" ht="14.25" customHeight="1">
      <c r="B104" s="8"/>
    </row>
    <row r="105" ht="14.25" customHeight="1">
      <c r="B105" s="8"/>
    </row>
    <row r="106" ht="14.25" customHeight="1">
      <c r="B106" s="8"/>
    </row>
    <row r="107" ht="14.25" customHeight="1">
      <c r="B107" s="8"/>
    </row>
    <row r="108" ht="14.25" customHeight="1">
      <c r="B108" s="8"/>
    </row>
    <row r="109" ht="14.25" customHeight="1">
      <c r="B109" s="8"/>
    </row>
    <row r="110" ht="14.25" customHeight="1">
      <c r="B110" s="8"/>
    </row>
    <row r="111" ht="14.25" customHeight="1">
      <c r="B111" s="8"/>
    </row>
    <row r="112" ht="14.25" customHeight="1">
      <c r="B112" s="8"/>
    </row>
    <row r="113" ht="14.25" customHeight="1">
      <c r="B113" s="8"/>
    </row>
    <row r="114" ht="14.25" customHeight="1">
      <c r="B114" s="8"/>
    </row>
    <row r="115" ht="14.25" customHeight="1">
      <c r="B115" s="8"/>
    </row>
    <row r="116" ht="14.25" customHeight="1">
      <c r="B116" s="8"/>
    </row>
    <row r="117" ht="14.25" customHeight="1">
      <c r="B117" s="8"/>
    </row>
    <row r="118" ht="14.25" customHeight="1">
      <c r="B118" s="8"/>
    </row>
    <row r="119" ht="14.25" customHeight="1">
      <c r="B119" s="8"/>
    </row>
    <row r="120" ht="14.25" customHeight="1">
      <c r="B120" s="8"/>
    </row>
    <row r="121" ht="14.25" customHeight="1">
      <c r="B121" s="8"/>
    </row>
    <row r="122" ht="14.25" customHeight="1">
      <c r="B122" s="8"/>
    </row>
    <row r="123" ht="14.25" customHeight="1">
      <c r="B123" s="8"/>
    </row>
    <row r="124" ht="14.25" customHeight="1">
      <c r="B124" s="8"/>
    </row>
    <row r="125" ht="14.25" customHeight="1">
      <c r="B125" s="8"/>
    </row>
    <row r="126" ht="14.25" customHeight="1">
      <c r="B126" s="8"/>
    </row>
    <row r="127" ht="14.25" customHeight="1">
      <c r="B127" s="8"/>
    </row>
    <row r="128" ht="14.25" customHeight="1">
      <c r="B128" s="8"/>
    </row>
    <row r="129" ht="14.25" customHeight="1">
      <c r="B129" s="8"/>
    </row>
    <row r="130" ht="14.25" customHeight="1">
      <c r="B130" s="8"/>
    </row>
    <row r="131" ht="14.25" customHeight="1">
      <c r="B131" s="8"/>
    </row>
    <row r="132" ht="14.25" customHeight="1">
      <c r="B132" s="8"/>
    </row>
    <row r="133" ht="14.25" customHeight="1">
      <c r="B133" s="8"/>
    </row>
    <row r="134" ht="14.25" customHeight="1">
      <c r="B134" s="8"/>
    </row>
    <row r="135" ht="14.25" customHeight="1">
      <c r="B135" s="8"/>
    </row>
    <row r="136" ht="14.25" customHeight="1">
      <c r="B136" s="8"/>
    </row>
    <row r="137" ht="14.25" customHeight="1">
      <c r="B137" s="8"/>
    </row>
    <row r="138" ht="14.25" customHeight="1">
      <c r="B138" s="8"/>
    </row>
    <row r="139" ht="14.25" customHeight="1">
      <c r="B139" s="8"/>
    </row>
    <row r="140" ht="14.25" customHeight="1">
      <c r="B140" s="8"/>
    </row>
    <row r="141" ht="14.25" customHeight="1">
      <c r="B141" s="8"/>
    </row>
    <row r="142" ht="14.25" customHeight="1">
      <c r="B142" s="8"/>
    </row>
    <row r="143" ht="14.25" customHeight="1">
      <c r="B143" s="8"/>
    </row>
    <row r="144" ht="14.25" customHeight="1">
      <c r="B144" s="8"/>
    </row>
    <row r="145" ht="14.25" customHeight="1">
      <c r="B145" s="8"/>
    </row>
    <row r="146" ht="14.25" customHeight="1">
      <c r="B146" s="8"/>
    </row>
    <row r="147" ht="14.25" customHeight="1">
      <c r="B147" s="8"/>
    </row>
    <row r="148" ht="14.25" customHeight="1">
      <c r="B148" s="8"/>
    </row>
    <row r="149" ht="14.25" customHeight="1">
      <c r="B149" s="8"/>
    </row>
    <row r="150" ht="14.25" customHeight="1">
      <c r="B150" s="8"/>
    </row>
    <row r="151" ht="14.25" customHeight="1">
      <c r="B151" s="8"/>
    </row>
    <row r="152" ht="14.25" customHeight="1">
      <c r="B152" s="8"/>
    </row>
    <row r="153" ht="14.25" customHeight="1">
      <c r="B153" s="8"/>
    </row>
    <row r="154" ht="14.25" customHeight="1">
      <c r="B154" s="8"/>
    </row>
    <row r="155" ht="14.25" customHeight="1">
      <c r="B155" s="8"/>
    </row>
    <row r="156" ht="14.25" customHeight="1">
      <c r="B156" s="8"/>
    </row>
    <row r="157" ht="14.25" customHeight="1">
      <c r="B157" s="8"/>
    </row>
    <row r="158" ht="14.25" customHeight="1">
      <c r="B158" s="8"/>
    </row>
    <row r="159" ht="14.25" customHeight="1">
      <c r="B159" s="8"/>
    </row>
    <row r="160" ht="14.25" customHeight="1">
      <c r="B160" s="8"/>
    </row>
    <row r="161" ht="14.25" customHeight="1">
      <c r="B161" s="8"/>
    </row>
    <row r="162" ht="14.25" customHeight="1">
      <c r="B162" s="8"/>
    </row>
    <row r="163" ht="14.25" customHeight="1">
      <c r="B163" s="8"/>
    </row>
    <row r="164" ht="14.25" customHeight="1">
      <c r="B164" s="8"/>
    </row>
    <row r="165" ht="14.25" customHeight="1">
      <c r="B165" s="8"/>
    </row>
    <row r="166" ht="14.25" customHeight="1">
      <c r="B166" s="8"/>
    </row>
    <row r="167" ht="14.25" customHeight="1">
      <c r="B167" s="8"/>
    </row>
    <row r="168" ht="14.25" customHeight="1">
      <c r="B168" s="8"/>
    </row>
    <row r="169" ht="14.25" customHeight="1">
      <c r="B169" s="8"/>
    </row>
    <row r="170" ht="14.25" customHeight="1">
      <c r="B170" s="8"/>
    </row>
    <row r="171" ht="14.25" customHeight="1">
      <c r="B171" s="8"/>
    </row>
    <row r="172" ht="14.25" customHeight="1">
      <c r="B172" s="8"/>
    </row>
    <row r="173" ht="14.25" customHeight="1">
      <c r="B173" s="8"/>
    </row>
    <row r="174" ht="14.25" customHeight="1">
      <c r="B174" s="8"/>
    </row>
    <row r="175" ht="14.25" customHeight="1">
      <c r="B175" s="8"/>
    </row>
    <row r="176" ht="14.25" customHeight="1">
      <c r="B176" s="8"/>
    </row>
    <row r="177" ht="14.25" customHeight="1">
      <c r="B177" s="8"/>
    </row>
    <row r="178" ht="14.25" customHeight="1">
      <c r="B178" s="8"/>
    </row>
    <row r="179" ht="14.25" customHeight="1">
      <c r="B179" s="8"/>
    </row>
    <row r="180" ht="14.25" customHeight="1">
      <c r="B180" s="8"/>
    </row>
    <row r="181" ht="14.25" customHeight="1">
      <c r="B181" s="8"/>
    </row>
    <row r="182" ht="14.25" customHeight="1">
      <c r="B182" s="8"/>
    </row>
    <row r="183" ht="14.25" customHeight="1">
      <c r="B183" s="8"/>
    </row>
    <row r="184" ht="14.25" customHeight="1">
      <c r="B184" s="8"/>
    </row>
    <row r="185" ht="14.25" customHeight="1">
      <c r="B185" s="8"/>
    </row>
    <row r="186" ht="14.25" customHeight="1">
      <c r="B186" s="8"/>
    </row>
    <row r="187" ht="14.25" customHeight="1">
      <c r="B187" s="8"/>
    </row>
    <row r="188" ht="14.25" customHeight="1">
      <c r="B188" s="8"/>
    </row>
    <row r="189" ht="14.25" customHeight="1">
      <c r="B189" s="8"/>
    </row>
    <row r="190" ht="14.25" customHeight="1">
      <c r="B190" s="8"/>
    </row>
    <row r="191" ht="14.25" customHeight="1">
      <c r="B191" s="8"/>
    </row>
    <row r="192" ht="14.25" customHeight="1">
      <c r="B192" s="8"/>
    </row>
    <row r="193" ht="14.25" customHeight="1">
      <c r="B193" s="8"/>
    </row>
    <row r="194" ht="14.25" customHeight="1">
      <c r="B194" s="8"/>
    </row>
    <row r="195" ht="14.25" customHeight="1">
      <c r="B195" s="8"/>
    </row>
    <row r="196" ht="14.25" customHeight="1">
      <c r="B196" s="8"/>
    </row>
    <row r="197" ht="14.25" customHeight="1">
      <c r="B197" s="8"/>
    </row>
    <row r="198" ht="14.25" customHeight="1">
      <c r="B198" s="8"/>
    </row>
    <row r="199" ht="14.25" customHeight="1">
      <c r="B199" s="8"/>
    </row>
    <row r="200" ht="14.25" customHeight="1">
      <c r="B200" s="8"/>
    </row>
    <row r="201" ht="14.25" customHeight="1">
      <c r="B201" s="8"/>
    </row>
    <row r="202" ht="14.25" customHeight="1">
      <c r="B202" s="8"/>
    </row>
    <row r="203" ht="14.25" customHeight="1">
      <c r="B203" s="8"/>
    </row>
    <row r="204" ht="14.25" customHeight="1">
      <c r="B204" s="8"/>
    </row>
    <row r="205" ht="14.25" customHeight="1">
      <c r="B205" s="8"/>
    </row>
    <row r="206" ht="14.25" customHeight="1">
      <c r="B206" s="8"/>
    </row>
    <row r="207" ht="14.25" customHeight="1">
      <c r="B207" s="8"/>
    </row>
    <row r="208" ht="14.25" customHeight="1">
      <c r="B208" s="8"/>
    </row>
    <row r="209" ht="14.25" customHeight="1">
      <c r="B209" s="8"/>
    </row>
    <row r="210" ht="14.25" customHeight="1">
      <c r="B210" s="8"/>
    </row>
    <row r="211" ht="14.25" customHeight="1">
      <c r="B211" s="8"/>
    </row>
    <row r="212" ht="14.25" customHeight="1">
      <c r="B212" s="8"/>
    </row>
    <row r="213" ht="14.25" customHeight="1">
      <c r="B213" s="8"/>
    </row>
    <row r="214" ht="14.25" customHeight="1">
      <c r="B214" s="8"/>
    </row>
    <row r="215" ht="14.25" customHeight="1">
      <c r="B215" s="8"/>
    </row>
    <row r="216" ht="14.25" customHeight="1">
      <c r="B216" s="8"/>
    </row>
    <row r="217" ht="14.25" customHeight="1">
      <c r="B217" s="8"/>
    </row>
    <row r="218" ht="14.25" customHeight="1">
      <c r="B218" s="8"/>
    </row>
    <row r="219" ht="14.25" customHeight="1">
      <c r="B219" s="8"/>
    </row>
    <row r="220" ht="14.25" customHeight="1">
      <c r="B220" s="8"/>
    </row>
    <row r="221" ht="14.25" customHeight="1">
      <c r="B221" s="8"/>
    </row>
    <row r="222" ht="14.25" customHeight="1">
      <c r="B222" s="8"/>
    </row>
    <row r="223" ht="14.25" customHeight="1">
      <c r="B223" s="8"/>
    </row>
    <row r="224" ht="14.25" customHeight="1">
      <c r="B224" s="8"/>
    </row>
    <row r="225" ht="14.25" customHeight="1">
      <c r="B225" s="8"/>
    </row>
    <row r="226" ht="14.25" customHeight="1">
      <c r="B226" s="8"/>
    </row>
    <row r="227" ht="14.25" customHeight="1">
      <c r="B227" s="8"/>
    </row>
    <row r="228" ht="14.25" customHeight="1">
      <c r="B228" s="8"/>
    </row>
    <row r="229" ht="14.25" customHeight="1">
      <c r="B229" s="8"/>
    </row>
    <row r="230" ht="14.25" customHeight="1">
      <c r="B230" s="8"/>
    </row>
    <row r="231" ht="14.25" customHeight="1">
      <c r="B231" s="8"/>
    </row>
    <row r="232" ht="14.25" customHeight="1">
      <c r="B232" s="8"/>
    </row>
    <row r="233" ht="14.25" customHeight="1">
      <c r="B233" s="8"/>
    </row>
    <row r="234" ht="14.25" customHeight="1">
      <c r="B234" s="8"/>
    </row>
    <row r="235" ht="14.25" customHeight="1">
      <c r="B235" s="8"/>
    </row>
    <row r="236" ht="14.25" customHeight="1">
      <c r="B236" s="8"/>
    </row>
    <row r="237" ht="14.25" customHeight="1">
      <c r="B237" s="8"/>
    </row>
    <row r="238" ht="14.25" customHeight="1">
      <c r="B238" s="8"/>
    </row>
    <row r="239" ht="14.25" customHeight="1">
      <c r="B239" s="8"/>
    </row>
    <row r="240" ht="14.25" customHeight="1">
      <c r="B240" s="8"/>
    </row>
    <row r="241" ht="14.25" customHeight="1">
      <c r="B241" s="8"/>
    </row>
    <row r="242" ht="14.25" customHeight="1">
      <c r="B242" s="8"/>
    </row>
    <row r="243" ht="14.25" customHeight="1">
      <c r="B243" s="8"/>
    </row>
    <row r="244" ht="14.25" customHeight="1">
      <c r="B244" s="8"/>
    </row>
    <row r="245" ht="14.25" customHeight="1">
      <c r="B245" s="8"/>
    </row>
    <row r="246" ht="14.25" customHeight="1">
      <c r="B246" s="8"/>
    </row>
    <row r="247" ht="14.25" customHeight="1">
      <c r="B247" s="8"/>
    </row>
    <row r="248" ht="14.25" customHeight="1">
      <c r="B248" s="8"/>
    </row>
    <row r="249" ht="14.25" customHeight="1">
      <c r="B249" s="8"/>
    </row>
    <row r="250" ht="14.25" customHeight="1">
      <c r="B250" s="8"/>
    </row>
    <row r="251" ht="14.25" customHeight="1">
      <c r="B251" s="8"/>
    </row>
    <row r="252" ht="14.25" customHeight="1">
      <c r="B252" s="8"/>
    </row>
    <row r="253" ht="14.25" customHeight="1">
      <c r="B253" s="8"/>
    </row>
    <row r="254" ht="14.25" customHeight="1">
      <c r="B254" s="8"/>
    </row>
    <row r="255" ht="14.25" customHeight="1">
      <c r="B255" s="8"/>
    </row>
    <row r="256" ht="14.25" customHeight="1">
      <c r="B256" s="8"/>
    </row>
    <row r="257" ht="14.25" customHeight="1">
      <c r="B257" s="8"/>
    </row>
    <row r="258" ht="14.25" customHeight="1">
      <c r="B258" s="8"/>
    </row>
    <row r="259" ht="14.25" customHeight="1">
      <c r="B259" s="8"/>
    </row>
    <row r="260" ht="14.25" customHeight="1">
      <c r="B260" s="8"/>
    </row>
    <row r="261" ht="14.25" customHeight="1">
      <c r="B261" s="8"/>
    </row>
    <row r="262" ht="14.25" customHeight="1">
      <c r="B262" s="8"/>
    </row>
    <row r="263" ht="14.25" customHeight="1">
      <c r="B263" s="8"/>
    </row>
    <row r="264" ht="14.25" customHeight="1">
      <c r="B264" s="8"/>
    </row>
    <row r="265" ht="14.25" customHeight="1">
      <c r="B265" s="8"/>
    </row>
    <row r="266" ht="14.25" customHeight="1">
      <c r="B266" s="8"/>
    </row>
    <row r="267" ht="14.25" customHeight="1">
      <c r="B267" s="8"/>
    </row>
    <row r="268" ht="14.25" customHeight="1">
      <c r="B268" s="8"/>
    </row>
    <row r="269" ht="14.25" customHeight="1">
      <c r="B269" s="8"/>
    </row>
    <row r="270" ht="14.25" customHeight="1">
      <c r="B270" s="8"/>
    </row>
    <row r="271" ht="14.25" customHeight="1">
      <c r="B271" s="8"/>
    </row>
    <row r="272" ht="14.25" customHeight="1">
      <c r="B272" s="8"/>
    </row>
    <row r="273" ht="14.25" customHeight="1">
      <c r="B273" s="8"/>
    </row>
    <row r="274" ht="14.25" customHeight="1">
      <c r="B274" s="8"/>
    </row>
    <row r="275" ht="14.25" customHeight="1">
      <c r="B275" s="8"/>
    </row>
    <row r="276" ht="14.25" customHeight="1">
      <c r="B276" s="8"/>
    </row>
    <row r="277" ht="14.25" customHeight="1">
      <c r="B277" s="8"/>
    </row>
    <row r="278" ht="14.25" customHeight="1">
      <c r="B278" s="8"/>
    </row>
    <row r="279" ht="14.25" customHeight="1">
      <c r="B279" s="8"/>
    </row>
    <row r="280" ht="14.25" customHeight="1">
      <c r="B280" s="8"/>
    </row>
    <row r="281" ht="14.25" customHeight="1">
      <c r="B281" s="8"/>
    </row>
    <row r="282" ht="14.25" customHeight="1">
      <c r="B282" s="8"/>
    </row>
    <row r="283" ht="14.25" customHeight="1">
      <c r="B283" s="8"/>
    </row>
    <row r="284" ht="14.25" customHeight="1">
      <c r="B284" s="8"/>
    </row>
    <row r="285" ht="14.25" customHeight="1">
      <c r="B285" s="8"/>
    </row>
    <row r="286" ht="14.25" customHeight="1">
      <c r="B286" s="8"/>
    </row>
    <row r="287" ht="14.25" customHeight="1">
      <c r="B287" s="8"/>
    </row>
    <row r="288" ht="14.25" customHeight="1">
      <c r="B288" s="8"/>
    </row>
    <row r="289" ht="14.25" customHeight="1">
      <c r="B289" s="8"/>
    </row>
    <row r="290" ht="14.25" customHeight="1">
      <c r="B290" s="8"/>
    </row>
    <row r="291" ht="14.25" customHeight="1">
      <c r="B291" s="8"/>
    </row>
    <row r="292" ht="14.25" customHeight="1">
      <c r="B292" s="8"/>
    </row>
    <row r="293" ht="14.25" customHeight="1">
      <c r="B293" s="8"/>
    </row>
    <row r="294" ht="14.25" customHeight="1">
      <c r="B294" s="8"/>
    </row>
    <row r="295" ht="14.25" customHeight="1">
      <c r="B295" s="8"/>
    </row>
    <row r="296" ht="14.25" customHeight="1">
      <c r="B296" s="8"/>
    </row>
    <row r="297" ht="14.25" customHeight="1">
      <c r="B297" s="8"/>
    </row>
    <row r="298" ht="14.25" customHeight="1">
      <c r="B298" s="8"/>
    </row>
    <row r="299" ht="14.25" customHeight="1">
      <c r="B299" s="8"/>
    </row>
    <row r="300" ht="14.25" customHeight="1">
      <c r="B300" s="8"/>
    </row>
    <row r="301" ht="14.25" customHeight="1">
      <c r="B301" s="8"/>
    </row>
    <row r="302" ht="14.25" customHeight="1">
      <c r="B302" s="8"/>
    </row>
    <row r="303" ht="14.25" customHeight="1">
      <c r="B303" s="8"/>
    </row>
    <row r="304" ht="14.25" customHeight="1">
      <c r="B304" s="8"/>
    </row>
    <row r="305" ht="14.25" customHeight="1">
      <c r="B305" s="8"/>
    </row>
    <row r="306" ht="14.25" customHeight="1">
      <c r="B306" s="8"/>
    </row>
    <row r="307" ht="14.25" customHeight="1">
      <c r="B307" s="8"/>
    </row>
    <row r="308" ht="14.25" customHeight="1">
      <c r="B308" s="8"/>
    </row>
    <row r="309" ht="14.25" customHeight="1">
      <c r="B309" s="8"/>
    </row>
    <row r="310" ht="14.25" customHeight="1">
      <c r="B310" s="8"/>
    </row>
    <row r="311" ht="14.25" customHeight="1">
      <c r="B311" s="8"/>
    </row>
    <row r="312" ht="14.25" customHeight="1">
      <c r="B312" s="8"/>
    </row>
    <row r="313" ht="14.25" customHeight="1">
      <c r="B313" s="8"/>
    </row>
    <row r="314" ht="14.25" customHeight="1">
      <c r="B314" s="8"/>
    </row>
    <row r="315" ht="14.25" customHeight="1">
      <c r="B315" s="8"/>
    </row>
    <row r="316" ht="14.25" customHeight="1">
      <c r="B316" s="8"/>
    </row>
    <row r="317" ht="14.25" customHeight="1">
      <c r="B317" s="8"/>
    </row>
    <row r="318" ht="14.25" customHeight="1">
      <c r="B318" s="8"/>
    </row>
    <row r="319" ht="14.25" customHeight="1">
      <c r="B319" s="8"/>
    </row>
    <row r="320" ht="14.25" customHeight="1">
      <c r="B320" s="8"/>
    </row>
    <row r="321" ht="14.25" customHeight="1">
      <c r="B321" s="8"/>
    </row>
    <row r="322" ht="14.25" customHeight="1">
      <c r="B322" s="8"/>
    </row>
    <row r="323" ht="14.25" customHeight="1">
      <c r="B323" s="8"/>
    </row>
    <row r="324" ht="14.25" customHeight="1">
      <c r="B324" s="8"/>
    </row>
    <row r="325" ht="14.25" customHeight="1">
      <c r="B325" s="8"/>
    </row>
    <row r="326" ht="14.25" customHeight="1">
      <c r="B326" s="8"/>
    </row>
    <row r="327" ht="14.25" customHeight="1">
      <c r="B327" s="8"/>
    </row>
    <row r="328" ht="14.25" customHeight="1">
      <c r="B328" s="8"/>
    </row>
    <row r="329" ht="14.25" customHeight="1">
      <c r="B329" s="8"/>
    </row>
    <row r="330" ht="14.25" customHeight="1">
      <c r="B330" s="8"/>
    </row>
    <row r="331" ht="14.25" customHeight="1">
      <c r="B331" s="8"/>
    </row>
    <row r="332" ht="14.25" customHeight="1">
      <c r="B332" s="8"/>
    </row>
    <row r="333" ht="14.25" customHeight="1">
      <c r="B333" s="8"/>
    </row>
    <row r="334" ht="14.25" customHeight="1">
      <c r="B334" s="8"/>
    </row>
    <row r="335" ht="14.25" customHeight="1">
      <c r="B335" s="8"/>
    </row>
    <row r="336" ht="14.25" customHeight="1">
      <c r="B336" s="8"/>
    </row>
    <row r="337" ht="14.25" customHeight="1">
      <c r="B337" s="8"/>
    </row>
    <row r="338" ht="14.25" customHeight="1">
      <c r="B338" s="8"/>
    </row>
    <row r="339" ht="14.25" customHeight="1">
      <c r="B339" s="8"/>
    </row>
    <row r="340" ht="14.25" customHeight="1">
      <c r="B340" s="8"/>
    </row>
    <row r="341" ht="14.25" customHeight="1">
      <c r="B341" s="8"/>
    </row>
    <row r="342" ht="14.25" customHeight="1">
      <c r="B342" s="8"/>
    </row>
    <row r="343" ht="14.25" customHeight="1">
      <c r="B343" s="8"/>
    </row>
    <row r="344" ht="14.25" customHeight="1">
      <c r="B344" s="8"/>
    </row>
    <row r="345" ht="14.25" customHeight="1">
      <c r="B345" s="8"/>
    </row>
    <row r="346" ht="14.25" customHeight="1">
      <c r="B346" s="8"/>
    </row>
    <row r="347" ht="14.25" customHeight="1">
      <c r="B347" s="8"/>
    </row>
    <row r="348" ht="14.25" customHeight="1">
      <c r="B348" s="8"/>
    </row>
    <row r="349" ht="14.25" customHeight="1">
      <c r="B349" s="8"/>
    </row>
    <row r="350" ht="14.25" customHeight="1">
      <c r="B350" s="8"/>
    </row>
    <row r="351" ht="14.25" customHeight="1">
      <c r="B351" s="8"/>
    </row>
    <row r="352" ht="14.25" customHeight="1">
      <c r="B352" s="8"/>
    </row>
    <row r="353" ht="14.25" customHeight="1">
      <c r="B353" s="8"/>
    </row>
    <row r="354" ht="14.25" customHeight="1">
      <c r="B354" s="8"/>
    </row>
    <row r="355" ht="14.25" customHeight="1">
      <c r="B355" s="8"/>
    </row>
    <row r="356" ht="14.25" customHeight="1">
      <c r="B356" s="8"/>
    </row>
    <row r="357" ht="14.25" customHeight="1">
      <c r="B357" s="8"/>
    </row>
    <row r="358" ht="14.25" customHeight="1">
      <c r="B358" s="8"/>
    </row>
    <row r="359" ht="14.25" customHeight="1">
      <c r="B359" s="8"/>
    </row>
    <row r="360" ht="14.25" customHeight="1">
      <c r="B360" s="8"/>
    </row>
    <row r="361" ht="14.25" customHeight="1">
      <c r="B361" s="8"/>
    </row>
    <row r="362" ht="14.25" customHeight="1">
      <c r="B362" s="8"/>
    </row>
    <row r="363" ht="14.25" customHeight="1">
      <c r="B363" s="8"/>
    </row>
    <row r="364" ht="14.25" customHeight="1">
      <c r="B364" s="8"/>
    </row>
    <row r="365" ht="14.25" customHeight="1">
      <c r="B365" s="8"/>
    </row>
    <row r="366" ht="14.25" customHeight="1">
      <c r="B366" s="8"/>
    </row>
    <row r="367" ht="14.25" customHeight="1">
      <c r="B367" s="8"/>
    </row>
    <row r="368" ht="14.25" customHeight="1">
      <c r="B368" s="8"/>
    </row>
    <row r="369" ht="14.25" customHeight="1">
      <c r="B369" s="8"/>
    </row>
    <row r="370" ht="14.25" customHeight="1">
      <c r="B370" s="8"/>
    </row>
    <row r="371" ht="14.25" customHeight="1">
      <c r="B371" s="8"/>
    </row>
    <row r="372" ht="14.25" customHeight="1">
      <c r="B372" s="8"/>
    </row>
    <row r="373" ht="14.25" customHeight="1">
      <c r="B373" s="8"/>
    </row>
    <row r="374" ht="14.25" customHeight="1">
      <c r="B374" s="8"/>
    </row>
    <row r="375" ht="14.25" customHeight="1">
      <c r="B375" s="8"/>
    </row>
    <row r="376" ht="14.25" customHeight="1">
      <c r="B376" s="8"/>
    </row>
    <row r="377" ht="14.25" customHeight="1">
      <c r="B377" s="8"/>
    </row>
    <row r="378" ht="14.25" customHeight="1">
      <c r="B378" s="8"/>
    </row>
    <row r="379" ht="14.25" customHeight="1">
      <c r="B379" s="8"/>
    </row>
    <row r="380" ht="14.25" customHeight="1">
      <c r="B380" s="8"/>
    </row>
    <row r="381" ht="14.25" customHeight="1">
      <c r="B381" s="8"/>
    </row>
    <row r="382" ht="14.25" customHeight="1">
      <c r="B382" s="8"/>
    </row>
    <row r="383" ht="14.25" customHeight="1">
      <c r="B383" s="8"/>
    </row>
    <row r="384" ht="14.25" customHeight="1">
      <c r="B384" s="8"/>
    </row>
    <row r="385" ht="14.25" customHeight="1">
      <c r="B385" s="8"/>
    </row>
    <row r="386" ht="14.25" customHeight="1">
      <c r="B386" s="8"/>
    </row>
    <row r="387" ht="14.25" customHeight="1">
      <c r="B387" s="8"/>
    </row>
    <row r="388" ht="14.25" customHeight="1">
      <c r="B388" s="8"/>
    </row>
    <row r="389" ht="14.25" customHeight="1">
      <c r="B389" s="8"/>
    </row>
    <row r="390" ht="14.25" customHeight="1">
      <c r="B390" s="8"/>
    </row>
    <row r="391" ht="14.25" customHeight="1">
      <c r="B391" s="8"/>
    </row>
    <row r="392" ht="14.25" customHeight="1">
      <c r="B392" s="8"/>
    </row>
    <row r="393" ht="14.25" customHeight="1">
      <c r="B393" s="8"/>
    </row>
    <row r="394" ht="14.25" customHeight="1">
      <c r="B394" s="8"/>
    </row>
    <row r="395" ht="14.25" customHeight="1">
      <c r="B395" s="8"/>
    </row>
    <row r="396" ht="14.25" customHeight="1">
      <c r="B396" s="8"/>
    </row>
    <row r="397" ht="14.25" customHeight="1">
      <c r="B397" s="8"/>
    </row>
    <row r="398" ht="14.25" customHeight="1">
      <c r="B398" s="8"/>
    </row>
    <row r="399" ht="14.25" customHeight="1">
      <c r="B399" s="8"/>
    </row>
    <row r="400" ht="14.25" customHeight="1">
      <c r="B400" s="8"/>
    </row>
    <row r="401" ht="14.25" customHeight="1">
      <c r="B401" s="8"/>
    </row>
    <row r="402" ht="14.25" customHeight="1">
      <c r="B402" s="8"/>
    </row>
    <row r="403" ht="14.25" customHeight="1">
      <c r="B403" s="8"/>
    </row>
    <row r="404" ht="14.25" customHeight="1">
      <c r="B404" s="8"/>
    </row>
    <row r="405" ht="14.25" customHeight="1">
      <c r="B405" s="8"/>
    </row>
    <row r="406" ht="14.25" customHeight="1">
      <c r="B406" s="8"/>
    </row>
    <row r="407" ht="14.25" customHeight="1">
      <c r="B407" s="8"/>
    </row>
    <row r="408" ht="14.25" customHeight="1">
      <c r="B408" s="8"/>
    </row>
    <row r="409" ht="14.25" customHeight="1">
      <c r="B409" s="8"/>
    </row>
    <row r="410" ht="14.25" customHeight="1">
      <c r="B410" s="8"/>
    </row>
    <row r="411" ht="14.25" customHeight="1">
      <c r="B411" s="8"/>
    </row>
    <row r="412" ht="14.25" customHeight="1">
      <c r="B412" s="8"/>
    </row>
    <row r="413" ht="14.25" customHeight="1">
      <c r="B413" s="8"/>
    </row>
    <row r="414" ht="14.25" customHeight="1">
      <c r="B414" s="8"/>
    </row>
    <row r="415" ht="14.25" customHeight="1">
      <c r="B415" s="8"/>
    </row>
    <row r="416" ht="14.25" customHeight="1">
      <c r="B416" s="8"/>
    </row>
    <row r="417" ht="14.25" customHeight="1">
      <c r="B417" s="8"/>
    </row>
    <row r="418" ht="14.25" customHeight="1">
      <c r="B418" s="8"/>
    </row>
    <row r="419" ht="14.25" customHeight="1">
      <c r="B419" s="8"/>
    </row>
    <row r="420" ht="14.25" customHeight="1">
      <c r="B420" s="8"/>
    </row>
    <row r="421" ht="14.25" customHeight="1">
      <c r="B421" s="8"/>
    </row>
    <row r="422" ht="14.25" customHeight="1">
      <c r="B422" s="8"/>
    </row>
    <row r="423" ht="14.25" customHeight="1">
      <c r="B423" s="8"/>
    </row>
    <row r="424" ht="14.25" customHeight="1">
      <c r="B424" s="8"/>
    </row>
    <row r="425" ht="14.25" customHeight="1">
      <c r="B425" s="8"/>
    </row>
    <row r="426" ht="14.25" customHeight="1">
      <c r="B426" s="8"/>
    </row>
    <row r="427" ht="14.25" customHeight="1">
      <c r="B427" s="8"/>
    </row>
    <row r="428" ht="14.25" customHeight="1">
      <c r="B428" s="8"/>
    </row>
    <row r="429" ht="14.25" customHeight="1">
      <c r="B429" s="8"/>
    </row>
    <row r="430" ht="14.25" customHeight="1">
      <c r="B430" s="8"/>
    </row>
    <row r="431" ht="14.25" customHeight="1">
      <c r="B431" s="8"/>
    </row>
    <row r="432" ht="14.25" customHeight="1">
      <c r="B432" s="8"/>
    </row>
    <row r="433" ht="14.25" customHeight="1">
      <c r="B433" s="8"/>
    </row>
    <row r="434" ht="14.25" customHeight="1">
      <c r="B434" s="8"/>
    </row>
    <row r="435" ht="14.25" customHeight="1">
      <c r="B435" s="8"/>
    </row>
    <row r="436" ht="14.25" customHeight="1">
      <c r="B436" s="8"/>
    </row>
    <row r="437" ht="14.25" customHeight="1">
      <c r="B437" s="8"/>
    </row>
    <row r="438" ht="14.25" customHeight="1">
      <c r="B438" s="8"/>
    </row>
    <row r="439" ht="14.25" customHeight="1">
      <c r="B439" s="8"/>
    </row>
    <row r="440" ht="14.25" customHeight="1">
      <c r="B440" s="8"/>
    </row>
    <row r="441" ht="14.25" customHeight="1">
      <c r="B441" s="8"/>
    </row>
    <row r="442" ht="14.25" customHeight="1">
      <c r="B442" s="8"/>
    </row>
    <row r="443" ht="14.25" customHeight="1">
      <c r="B443" s="8"/>
    </row>
    <row r="444" ht="14.25" customHeight="1">
      <c r="B444" s="8"/>
    </row>
    <row r="445" ht="14.25" customHeight="1">
      <c r="B445" s="8"/>
    </row>
    <row r="446" ht="14.25" customHeight="1">
      <c r="B446" s="8"/>
    </row>
    <row r="447" ht="14.25" customHeight="1">
      <c r="B447" s="8"/>
    </row>
    <row r="448" ht="14.25" customHeight="1">
      <c r="B448" s="8"/>
    </row>
    <row r="449" ht="14.25" customHeight="1">
      <c r="B449" s="8"/>
    </row>
    <row r="450" ht="14.25" customHeight="1">
      <c r="B450" s="8"/>
    </row>
    <row r="451" ht="14.25" customHeight="1">
      <c r="B451" s="8"/>
    </row>
    <row r="452" ht="14.25" customHeight="1">
      <c r="B452" s="8"/>
    </row>
    <row r="453" ht="14.25" customHeight="1">
      <c r="B453" s="8"/>
    </row>
    <row r="454" ht="14.25" customHeight="1">
      <c r="B454" s="8"/>
    </row>
    <row r="455" ht="14.25" customHeight="1">
      <c r="B455" s="8"/>
    </row>
    <row r="456" ht="14.25" customHeight="1">
      <c r="B456" s="8"/>
    </row>
    <row r="457" ht="14.25" customHeight="1">
      <c r="B457" s="8"/>
    </row>
    <row r="458" ht="14.25" customHeight="1">
      <c r="B458" s="8"/>
    </row>
    <row r="459" ht="14.25" customHeight="1">
      <c r="B459" s="8"/>
    </row>
    <row r="460" ht="14.25" customHeight="1">
      <c r="B460" s="8"/>
    </row>
    <row r="461" ht="14.25" customHeight="1">
      <c r="B461" s="8"/>
    </row>
    <row r="462" ht="14.25" customHeight="1">
      <c r="B462" s="8"/>
    </row>
    <row r="463" ht="14.25" customHeight="1">
      <c r="B463" s="8"/>
    </row>
    <row r="464" ht="14.25" customHeight="1">
      <c r="B464" s="8"/>
    </row>
    <row r="465" ht="14.25" customHeight="1">
      <c r="B465" s="8"/>
    </row>
    <row r="466" ht="14.25" customHeight="1">
      <c r="B466" s="8"/>
    </row>
    <row r="467" ht="14.25" customHeight="1">
      <c r="B467" s="8"/>
    </row>
    <row r="468" ht="14.25" customHeight="1">
      <c r="B468" s="8"/>
    </row>
    <row r="469" ht="14.25" customHeight="1">
      <c r="B469" s="8"/>
    </row>
    <row r="470" ht="14.25" customHeight="1">
      <c r="B470" s="8"/>
    </row>
    <row r="471" ht="14.25" customHeight="1">
      <c r="B471" s="8"/>
    </row>
    <row r="472" ht="14.25" customHeight="1">
      <c r="B472" s="8"/>
    </row>
    <row r="473" ht="14.25" customHeight="1">
      <c r="B473" s="8"/>
    </row>
    <row r="474" ht="14.25" customHeight="1">
      <c r="B474" s="8"/>
    </row>
    <row r="475" ht="14.25" customHeight="1">
      <c r="B475" s="8"/>
    </row>
    <row r="476" ht="14.25" customHeight="1">
      <c r="B476" s="8"/>
    </row>
    <row r="477" ht="14.25" customHeight="1">
      <c r="B477" s="8"/>
    </row>
    <row r="478" ht="14.25" customHeight="1">
      <c r="B478" s="8"/>
    </row>
    <row r="479" ht="14.25" customHeight="1">
      <c r="B479" s="8"/>
    </row>
    <row r="480" ht="14.25" customHeight="1">
      <c r="B480" s="8"/>
    </row>
    <row r="481" ht="14.25" customHeight="1">
      <c r="B481" s="8"/>
    </row>
    <row r="482" ht="14.25" customHeight="1">
      <c r="B482" s="8"/>
    </row>
    <row r="483" ht="14.25" customHeight="1">
      <c r="B483" s="8"/>
    </row>
    <row r="484" ht="14.25" customHeight="1">
      <c r="B484" s="8"/>
    </row>
    <row r="485" ht="14.25" customHeight="1">
      <c r="B485" s="8"/>
    </row>
    <row r="486" ht="14.25" customHeight="1">
      <c r="B486" s="8"/>
    </row>
    <row r="487" ht="14.25" customHeight="1">
      <c r="B487" s="8"/>
    </row>
    <row r="488" ht="14.25" customHeight="1">
      <c r="B488" s="8"/>
    </row>
    <row r="489" ht="14.25" customHeight="1">
      <c r="B489" s="8"/>
    </row>
    <row r="490" ht="14.25" customHeight="1">
      <c r="B490" s="8"/>
    </row>
    <row r="491" ht="14.25" customHeight="1">
      <c r="B491" s="8"/>
    </row>
    <row r="492" ht="14.25" customHeight="1">
      <c r="B492" s="8"/>
    </row>
    <row r="493" ht="14.25" customHeight="1">
      <c r="B493" s="8"/>
    </row>
    <row r="494" ht="14.25" customHeight="1">
      <c r="B494" s="8"/>
    </row>
    <row r="495" ht="14.25" customHeight="1">
      <c r="B495" s="8"/>
    </row>
    <row r="496" ht="14.25" customHeight="1">
      <c r="B496" s="8"/>
    </row>
    <row r="497" ht="14.25" customHeight="1">
      <c r="B497" s="8"/>
    </row>
    <row r="498" ht="14.25" customHeight="1">
      <c r="B498" s="8"/>
    </row>
    <row r="499" ht="14.25" customHeight="1">
      <c r="B499" s="8"/>
    </row>
    <row r="500" ht="14.25" customHeight="1">
      <c r="B500" s="8"/>
    </row>
    <row r="501" ht="14.25" customHeight="1">
      <c r="B501" s="8"/>
    </row>
    <row r="502" ht="14.25" customHeight="1">
      <c r="B502" s="8"/>
    </row>
    <row r="503" ht="14.25" customHeight="1">
      <c r="B503" s="8"/>
    </row>
    <row r="504" ht="14.25" customHeight="1">
      <c r="B504" s="8"/>
    </row>
    <row r="505" ht="14.25" customHeight="1">
      <c r="B505" s="8"/>
    </row>
    <row r="506" ht="14.25" customHeight="1">
      <c r="B506" s="8"/>
    </row>
    <row r="507" ht="14.25" customHeight="1">
      <c r="B507" s="8"/>
    </row>
    <row r="508" ht="14.25" customHeight="1">
      <c r="B508" s="8"/>
    </row>
    <row r="509" ht="14.25" customHeight="1">
      <c r="B509" s="8"/>
    </row>
    <row r="510" ht="14.25" customHeight="1">
      <c r="B510" s="8"/>
    </row>
    <row r="511" ht="14.25" customHeight="1">
      <c r="B511" s="8"/>
    </row>
    <row r="512" ht="14.25" customHeight="1">
      <c r="B512" s="8"/>
    </row>
    <row r="513" ht="14.25" customHeight="1">
      <c r="B513" s="8"/>
    </row>
    <row r="514" ht="14.25" customHeight="1">
      <c r="B514" s="8"/>
    </row>
    <row r="515" ht="14.25" customHeight="1">
      <c r="B515" s="8"/>
    </row>
    <row r="516" ht="14.25" customHeight="1">
      <c r="B516" s="8"/>
    </row>
    <row r="517" ht="14.25" customHeight="1">
      <c r="B517" s="8"/>
    </row>
    <row r="518" ht="14.25" customHeight="1">
      <c r="B518" s="8"/>
    </row>
    <row r="519" ht="14.25" customHeight="1">
      <c r="B519" s="8"/>
    </row>
    <row r="520" ht="14.25" customHeight="1">
      <c r="B520" s="8"/>
    </row>
    <row r="521" ht="14.25" customHeight="1">
      <c r="B521" s="8"/>
    </row>
    <row r="522" ht="14.25" customHeight="1">
      <c r="B522" s="8"/>
    </row>
    <row r="523" ht="14.25" customHeight="1">
      <c r="B523" s="8"/>
    </row>
    <row r="524" ht="14.25" customHeight="1">
      <c r="B524" s="8"/>
    </row>
    <row r="525" ht="14.25" customHeight="1">
      <c r="B525" s="8"/>
    </row>
    <row r="526" ht="14.25" customHeight="1">
      <c r="B526" s="8"/>
    </row>
    <row r="527" ht="14.25" customHeight="1">
      <c r="B527" s="8"/>
    </row>
    <row r="528" ht="14.25" customHeight="1">
      <c r="B528" s="8"/>
    </row>
    <row r="529" ht="14.25" customHeight="1">
      <c r="B529" s="8"/>
    </row>
    <row r="530" ht="14.25" customHeight="1">
      <c r="B530" s="8"/>
    </row>
    <row r="531" ht="14.25" customHeight="1">
      <c r="B531" s="8"/>
    </row>
    <row r="532" ht="14.25" customHeight="1">
      <c r="B532" s="8"/>
    </row>
    <row r="533" ht="14.25" customHeight="1">
      <c r="B533" s="8"/>
    </row>
    <row r="534" ht="14.25" customHeight="1">
      <c r="B534" s="8"/>
    </row>
    <row r="535" ht="14.25" customHeight="1">
      <c r="B535" s="8"/>
    </row>
    <row r="536" ht="14.25" customHeight="1">
      <c r="B536" s="8"/>
    </row>
    <row r="537" ht="14.25" customHeight="1">
      <c r="B537" s="8"/>
    </row>
    <row r="538" ht="14.25" customHeight="1">
      <c r="B538" s="8"/>
    </row>
    <row r="539" ht="14.25" customHeight="1">
      <c r="B539" s="8"/>
    </row>
    <row r="540" ht="14.25" customHeight="1">
      <c r="B540" s="8"/>
    </row>
    <row r="541" ht="14.25" customHeight="1">
      <c r="B541" s="8"/>
    </row>
    <row r="542" ht="14.25" customHeight="1">
      <c r="B542" s="8"/>
    </row>
    <row r="543" ht="14.25" customHeight="1">
      <c r="B543" s="8"/>
    </row>
    <row r="544" ht="14.25" customHeight="1">
      <c r="B544" s="8"/>
    </row>
    <row r="545" ht="14.25" customHeight="1">
      <c r="B545" s="8"/>
    </row>
    <row r="546" ht="14.25" customHeight="1">
      <c r="B546" s="8"/>
    </row>
    <row r="547" ht="14.25" customHeight="1">
      <c r="B547" s="8"/>
    </row>
    <row r="548" ht="14.25" customHeight="1">
      <c r="B548" s="8"/>
    </row>
    <row r="549" ht="14.25" customHeight="1">
      <c r="B549" s="8"/>
    </row>
    <row r="550" ht="14.25" customHeight="1">
      <c r="B550" s="8"/>
    </row>
    <row r="551" ht="14.25" customHeight="1">
      <c r="B551" s="8"/>
    </row>
    <row r="552" ht="14.25" customHeight="1">
      <c r="B552" s="8"/>
    </row>
    <row r="553" ht="14.25" customHeight="1">
      <c r="B553" s="8"/>
    </row>
    <row r="554" ht="14.25" customHeight="1">
      <c r="B554" s="8"/>
    </row>
    <row r="555" ht="14.25" customHeight="1">
      <c r="B555" s="8"/>
    </row>
    <row r="556" ht="14.25" customHeight="1">
      <c r="B556" s="8"/>
    </row>
    <row r="557" ht="14.25" customHeight="1">
      <c r="B557" s="8"/>
    </row>
    <row r="558" ht="14.25" customHeight="1">
      <c r="B558" s="8"/>
    </row>
    <row r="559" ht="14.25" customHeight="1">
      <c r="B559" s="8"/>
    </row>
    <row r="560" ht="14.25" customHeight="1">
      <c r="B560" s="8"/>
    </row>
    <row r="561" ht="14.25" customHeight="1">
      <c r="B561" s="8"/>
    </row>
    <row r="562" ht="14.25" customHeight="1">
      <c r="B562" s="8"/>
    </row>
    <row r="563" ht="14.25" customHeight="1">
      <c r="B563" s="8"/>
    </row>
    <row r="564" ht="14.25" customHeight="1">
      <c r="B564" s="8"/>
    </row>
    <row r="565" ht="14.25" customHeight="1">
      <c r="B565" s="8"/>
    </row>
    <row r="566" ht="14.25" customHeight="1">
      <c r="B566" s="8"/>
    </row>
    <row r="567" ht="14.25" customHeight="1">
      <c r="B567" s="8"/>
    </row>
    <row r="568" ht="14.25" customHeight="1">
      <c r="B568" s="8"/>
    </row>
    <row r="569" ht="14.25" customHeight="1">
      <c r="B569" s="8"/>
    </row>
    <row r="570" ht="14.25" customHeight="1">
      <c r="B570" s="8"/>
    </row>
    <row r="571" ht="14.25" customHeight="1">
      <c r="B571" s="8"/>
    </row>
    <row r="572" ht="14.25" customHeight="1">
      <c r="B572" s="8"/>
    </row>
    <row r="573" ht="14.25" customHeight="1">
      <c r="B573" s="8"/>
    </row>
    <row r="574" ht="14.25" customHeight="1">
      <c r="B574" s="8"/>
    </row>
    <row r="575" ht="14.25" customHeight="1">
      <c r="B575" s="8"/>
    </row>
    <row r="576" ht="14.25" customHeight="1">
      <c r="B576" s="8"/>
    </row>
    <row r="577" ht="14.25" customHeight="1">
      <c r="B577" s="8"/>
    </row>
    <row r="578" ht="14.25" customHeight="1">
      <c r="B578" s="8"/>
    </row>
    <row r="579" ht="14.25" customHeight="1">
      <c r="B579" s="8"/>
    </row>
    <row r="580" ht="14.25" customHeight="1">
      <c r="B580" s="8"/>
    </row>
    <row r="581" ht="14.25" customHeight="1">
      <c r="B581" s="8"/>
    </row>
    <row r="582" ht="14.25" customHeight="1">
      <c r="B582" s="8"/>
    </row>
    <row r="583" ht="14.25" customHeight="1">
      <c r="B583" s="8"/>
    </row>
    <row r="584" ht="14.25" customHeight="1">
      <c r="B584" s="8"/>
    </row>
    <row r="585" ht="14.25" customHeight="1">
      <c r="B585" s="8"/>
    </row>
    <row r="586" ht="14.25" customHeight="1">
      <c r="B586" s="8"/>
    </row>
    <row r="587" ht="14.25" customHeight="1">
      <c r="B587" s="8"/>
    </row>
    <row r="588" ht="14.25" customHeight="1">
      <c r="B588" s="8"/>
    </row>
    <row r="589" ht="14.25" customHeight="1">
      <c r="B589" s="8"/>
    </row>
    <row r="590" ht="14.25" customHeight="1">
      <c r="B590" s="8"/>
    </row>
    <row r="591" ht="14.25" customHeight="1">
      <c r="B591" s="8"/>
    </row>
    <row r="592" ht="14.25" customHeight="1">
      <c r="B592" s="8"/>
    </row>
    <row r="593" ht="14.25" customHeight="1">
      <c r="B593" s="8"/>
    </row>
    <row r="594" ht="14.25" customHeight="1">
      <c r="B594" s="8"/>
    </row>
    <row r="595" ht="14.25" customHeight="1">
      <c r="B595" s="8"/>
    </row>
    <row r="596" ht="14.25" customHeight="1">
      <c r="B596" s="8"/>
    </row>
    <row r="597" ht="14.25" customHeight="1">
      <c r="B597" s="8"/>
    </row>
    <row r="598" ht="14.25" customHeight="1">
      <c r="B598" s="8"/>
    </row>
    <row r="599" ht="14.25" customHeight="1">
      <c r="B599" s="8"/>
    </row>
    <row r="600" ht="14.25" customHeight="1">
      <c r="B600" s="8"/>
    </row>
    <row r="601" ht="14.25" customHeight="1">
      <c r="B601" s="8"/>
    </row>
    <row r="602" ht="14.25" customHeight="1">
      <c r="B602" s="8"/>
    </row>
    <row r="603" ht="14.25" customHeight="1">
      <c r="B603" s="8"/>
    </row>
    <row r="604" ht="14.25" customHeight="1">
      <c r="B604" s="8"/>
    </row>
    <row r="605" ht="14.25" customHeight="1">
      <c r="B605" s="8"/>
    </row>
    <row r="606" ht="14.25" customHeight="1">
      <c r="B606" s="8"/>
    </row>
    <row r="607" ht="14.25" customHeight="1">
      <c r="B607" s="8"/>
    </row>
    <row r="608" ht="14.25" customHeight="1">
      <c r="B608" s="8"/>
    </row>
    <row r="609" ht="14.25" customHeight="1">
      <c r="B609" s="8"/>
    </row>
    <row r="610" ht="14.25" customHeight="1">
      <c r="B610" s="8"/>
    </row>
    <row r="611" ht="14.25" customHeight="1">
      <c r="B611" s="8"/>
    </row>
    <row r="612" ht="14.25" customHeight="1">
      <c r="B612" s="8"/>
    </row>
    <row r="613" ht="14.25" customHeight="1">
      <c r="B613" s="8"/>
    </row>
    <row r="614" ht="14.25" customHeight="1">
      <c r="B614" s="8"/>
    </row>
    <row r="615" ht="14.25" customHeight="1">
      <c r="B615" s="8"/>
    </row>
    <row r="616" ht="14.25" customHeight="1">
      <c r="B616" s="8"/>
    </row>
    <row r="617" ht="14.25" customHeight="1">
      <c r="B617" s="8"/>
    </row>
    <row r="618" ht="14.25" customHeight="1">
      <c r="B618" s="8"/>
    </row>
    <row r="619" ht="14.25" customHeight="1">
      <c r="B619" s="8"/>
    </row>
    <row r="620" ht="14.25" customHeight="1">
      <c r="B620" s="8"/>
    </row>
    <row r="621" ht="14.25" customHeight="1">
      <c r="B621" s="8"/>
    </row>
    <row r="622" ht="14.25" customHeight="1">
      <c r="B622" s="8"/>
    </row>
    <row r="623" ht="14.25" customHeight="1">
      <c r="B623" s="8"/>
    </row>
    <row r="624" ht="14.25" customHeight="1">
      <c r="B624" s="8"/>
    </row>
    <row r="625" ht="14.25" customHeight="1">
      <c r="B625" s="8"/>
    </row>
    <row r="626" ht="14.25" customHeight="1">
      <c r="B626" s="8"/>
    </row>
    <row r="627" ht="14.25" customHeight="1">
      <c r="B627" s="8"/>
    </row>
    <row r="628" ht="14.25" customHeight="1">
      <c r="B628" s="8"/>
    </row>
    <row r="629" ht="14.25" customHeight="1">
      <c r="B629" s="8"/>
    </row>
    <row r="630" ht="14.25" customHeight="1">
      <c r="B630" s="8"/>
    </row>
    <row r="631" ht="14.25" customHeight="1">
      <c r="B631" s="8"/>
    </row>
    <row r="632" ht="14.25" customHeight="1">
      <c r="B632" s="8"/>
    </row>
    <row r="633" ht="14.25" customHeight="1">
      <c r="B633" s="8"/>
    </row>
    <row r="634" ht="14.25" customHeight="1">
      <c r="B634" s="8"/>
    </row>
    <row r="635" ht="14.25" customHeight="1">
      <c r="B635" s="8"/>
    </row>
    <row r="636" ht="14.25" customHeight="1">
      <c r="B636" s="8"/>
    </row>
    <row r="637" ht="14.25" customHeight="1">
      <c r="B637" s="8"/>
    </row>
    <row r="638" ht="14.25" customHeight="1">
      <c r="B638" s="8"/>
    </row>
    <row r="639" ht="14.25" customHeight="1">
      <c r="B639" s="8"/>
    </row>
    <row r="640" ht="14.25" customHeight="1">
      <c r="B640" s="8"/>
    </row>
    <row r="641" ht="14.25" customHeight="1">
      <c r="B641" s="8"/>
    </row>
    <row r="642" ht="14.25" customHeight="1">
      <c r="B642" s="8"/>
    </row>
    <row r="643" ht="14.25" customHeight="1">
      <c r="B643" s="8"/>
    </row>
    <row r="644" ht="14.25" customHeight="1">
      <c r="B644" s="8"/>
    </row>
    <row r="645" ht="14.25" customHeight="1">
      <c r="B645" s="8"/>
    </row>
    <row r="646" ht="14.25" customHeight="1">
      <c r="B646" s="8"/>
    </row>
    <row r="647" ht="14.25" customHeight="1">
      <c r="B647" s="8"/>
    </row>
    <row r="648" ht="14.25" customHeight="1">
      <c r="B648" s="8"/>
    </row>
    <row r="649" ht="14.25" customHeight="1">
      <c r="B649" s="8"/>
    </row>
    <row r="650" ht="14.25" customHeight="1">
      <c r="B650" s="8"/>
    </row>
    <row r="651" ht="14.25" customHeight="1">
      <c r="B651" s="8"/>
    </row>
    <row r="652" ht="14.25" customHeight="1">
      <c r="B652" s="8"/>
    </row>
    <row r="653" ht="14.25" customHeight="1">
      <c r="B653" s="8"/>
    </row>
    <row r="654" ht="14.25" customHeight="1">
      <c r="B654" s="8"/>
    </row>
    <row r="655" ht="14.25" customHeight="1">
      <c r="B655" s="8"/>
    </row>
    <row r="656" ht="14.25" customHeight="1">
      <c r="B656" s="8"/>
    </row>
    <row r="657" ht="14.25" customHeight="1">
      <c r="B657" s="8"/>
    </row>
    <row r="658" ht="14.25" customHeight="1">
      <c r="B658" s="8"/>
    </row>
    <row r="659" ht="14.25" customHeight="1">
      <c r="B659" s="8"/>
    </row>
    <row r="660" ht="14.25" customHeight="1">
      <c r="B660" s="8"/>
    </row>
    <row r="661" ht="14.25" customHeight="1">
      <c r="B661" s="8"/>
    </row>
    <row r="662" ht="14.25" customHeight="1">
      <c r="B662" s="8"/>
    </row>
    <row r="663" ht="14.25" customHeight="1">
      <c r="B663" s="8"/>
    </row>
    <row r="664" ht="14.25" customHeight="1">
      <c r="B664" s="8"/>
    </row>
    <row r="665" ht="14.25" customHeight="1">
      <c r="B665" s="8"/>
    </row>
    <row r="666" ht="14.25" customHeight="1">
      <c r="B666" s="8"/>
    </row>
    <row r="667" ht="14.25" customHeight="1">
      <c r="B667" s="8"/>
    </row>
    <row r="668" ht="14.25" customHeight="1">
      <c r="B668" s="8"/>
    </row>
    <row r="669" ht="14.25" customHeight="1">
      <c r="B669" s="8"/>
    </row>
    <row r="670" ht="14.25" customHeight="1">
      <c r="B670" s="8"/>
    </row>
    <row r="671" ht="14.25" customHeight="1">
      <c r="B671" s="8"/>
    </row>
    <row r="672" ht="14.25" customHeight="1">
      <c r="B672" s="8"/>
    </row>
    <row r="673" ht="14.25" customHeight="1">
      <c r="B673" s="8"/>
    </row>
    <row r="674" ht="14.25" customHeight="1">
      <c r="B674" s="8"/>
    </row>
    <row r="675" ht="14.25" customHeight="1">
      <c r="B675" s="8"/>
    </row>
    <row r="676" ht="14.25" customHeight="1">
      <c r="B676" s="8"/>
    </row>
    <row r="677" ht="14.25" customHeight="1">
      <c r="B677" s="8"/>
    </row>
    <row r="678" ht="14.25" customHeight="1">
      <c r="B678" s="8"/>
    </row>
    <row r="679" ht="14.25" customHeight="1">
      <c r="B679" s="8"/>
    </row>
    <row r="680" ht="14.25" customHeight="1">
      <c r="B680" s="8"/>
    </row>
    <row r="681" ht="14.25" customHeight="1">
      <c r="B681" s="8"/>
    </row>
    <row r="682" ht="14.25" customHeight="1">
      <c r="B682" s="8"/>
    </row>
    <row r="683" ht="14.25" customHeight="1">
      <c r="B683" s="8"/>
    </row>
    <row r="684" ht="14.25" customHeight="1">
      <c r="B684" s="8"/>
    </row>
    <row r="685" ht="14.25" customHeight="1">
      <c r="B685" s="8"/>
    </row>
    <row r="686" ht="14.25" customHeight="1">
      <c r="B686" s="8"/>
    </row>
    <row r="687" ht="14.25" customHeight="1">
      <c r="B687" s="8"/>
    </row>
    <row r="688" ht="14.25" customHeight="1">
      <c r="B688" s="8"/>
    </row>
    <row r="689" ht="14.25" customHeight="1">
      <c r="B689" s="8"/>
    </row>
    <row r="690" ht="14.25" customHeight="1">
      <c r="B690" s="8"/>
    </row>
    <row r="691" ht="14.25" customHeight="1">
      <c r="B691" s="8"/>
    </row>
    <row r="692" ht="14.25" customHeight="1">
      <c r="B692" s="8"/>
    </row>
    <row r="693" ht="14.25" customHeight="1">
      <c r="B693" s="8"/>
    </row>
    <row r="694" ht="14.25" customHeight="1">
      <c r="B694" s="8"/>
    </row>
    <row r="695" ht="14.25" customHeight="1">
      <c r="B695" s="8"/>
    </row>
    <row r="696" ht="14.25" customHeight="1">
      <c r="B696" s="8"/>
    </row>
    <row r="697" ht="14.25" customHeight="1">
      <c r="B697" s="8"/>
    </row>
    <row r="698" ht="14.25" customHeight="1">
      <c r="B698" s="8"/>
    </row>
    <row r="699" ht="14.25" customHeight="1">
      <c r="B699" s="8"/>
    </row>
    <row r="700" ht="14.25" customHeight="1">
      <c r="B700" s="8"/>
    </row>
    <row r="701" ht="14.25" customHeight="1">
      <c r="B701" s="8"/>
    </row>
    <row r="702" ht="14.25" customHeight="1">
      <c r="B702" s="8"/>
    </row>
    <row r="703" ht="14.25" customHeight="1">
      <c r="B703" s="8"/>
    </row>
    <row r="704" ht="14.25" customHeight="1">
      <c r="B704" s="8"/>
    </row>
    <row r="705" ht="14.25" customHeight="1">
      <c r="B705" s="8"/>
    </row>
    <row r="706" ht="14.25" customHeight="1">
      <c r="B706" s="8"/>
    </row>
    <row r="707" ht="14.25" customHeight="1">
      <c r="B707" s="8"/>
    </row>
    <row r="708" ht="14.25" customHeight="1">
      <c r="B708" s="8"/>
    </row>
    <row r="709" ht="14.25" customHeight="1">
      <c r="B709" s="8"/>
    </row>
    <row r="710" ht="14.25" customHeight="1">
      <c r="B710" s="8"/>
    </row>
    <row r="711" ht="14.25" customHeight="1">
      <c r="B711" s="8"/>
    </row>
    <row r="712" ht="14.25" customHeight="1">
      <c r="B712" s="8"/>
    </row>
    <row r="713" ht="14.25" customHeight="1">
      <c r="B713" s="8"/>
    </row>
    <row r="714" ht="14.25" customHeight="1">
      <c r="B714" s="8"/>
    </row>
    <row r="715" ht="14.25" customHeight="1">
      <c r="B715" s="8"/>
    </row>
    <row r="716" ht="14.25" customHeight="1">
      <c r="B716" s="8"/>
    </row>
    <row r="717" ht="14.25" customHeight="1">
      <c r="B717" s="8"/>
    </row>
    <row r="718" ht="14.25" customHeight="1">
      <c r="B718" s="8"/>
    </row>
    <row r="719" ht="14.25" customHeight="1">
      <c r="B719" s="8"/>
    </row>
    <row r="720" ht="14.25" customHeight="1">
      <c r="B720" s="8"/>
    </row>
    <row r="721" ht="14.25" customHeight="1">
      <c r="B721" s="8"/>
    </row>
    <row r="722" ht="14.25" customHeight="1">
      <c r="B722" s="8"/>
    </row>
    <row r="723" ht="14.25" customHeight="1">
      <c r="B723" s="8"/>
    </row>
    <row r="724" ht="14.25" customHeight="1">
      <c r="B724" s="8"/>
    </row>
    <row r="725" ht="14.25" customHeight="1">
      <c r="B725" s="8"/>
    </row>
    <row r="726" ht="14.25" customHeight="1">
      <c r="B726" s="8"/>
    </row>
    <row r="727" ht="14.25" customHeight="1">
      <c r="B727" s="8"/>
    </row>
    <row r="728" ht="14.25" customHeight="1">
      <c r="B728" s="8"/>
    </row>
    <row r="729" ht="14.25" customHeight="1">
      <c r="B729" s="8"/>
    </row>
    <row r="730" ht="14.25" customHeight="1">
      <c r="B730" s="8"/>
    </row>
    <row r="731" ht="14.25" customHeight="1">
      <c r="B731" s="8"/>
    </row>
    <row r="732" ht="14.25" customHeight="1">
      <c r="B732" s="8"/>
    </row>
    <row r="733" ht="14.25" customHeight="1">
      <c r="B733" s="8"/>
    </row>
    <row r="734" ht="14.25" customHeight="1">
      <c r="B734" s="8"/>
    </row>
    <row r="735" ht="14.25" customHeight="1">
      <c r="B735" s="8"/>
    </row>
    <row r="736" ht="14.25" customHeight="1">
      <c r="B736" s="8"/>
    </row>
    <row r="737" ht="14.25" customHeight="1">
      <c r="B737" s="8"/>
    </row>
    <row r="738" ht="14.25" customHeight="1">
      <c r="B738" s="8"/>
    </row>
    <row r="739" ht="14.25" customHeight="1">
      <c r="B739" s="8"/>
    </row>
    <row r="740" ht="14.25" customHeight="1">
      <c r="B740" s="8"/>
    </row>
    <row r="741" ht="14.25" customHeight="1">
      <c r="B741" s="8"/>
    </row>
    <row r="742" ht="14.25" customHeight="1">
      <c r="B742" s="8"/>
    </row>
    <row r="743" ht="14.25" customHeight="1">
      <c r="B743" s="8"/>
    </row>
    <row r="744" ht="14.25" customHeight="1">
      <c r="B744" s="8"/>
    </row>
    <row r="745" ht="14.25" customHeight="1">
      <c r="B745" s="8"/>
    </row>
    <row r="746" ht="14.25" customHeight="1">
      <c r="B746" s="8"/>
    </row>
    <row r="747" ht="14.25" customHeight="1">
      <c r="B747" s="8"/>
    </row>
    <row r="748" ht="14.25" customHeight="1">
      <c r="B748" s="8"/>
    </row>
    <row r="749" ht="14.25" customHeight="1">
      <c r="B749" s="8"/>
    </row>
    <row r="750" ht="14.25" customHeight="1">
      <c r="B750" s="8"/>
    </row>
    <row r="751" ht="14.25" customHeight="1">
      <c r="B751" s="8"/>
    </row>
    <row r="752" ht="14.25" customHeight="1">
      <c r="B752" s="8"/>
    </row>
    <row r="753" ht="14.25" customHeight="1">
      <c r="B753" s="8"/>
    </row>
    <row r="754" ht="14.25" customHeight="1">
      <c r="B754" s="8"/>
    </row>
    <row r="755" ht="14.25" customHeight="1">
      <c r="B755" s="8"/>
    </row>
    <row r="756" ht="14.25" customHeight="1">
      <c r="B756" s="8"/>
    </row>
    <row r="757" ht="14.25" customHeight="1">
      <c r="B757" s="8"/>
    </row>
    <row r="758" ht="14.25" customHeight="1">
      <c r="B758" s="8"/>
    </row>
    <row r="759" ht="14.25" customHeight="1">
      <c r="B759" s="8"/>
    </row>
    <row r="760" ht="14.25" customHeight="1">
      <c r="B760" s="8"/>
    </row>
    <row r="761" ht="14.25" customHeight="1">
      <c r="B761" s="8"/>
    </row>
    <row r="762" ht="14.25" customHeight="1">
      <c r="B762" s="8"/>
    </row>
    <row r="763" ht="14.25" customHeight="1">
      <c r="B763" s="8"/>
    </row>
    <row r="764" ht="14.25" customHeight="1">
      <c r="B764" s="8"/>
    </row>
    <row r="765" ht="14.25" customHeight="1">
      <c r="B765" s="8"/>
    </row>
    <row r="766" ht="14.25" customHeight="1">
      <c r="B766" s="8"/>
    </row>
    <row r="767" ht="14.25" customHeight="1">
      <c r="B767" s="8"/>
    </row>
    <row r="768" ht="14.25" customHeight="1">
      <c r="B768" s="8"/>
    </row>
    <row r="769" ht="14.25" customHeight="1">
      <c r="B769" s="8"/>
    </row>
    <row r="770" ht="14.25" customHeight="1">
      <c r="B770" s="8"/>
    </row>
    <row r="771" ht="14.25" customHeight="1">
      <c r="B771" s="8"/>
    </row>
    <row r="772" ht="14.25" customHeight="1">
      <c r="B772" s="8"/>
    </row>
    <row r="773" ht="14.25" customHeight="1">
      <c r="B773" s="8"/>
    </row>
    <row r="774" ht="14.25" customHeight="1">
      <c r="B774" s="8"/>
    </row>
    <row r="775" ht="14.25" customHeight="1">
      <c r="B775" s="8"/>
    </row>
    <row r="776" ht="14.25" customHeight="1">
      <c r="B776" s="8"/>
    </row>
    <row r="777" ht="14.25" customHeight="1">
      <c r="B777" s="8"/>
    </row>
    <row r="778" ht="14.25" customHeight="1">
      <c r="B778" s="8"/>
    </row>
    <row r="779" ht="14.25" customHeight="1">
      <c r="B779" s="8"/>
    </row>
    <row r="780" ht="14.25" customHeight="1">
      <c r="B780" s="8"/>
    </row>
    <row r="781" ht="14.25" customHeight="1">
      <c r="B781" s="8"/>
    </row>
    <row r="782" ht="14.25" customHeight="1">
      <c r="B782" s="8"/>
    </row>
    <row r="783" ht="14.25" customHeight="1">
      <c r="B783" s="8"/>
    </row>
    <row r="784" ht="14.25" customHeight="1">
      <c r="B784" s="8"/>
    </row>
    <row r="785" ht="14.25" customHeight="1">
      <c r="B785" s="8"/>
    </row>
    <row r="786" ht="14.25" customHeight="1">
      <c r="B786" s="8"/>
    </row>
    <row r="787" ht="14.25" customHeight="1">
      <c r="B787" s="8"/>
    </row>
    <row r="788" ht="14.25" customHeight="1">
      <c r="B788" s="8"/>
    </row>
    <row r="789" ht="14.25" customHeight="1">
      <c r="B789" s="8"/>
    </row>
    <row r="790" ht="14.25" customHeight="1">
      <c r="B790" s="8"/>
    </row>
    <row r="791" ht="14.25" customHeight="1">
      <c r="B791" s="8"/>
    </row>
    <row r="792" ht="14.25" customHeight="1">
      <c r="B792" s="8"/>
    </row>
    <row r="793" ht="14.25" customHeight="1">
      <c r="B793" s="8"/>
    </row>
    <row r="794" ht="14.25" customHeight="1">
      <c r="B794" s="8"/>
    </row>
    <row r="795" ht="14.25" customHeight="1">
      <c r="B795" s="8"/>
    </row>
    <row r="796" ht="14.25" customHeight="1">
      <c r="B796" s="8"/>
    </row>
    <row r="797" ht="14.25" customHeight="1">
      <c r="B797" s="8"/>
    </row>
    <row r="798" ht="14.25" customHeight="1">
      <c r="B798" s="8"/>
    </row>
    <row r="799" ht="14.25" customHeight="1">
      <c r="B799" s="8"/>
    </row>
    <row r="800" ht="14.25" customHeight="1">
      <c r="B800" s="8"/>
    </row>
    <row r="801" ht="14.25" customHeight="1">
      <c r="B801" s="8"/>
    </row>
    <row r="802" ht="14.25" customHeight="1">
      <c r="B802" s="8"/>
    </row>
    <row r="803" ht="14.25" customHeight="1">
      <c r="B803" s="8"/>
    </row>
    <row r="804" ht="14.25" customHeight="1">
      <c r="B804" s="8"/>
    </row>
    <row r="805" ht="14.25" customHeight="1">
      <c r="B805" s="8"/>
    </row>
    <row r="806" ht="14.25" customHeight="1">
      <c r="B806" s="8"/>
    </row>
    <row r="807" ht="14.25" customHeight="1">
      <c r="B807" s="8"/>
    </row>
    <row r="808" ht="14.25" customHeight="1">
      <c r="B808" s="8"/>
    </row>
    <row r="809" ht="14.25" customHeight="1">
      <c r="B809" s="8"/>
    </row>
    <row r="810" ht="14.25" customHeight="1">
      <c r="B810" s="8"/>
    </row>
    <row r="811" ht="14.25" customHeight="1">
      <c r="B811" s="8"/>
    </row>
    <row r="812" ht="14.25" customHeight="1">
      <c r="B812" s="8"/>
    </row>
    <row r="813" ht="14.25" customHeight="1">
      <c r="B813" s="8"/>
    </row>
    <row r="814" ht="14.25" customHeight="1">
      <c r="B814" s="8"/>
    </row>
    <row r="815" ht="14.25" customHeight="1">
      <c r="B815" s="8"/>
    </row>
    <row r="816" ht="14.25" customHeight="1">
      <c r="B816" s="8"/>
    </row>
    <row r="817" ht="14.25" customHeight="1">
      <c r="B817" s="8"/>
    </row>
    <row r="818" ht="14.25" customHeight="1">
      <c r="B818" s="8"/>
    </row>
    <row r="819" ht="14.25" customHeight="1">
      <c r="B819" s="8"/>
    </row>
    <row r="820" ht="14.25" customHeight="1">
      <c r="B820" s="8"/>
    </row>
    <row r="821" ht="14.25" customHeight="1">
      <c r="B821" s="8"/>
    </row>
    <row r="822" ht="14.25" customHeight="1">
      <c r="B822" s="8"/>
    </row>
    <row r="823" ht="14.25" customHeight="1">
      <c r="B823" s="8"/>
    </row>
    <row r="824" ht="14.25" customHeight="1">
      <c r="B824" s="8"/>
    </row>
    <row r="825" ht="14.25" customHeight="1">
      <c r="B825" s="8"/>
    </row>
    <row r="826" ht="14.25" customHeight="1">
      <c r="B826" s="8"/>
    </row>
    <row r="827" ht="14.25" customHeight="1">
      <c r="B827" s="8"/>
    </row>
    <row r="828" ht="14.25" customHeight="1">
      <c r="B828" s="8"/>
    </row>
    <row r="829" ht="14.25" customHeight="1">
      <c r="B829" s="8"/>
    </row>
    <row r="830" ht="14.25" customHeight="1">
      <c r="B830" s="8"/>
    </row>
    <row r="831" ht="14.25" customHeight="1">
      <c r="B831" s="8"/>
    </row>
    <row r="832" ht="14.25" customHeight="1">
      <c r="B832" s="8"/>
    </row>
    <row r="833" ht="14.25" customHeight="1">
      <c r="B833" s="8"/>
    </row>
    <row r="834" ht="14.25" customHeight="1">
      <c r="B834" s="8"/>
    </row>
    <row r="835" ht="14.25" customHeight="1">
      <c r="B835" s="8"/>
    </row>
    <row r="836" ht="14.25" customHeight="1">
      <c r="B836" s="8"/>
    </row>
    <row r="837" ht="14.25" customHeight="1">
      <c r="B837" s="8"/>
    </row>
    <row r="838" ht="14.25" customHeight="1">
      <c r="B838" s="8"/>
    </row>
    <row r="839" ht="14.25" customHeight="1">
      <c r="B839" s="8"/>
    </row>
    <row r="840" ht="14.25" customHeight="1">
      <c r="B840" s="8"/>
    </row>
    <row r="841" ht="14.25" customHeight="1">
      <c r="B841" s="8"/>
    </row>
    <row r="842" ht="14.25" customHeight="1">
      <c r="B842" s="8"/>
    </row>
    <row r="843" ht="14.25" customHeight="1">
      <c r="B843" s="8"/>
    </row>
    <row r="844" ht="14.25" customHeight="1">
      <c r="B844" s="8"/>
    </row>
    <row r="845" ht="14.25" customHeight="1">
      <c r="B845" s="8"/>
    </row>
    <row r="846" ht="14.25" customHeight="1">
      <c r="B846" s="8"/>
    </row>
    <row r="847" ht="14.25" customHeight="1">
      <c r="B847" s="8"/>
    </row>
    <row r="848" ht="14.25" customHeight="1">
      <c r="B848" s="8"/>
    </row>
    <row r="849" ht="14.25" customHeight="1">
      <c r="B849" s="8"/>
    </row>
    <row r="850" ht="14.25" customHeight="1">
      <c r="B850" s="8"/>
    </row>
    <row r="851" ht="14.25" customHeight="1">
      <c r="B851" s="8"/>
    </row>
    <row r="852" ht="14.25" customHeight="1">
      <c r="B852" s="8"/>
    </row>
    <row r="853" ht="14.25" customHeight="1">
      <c r="B853" s="8"/>
    </row>
    <row r="854" ht="14.25" customHeight="1">
      <c r="B854" s="8"/>
    </row>
    <row r="855" ht="14.25" customHeight="1">
      <c r="B855" s="8"/>
    </row>
    <row r="856" ht="14.25" customHeight="1">
      <c r="B856" s="8"/>
    </row>
    <row r="857" ht="14.25" customHeight="1">
      <c r="B857" s="8"/>
    </row>
    <row r="858" ht="14.25" customHeight="1">
      <c r="B858" s="8"/>
    </row>
    <row r="859" ht="14.25" customHeight="1">
      <c r="B859" s="8"/>
    </row>
    <row r="860" ht="14.25" customHeight="1">
      <c r="B860" s="8"/>
    </row>
    <row r="861" ht="14.25" customHeight="1">
      <c r="B861" s="8"/>
    </row>
    <row r="862" ht="14.25" customHeight="1">
      <c r="B862" s="8"/>
    </row>
    <row r="863" ht="14.25" customHeight="1">
      <c r="B863" s="8"/>
    </row>
    <row r="864" ht="14.25" customHeight="1">
      <c r="B864" s="8"/>
    </row>
    <row r="865" ht="14.25" customHeight="1">
      <c r="B865" s="8"/>
    </row>
    <row r="866" ht="14.25" customHeight="1">
      <c r="B866" s="8"/>
    </row>
    <row r="867" ht="14.25" customHeight="1">
      <c r="B867" s="8"/>
    </row>
    <row r="868" ht="14.25" customHeight="1">
      <c r="B868" s="8"/>
    </row>
    <row r="869" ht="14.25" customHeight="1">
      <c r="B869" s="8"/>
    </row>
    <row r="870" ht="14.25" customHeight="1">
      <c r="B870" s="8"/>
    </row>
    <row r="871" ht="14.25" customHeight="1">
      <c r="B871" s="8"/>
    </row>
    <row r="872" ht="14.25" customHeight="1">
      <c r="B872" s="8"/>
    </row>
    <row r="873" ht="14.25" customHeight="1">
      <c r="B873" s="8"/>
    </row>
    <row r="874" ht="14.25" customHeight="1">
      <c r="B874" s="8"/>
    </row>
    <row r="875" ht="14.25" customHeight="1">
      <c r="B875" s="8"/>
    </row>
    <row r="876" ht="14.25" customHeight="1">
      <c r="B876" s="8"/>
    </row>
    <row r="877" ht="14.25" customHeight="1">
      <c r="B877" s="8"/>
    </row>
    <row r="878" ht="14.25" customHeight="1">
      <c r="B878" s="8"/>
    </row>
    <row r="879" ht="14.25" customHeight="1">
      <c r="B879" s="8"/>
    </row>
    <row r="880" ht="14.25" customHeight="1">
      <c r="B880" s="8"/>
    </row>
    <row r="881" ht="14.25" customHeight="1">
      <c r="B881" s="8"/>
    </row>
    <row r="882" ht="14.25" customHeight="1">
      <c r="B882" s="8"/>
    </row>
    <row r="883" ht="14.25" customHeight="1">
      <c r="B883" s="8"/>
    </row>
    <row r="884" ht="14.25" customHeight="1">
      <c r="B884" s="8"/>
    </row>
    <row r="885" ht="14.25" customHeight="1">
      <c r="B885" s="8"/>
    </row>
    <row r="886" ht="14.25" customHeight="1">
      <c r="B886" s="8"/>
    </row>
    <row r="887" ht="14.25" customHeight="1">
      <c r="B887" s="8"/>
    </row>
    <row r="888" ht="14.25" customHeight="1">
      <c r="B888" s="8"/>
    </row>
    <row r="889" ht="14.25" customHeight="1">
      <c r="B889" s="8"/>
    </row>
    <row r="890" ht="14.25" customHeight="1">
      <c r="B890" s="8"/>
    </row>
    <row r="891" ht="14.25" customHeight="1">
      <c r="B891" s="8"/>
    </row>
    <row r="892" ht="14.25" customHeight="1">
      <c r="B892" s="8"/>
    </row>
    <row r="893" ht="14.25" customHeight="1">
      <c r="B893" s="8"/>
    </row>
    <row r="894" ht="14.25" customHeight="1">
      <c r="B894" s="8"/>
    </row>
    <row r="895" ht="14.25" customHeight="1">
      <c r="B895" s="8"/>
    </row>
    <row r="896" ht="14.25" customHeight="1">
      <c r="B896" s="8"/>
    </row>
    <row r="897" ht="14.25" customHeight="1">
      <c r="B897" s="8"/>
    </row>
    <row r="898" ht="14.25" customHeight="1">
      <c r="B898" s="8"/>
    </row>
    <row r="899" ht="14.25" customHeight="1">
      <c r="B899" s="8"/>
    </row>
    <row r="900" ht="14.25" customHeight="1">
      <c r="B900" s="8"/>
    </row>
    <row r="901" ht="14.25" customHeight="1">
      <c r="B901" s="8"/>
    </row>
    <row r="902" ht="14.25" customHeight="1">
      <c r="B902" s="8"/>
    </row>
    <row r="903" ht="14.25" customHeight="1">
      <c r="B903" s="8"/>
    </row>
    <row r="904" ht="14.25" customHeight="1">
      <c r="B904" s="8"/>
    </row>
    <row r="905" ht="14.25" customHeight="1">
      <c r="B905" s="8"/>
    </row>
    <row r="906" ht="14.25" customHeight="1">
      <c r="B906" s="8"/>
    </row>
    <row r="907" ht="14.25" customHeight="1">
      <c r="B907" s="8"/>
    </row>
    <row r="908" ht="14.25" customHeight="1">
      <c r="B908" s="8"/>
    </row>
    <row r="909" ht="14.25" customHeight="1">
      <c r="B909" s="8"/>
    </row>
    <row r="910" ht="14.25" customHeight="1">
      <c r="B910" s="8"/>
    </row>
    <row r="911" ht="14.25" customHeight="1">
      <c r="B911" s="8"/>
    </row>
    <row r="912" ht="14.25" customHeight="1">
      <c r="B912" s="8"/>
    </row>
    <row r="913" ht="14.25" customHeight="1">
      <c r="B913" s="8"/>
    </row>
    <row r="914" ht="14.25" customHeight="1">
      <c r="B914" s="8"/>
    </row>
    <row r="915" ht="14.25" customHeight="1">
      <c r="B915" s="8"/>
    </row>
    <row r="916" ht="14.25" customHeight="1">
      <c r="B916" s="8"/>
    </row>
    <row r="917" ht="14.25" customHeight="1">
      <c r="B917" s="8"/>
    </row>
    <row r="918" ht="14.25" customHeight="1">
      <c r="B918" s="8"/>
    </row>
    <row r="919" ht="14.25" customHeight="1">
      <c r="B919" s="8"/>
    </row>
    <row r="920" ht="14.25" customHeight="1">
      <c r="B920" s="8"/>
    </row>
    <row r="921" ht="14.25" customHeight="1">
      <c r="B921" s="8"/>
    </row>
    <row r="922" ht="14.25" customHeight="1">
      <c r="B922" s="8"/>
    </row>
    <row r="923" ht="14.25" customHeight="1">
      <c r="B923" s="8"/>
    </row>
    <row r="924" ht="14.25" customHeight="1">
      <c r="B924" s="8"/>
    </row>
    <row r="925" ht="14.25" customHeight="1">
      <c r="B925" s="8"/>
    </row>
    <row r="926" ht="14.25" customHeight="1">
      <c r="B926" s="8"/>
    </row>
    <row r="927" ht="14.25" customHeight="1">
      <c r="B927" s="8"/>
    </row>
    <row r="928" ht="14.25" customHeight="1">
      <c r="B928" s="8"/>
    </row>
    <row r="929" ht="14.25" customHeight="1">
      <c r="B929" s="8"/>
    </row>
    <row r="930" ht="14.25" customHeight="1">
      <c r="B930" s="8"/>
    </row>
    <row r="931" ht="14.25" customHeight="1">
      <c r="B931" s="8"/>
    </row>
    <row r="932" ht="14.25" customHeight="1">
      <c r="B932" s="8"/>
    </row>
    <row r="933" ht="14.25" customHeight="1">
      <c r="B933" s="8"/>
    </row>
    <row r="934" ht="14.25" customHeight="1">
      <c r="B934" s="8"/>
    </row>
    <row r="935" ht="14.25" customHeight="1">
      <c r="B935" s="8"/>
    </row>
    <row r="936" ht="14.25" customHeight="1">
      <c r="B936" s="8"/>
    </row>
    <row r="937" ht="14.25" customHeight="1">
      <c r="B937" s="8"/>
    </row>
    <row r="938" ht="14.25" customHeight="1">
      <c r="B938" s="8"/>
    </row>
    <row r="939" ht="14.25" customHeight="1">
      <c r="B939" s="8"/>
    </row>
    <row r="940" ht="14.25" customHeight="1">
      <c r="B940" s="8"/>
    </row>
    <row r="941" ht="14.25" customHeight="1">
      <c r="B941" s="8"/>
    </row>
    <row r="942" ht="14.25" customHeight="1">
      <c r="B942" s="8"/>
    </row>
    <row r="943" ht="14.25" customHeight="1">
      <c r="B943" s="8"/>
    </row>
    <row r="944" ht="14.25" customHeight="1">
      <c r="B944" s="8"/>
    </row>
    <row r="945" ht="14.25" customHeight="1">
      <c r="B945" s="8"/>
    </row>
    <row r="946" ht="14.25" customHeight="1">
      <c r="B946" s="8"/>
    </row>
    <row r="947" ht="14.25" customHeight="1">
      <c r="B947" s="8"/>
    </row>
    <row r="948" ht="14.25" customHeight="1">
      <c r="B948" s="8"/>
    </row>
    <row r="949" ht="14.25" customHeight="1">
      <c r="B949" s="8"/>
    </row>
    <row r="950" ht="14.25" customHeight="1">
      <c r="B950" s="8"/>
    </row>
    <row r="951" ht="14.25" customHeight="1">
      <c r="B951" s="8"/>
    </row>
    <row r="952" ht="14.25" customHeight="1">
      <c r="B952" s="8"/>
    </row>
    <row r="953" ht="14.25" customHeight="1">
      <c r="B953" s="8"/>
    </row>
    <row r="954" ht="14.25" customHeight="1">
      <c r="B954" s="8"/>
    </row>
    <row r="955" ht="14.25" customHeight="1">
      <c r="B955" s="8"/>
    </row>
    <row r="956" ht="14.25" customHeight="1">
      <c r="B956" s="8"/>
    </row>
    <row r="957" ht="14.25" customHeight="1">
      <c r="B957" s="8"/>
    </row>
    <row r="958" ht="14.25" customHeight="1">
      <c r="B958" s="8"/>
    </row>
    <row r="959" ht="14.25" customHeight="1">
      <c r="B959" s="8"/>
    </row>
    <row r="960" ht="14.25" customHeight="1">
      <c r="B960" s="8"/>
    </row>
    <row r="961" ht="14.25" customHeight="1">
      <c r="B961" s="8"/>
    </row>
    <row r="962" ht="14.25" customHeight="1">
      <c r="B962" s="8"/>
    </row>
    <row r="963" ht="14.25" customHeight="1">
      <c r="B963" s="8"/>
    </row>
    <row r="964" ht="14.25" customHeight="1">
      <c r="B964" s="8"/>
    </row>
    <row r="965" ht="14.25" customHeight="1">
      <c r="B965" s="8"/>
    </row>
    <row r="966" ht="14.25" customHeight="1">
      <c r="B966" s="8"/>
    </row>
    <row r="967" ht="14.25" customHeight="1">
      <c r="B967" s="8"/>
    </row>
    <row r="968" ht="14.25" customHeight="1">
      <c r="B968" s="8"/>
    </row>
    <row r="969" ht="14.25" customHeight="1">
      <c r="B969" s="8"/>
    </row>
    <row r="970" ht="14.25" customHeight="1">
      <c r="B970" s="8"/>
    </row>
    <row r="971" ht="14.25" customHeight="1">
      <c r="B971" s="8"/>
    </row>
    <row r="972" ht="14.25" customHeight="1">
      <c r="B972" s="8"/>
    </row>
    <row r="973" ht="14.25" customHeight="1">
      <c r="B973" s="8"/>
    </row>
    <row r="974" ht="14.25" customHeight="1">
      <c r="B974" s="8"/>
    </row>
    <row r="975" ht="14.25" customHeight="1">
      <c r="B975" s="8"/>
    </row>
    <row r="976" ht="14.25" customHeight="1">
      <c r="B976" s="8"/>
    </row>
    <row r="977" ht="14.25" customHeight="1">
      <c r="B977" s="8"/>
    </row>
    <row r="978" ht="14.25" customHeight="1">
      <c r="B978" s="8"/>
    </row>
    <row r="979" ht="14.25" customHeight="1">
      <c r="B979" s="8"/>
    </row>
    <row r="980" ht="14.25" customHeight="1">
      <c r="B980" s="8"/>
    </row>
    <row r="981" ht="14.25" customHeight="1">
      <c r="B981" s="8"/>
    </row>
    <row r="982" ht="14.25" customHeight="1">
      <c r="B982" s="8"/>
    </row>
    <row r="983" ht="14.25" customHeight="1">
      <c r="B983" s="8"/>
    </row>
    <row r="984" ht="14.25" customHeight="1">
      <c r="B984" s="8"/>
    </row>
    <row r="985" ht="14.25" customHeight="1">
      <c r="B985" s="8"/>
    </row>
    <row r="986" ht="14.25" customHeight="1">
      <c r="B986" s="8"/>
    </row>
    <row r="987" ht="14.25" customHeight="1">
      <c r="B987" s="8"/>
    </row>
    <row r="988" ht="14.25" customHeight="1">
      <c r="B988" s="8"/>
    </row>
    <row r="989" ht="14.25" customHeight="1">
      <c r="B989" s="8"/>
    </row>
    <row r="990" ht="14.25" customHeight="1">
      <c r="B990" s="8"/>
    </row>
    <row r="991" ht="14.25" customHeight="1">
      <c r="B991" s="8"/>
    </row>
    <row r="992" ht="14.25" customHeight="1">
      <c r="B992" s="8"/>
    </row>
    <row r="993" ht="14.25" customHeight="1">
      <c r="B993" s="8"/>
    </row>
    <row r="994" ht="14.25" customHeight="1">
      <c r="B994" s="8"/>
    </row>
    <row r="995" ht="14.25" customHeight="1">
      <c r="B995" s="8"/>
    </row>
    <row r="996" ht="14.25" customHeight="1">
      <c r="B996" s="8"/>
    </row>
    <row r="997" ht="14.25" customHeight="1">
      <c r="B997" s="8"/>
    </row>
    <row r="998" ht="14.25" customHeight="1">
      <c r="B998" s="8"/>
    </row>
    <row r="999" ht="14.25" customHeight="1">
      <c r="B999" s="8"/>
    </row>
    <row r="1000" ht="14.25" customHeight="1">
      <c r="B1000" s="8"/>
    </row>
  </sheetData>
  <mergeCells count="6">
    <mergeCell ref="A1:B1"/>
    <mergeCell ref="A3:B3"/>
    <mergeCell ref="A37:B37"/>
    <mergeCell ref="A40:B40"/>
    <mergeCell ref="A44:B44"/>
    <mergeCell ref="A50:B50"/>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18.63"/>
    <col customWidth="1" min="3" max="3" width="14.88"/>
    <col customWidth="1" min="4" max="9" width="8.63"/>
    <col customWidth="1" min="10" max="10" width="138.5"/>
    <col customWidth="1" hidden="1" min="11" max="11" width="9.13"/>
    <col customWidth="1" hidden="1" min="12" max="12" width="3.5"/>
    <col customWidth="1" hidden="1" min="13" max="18" width="9.13"/>
    <col customWidth="1" hidden="1" min="19" max="19" width="20.5"/>
    <col customWidth="1" hidden="1" min="20" max="22" width="9.13"/>
    <col customWidth="1" min="23" max="23" width="21.63"/>
    <col customWidth="1" min="24" max="24" width="25.13"/>
    <col customWidth="1" min="25" max="25" width="39.38"/>
    <col customWidth="1" min="26" max="26" width="42.38"/>
    <col customWidth="1" min="27" max="27" width="12.63"/>
    <col customWidth="1" min="28" max="29" width="8.63"/>
  </cols>
  <sheetData>
    <row r="1" ht="14.25" customHeight="1">
      <c r="A1" s="25" t="s">
        <v>52</v>
      </c>
      <c r="B1" s="25" t="s">
        <v>53</v>
      </c>
      <c r="C1" s="26" t="s">
        <v>54</v>
      </c>
      <c r="D1" s="27" t="s">
        <v>55</v>
      </c>
      <c r="E1" s="28"/>
      <c r="F1" s="28"/>
      <c r="G1" s="28"/>
      <c r="H1" s="28"/>
      <c r="I1" s="28"/>
      <c r="J1" s="29"/>
    </row>
    <row r="2" ht="14.25" customHeight="1">
      <c r="A2" s="30" t="s">
        <v>56</v>
      </c>
      <c r="B2" s="31" t="s">
        <v>57</v>
      </c>
      <c r="C2" s="32">
        <v>0.5</v>
      </c>
      <c r="J2" s="7"/>
      <c r="K2" s="33"/>
      <c r="L2" s="33"/>
      <c r="M2" s="33"/>
      <c r="N2" s="33"/>
      <c r="O2" s="33"/>
      <c r="P2" s="33"/>
      <c r="Q2" s="33"/>
      <c r="R2" s="33"/>
      <c r="S2" s="33"/>
      <c r="T2" s="33"/>
      <c r="U2" s="33"/>
      <c r="V2" s="33"/>
      <c r="W2" s="33"/>
      <c r="X2" s="33"/>
      <c r="Y2" s="33"/>
      <c r="Z2" s="33"/>
      <c r="AA2" s="33"/>
    </row>
    <row r="3" ht="14.25" customHeight="1">
      <c r="A3" s="34" t="s">
        <v>58</v>
      </c>
      <c r="B3" s="35" t="s">
        <v>59</v>
      </c>
      <c r="C3" s="36">
        <v>0.0</v>
      </c>
      <c r="K3" s="37"/>
      <c r="L3" s="37"/>
      <c r="M3" s="37"/>
      <c r="N3" s="37"/>
      <c r="O3" s="37"/>
      <c r="P3" s="37"/>
      <c r="Q3" s="37"/>
      <c r="R3" s="37"/>
      <c r="S3" s="37"/>
      <c r="T3" s="37"/>
      <c r="U3" s="37"/>
      <c r="V3" s="37"/>
      <c r="W3" s="37"/>
      <c r="X3" s="37"/>
      <c r="Y3" s="37"/>
      <c r="Z3" s="37"/>
      <c r="AA3" s="37"/>
    </row>
    <row r="4" ht="18.75" customHeight="1">
      <c r="A4" s="38" t="s">
        <v>60</v>
      </c>
      <c r="B4" s="39" t="s">
        <v>61</v>
      </c>
      <c r="C4" s="40">
        <v>-0.5</v>
      </c>
      <c r="J4" s="37"/>
      <c r="K4" s="41"/>
      <c r="L4" s="41"/>
      <c r="M4" s="41"/>
      <c r="N4" s="41"/>
      <c r="O4" s="41"/>
      <c r="P4" s="41"/>
      <c r="Q4" s="41"/>
      <c r="R4" s="41"/>
      <c r="S4" s="41"/>
      <c r="T4" s="41"/>
      <c r="U4" s="41"/>
      <c r="V4" s="41"/>
      <c r="W4" s="41"/>
      <c r="X4" s="41"/>
      <c r="Y4" s="42"/>
      <c r="Z4" s="42"/>
      <c r="AA4" s="42"/>
    </row>
    <row r="5" ht="14.25" customHeight="1">
      <c r="A5" s="43" t="s">
        <v>62</v>
      </c>
      <c r="B5" s="44" t="s">
        <v>63</v>
      </c>
      <c r="C5" s="45">
        <v>-0.5</v>
      </c>
      <c r="J5" s="41"/>
      <c r="K5" s="37"/>
      <c r="L5" s="37"/>
      <c r="M5" s="37"/>
      <c r="N5" s="37"/>
      <c r="O5" s="37"/>
      <c r="P5" s="37"/>
      <c r="Q5" s="37"/>
      <c r="R5" s="37"/>
      <c r="S5" s="37"/>
      <c r="T5" s="37"/>
      <c r="U5" s="37"/>
      <c r="V5" s="37"/>
      <c r="W5" s="37"/>
      <c r="X5" s="37"/>
      <c r="Y5" s="42"/>
      <c r="Z5" s="42"/>
      <c r="AA5" s="42"/>
    </row>
    <row r="6" ht="22.5" customHeight="1">
      <c r="A6" s="46" t="s">
        <v>64</v>
      </c>
      <c r="B6" s="47"/>
      <c r="C6" s="48"/>
      <c r="J6" s="37"/>
      <c r="K6" s="41"/>
      <c r="L6" s="41"/>
      <c r="M6" s="41"/>
      <c r="N6" s="41"/>
      <c r="O6" s="41"/>
      <c r="P6" s="41"/>
      <c r="Q6" s="41"/>
      <c r="R6" s="41"/>
      <c r="S6" s="41"/>
      <c r="T6" s="41"/>
      <c r="U6" s="41"/>
      <c r="V6" s="41"/>
      <c r="W6" s="41"/>
      <c r="X6" s="41"/>
      <c r="Y6" s="41"/>
      <c r="Z6" s="41"/>
      <c r="AA6" s="41"/>
    </row>
    <row r="7" ht="14.25" customHeight="1">
      <c r="J7" s="41"/>
      <c r="K7" s="37"/>
      <c r="L7" s="37"/>
      <c r="M7" s="37"/>
      <c r="N7" s="37"/>
      <c r="O7" s="37"/>
      <c r="P7" s="37"/>
      <c r="Q7" s="37"/>
      <c r="R7" s="37"/>
      <c r="S7" s="37"/>
      <c r="T7" s="37"/>
      <c r="U7" s="37"/>
      <c r="V7" s="37"/>
      <c r="W7" s="37"/>
      <c r="X7" s="37"/>
      <c r="Y7" s="37"/>
      <c r="Z7" s="37"/>
      <c r="AA7" s="37"/>
    </row>
    <row r="8" ht="14.25" customHeight="1">
      <c r="A8" s="49" t="s">
        <v>65</v>
      </c>
      <c r="B8" s="50"/>
      <c r="C8" s="51" t="s">
        <v>66</v>
      </c>
      <c r="D8" s="51" t="s">
        <v>67</v>
      </c>
      <c r="E8" s="52"/>
      <c r="F8" s="51" t="s">
        <v>68</v>
      </c>
      <c r="G8" s="52"/>
      <c r="H8" s="51"/>
      <c r="J8" s="37"/>
      <c r="K8" s="53"/>
      <c r="L8" s="53"/>
      <c r="M8" s="53"/>
      <c r="N8" s="53"/>
      <c r="O8" s="53"/>
      <c r="P8" s="53"/>
      <c r="Q8" s="53"/>
      <c r="R8" s="53"/>
      <c r="S8" s="53"/>
      <c r="T8" s="53"/>
      <c r="U8" s="53"/>
      <c r="V8" s="53"/>
      <c r="W8" s="53"/>
      <c r="X8" s="53"/>
      <c r="Y8" s="53"/>
      <c r="Z8" s="53"/>
      <c r="AA8" s="53"/>
    </row>
    <row r="9" ht="14.25" customHeight="1">
      <c r="B9" s="54" t="s">
        <v>69</v>
      </c>
      <c r="C9" s="55" t="s">
        <v>70</v>
      </c>
      <c r="D9" s="55" t="s">
        <v>71</v>
      </c>
      <c r="E9" s="56"/>
      <c r="F9" s="55" t="s">
        <v>72</v>
      </c>
      <c r="G9" s="56"/>
      <c r="H9" s="55" t="s">
        <v>73</v>
      </c>
      <c r="J9" s="57"/>
      <c r="K9" s="57"/>
      <c r="L9" s="57"/>
      <c r="M9" s="57"/>
      <c r="N9" s="57"/>
      <c r="O9" s="57"/>
      <c r="P9" s="57"/>
      <c r="Q9" s="57"/>
      <c r="R9" s="57"/>
      <c r="S9" s="57"/>
      <c r="T9" s="57"/>
      <c r="U9" s="57"/>
      <c r="V9" s="57"/>
      <c r="W9" s="57"/>
      <c r="X9" s="57"/>
      <c r="Y9" s="57"/>
      <c r="Z9" s="57"/>
      <c r="AA9" s="57"/>
    </row>
    <row r="10" ht="14.25" customHeight="1">
      <c r="B10" s="58">
        <v>0.15</v>
      </c>
      <c r="C10" s="59">
        <v>0.38</v>
      </c>
      <c r="D10" s="59">
        <v>0.15</v>
      </c>
      <c r="E10" s="60"/>
      <c r="F10" s="59">
        <v>0.23</v>
      </c>
      <c r="G10" s="60"/>
      <c r="H10" s="59">
        <v>0.0833</v>
      </c>
      <c r="J10" s="57"/>
      <c r="K10" s="57"/>
      <c r="L10" s="57"/>
      <c r="M10" s="57"/>
      <c r="N10" s="57"/>
      <c r="O10" s="57"/>
      <c r="P10" s="57"/>
      <c r="Q10" s="57"/>
      <c r="R10" s="57"/>
      <c r="S10" s="57"/>
      <c r="T10" s="57"/>
      <c r="U10" s="57"/>
      <c r="V10" s="57"/>
      <c r="W10" s="57"/>
      <c r="X10" s="57"/>
      <c r="Y10" s="57"/>
      <c r="Z10" s="57"/>
      <c r="AA10" s="57"/>
    </row>
    <row r="11" ht="14.25" customHeight="1">
      <c r="B11" s="61"/>
      <c r="C11" s="62"/>
      <c r="D11" s="62"/>
      <c r="E11" s="52" t="s">
        <v>74</v>
      </c>
      <c r="F11" s="62"/>
      <c r="G11" s="63" t="s">
        <v>74</v>
      </c>
      <c r="H11" s="62"/>
      <c r="K11" s="64"/>
      <c r="L11" s="64"/>
      <c r="M11" s="64"/>
      <c r="N11" s="64"/>
      <c r="O11" s="64"/>
      <c r="P11" s="64"/>
      <c r="Q11" s="64"/>
      <c r="R11" s="64"/>
      <c r="S11" s="64"/>
      <c r="T11" s="64"/>
      <c r="U11" s="64"/>
      <c r="V11" s="64"/>
      <c r="W11" s="64"/>
      <c r="X11" s="64"/>
      <c r="AB11" s="65"/>
    </row>
    <row r="12" ht="14.25" customHeight="1">
      <c r="A12" s="66" t="s">
        <v>75</v>
      </c>
      <c r="B12" s="67">
        <v>0.15</v>
      </c>
      <c r="C12" s="67">
        <v>0.38</v>
      </c>
      <c r="D12" s="67">
        <v>0.15</v>
      </c>
      <c r="E12" s="67">
        <f t="shared" ref="E12:E21" si="1">SUM(B12:D12)</f>
        <v>0.68</v>
      </c>
      <c r="F12" s="67">
        <v>0.23</v>
      </c>
      <c r="G12" s="67">
        <f t="shared" ref="G12:G21" si="2">(1+E12)*(1+F12)</f>
        <v>2.0664</v>
      </c>
      <c r="H12" s="67">
        <v>0.0833</v>
      </c>
      <c r="I12" s="68">
        <f t="shared" ref="I12:I21" si="3">G12*(1+H12)</f>
        <v>2.23853112</v>
      </c>
    </row>
    <row r="13" ht="14.25" customHeight="1">
      <c r="A13" s="66" t="s">
        <v>76</v>
      </c>
      <c r="B13" s="67"/>
      <c r="C13" s="67">
        <v>0.38</v>
      </c>
      <c r="D13" s="67">
        <v>0.15</v>
      </c>
      <c r="E13" s="67">
        <f t="shared" si="1"/>
        <v>0.53</v>
      </c>
      <c r="F13" s="67">
        <v>0.23</v>
      </c>
      <c r="G13" s="67">
        <f t="shared" si="2"/>
        <v>1.8819</v>
      </c>
      <c r="H13" s="67">
        <v>0.0833</v>
      </c>
      <c r="I13" s="68">
        <f t="shared" si="3"/>
        <v>2.03866227</v>
      </c>
    </row>
    <row r="14" ht="14.25" customHeight="1">
      <c r="A14" s="66" t="s">
        <v>77</v>
      </c>
      <c r="B14" s="67"/>
      <c r="C14" s="67">
        <v>0.38</v>
      </c>
      <c r="D14" s="67">
        <v>0.15</v>
      </c>
      <c r="E14" s="67">
        <f t="shared" si="1"/>
        <v>0.53</v>
      </c>
      <c r="F14" s="67">
        <v>0.23</v>
      </c>
      <c r="G14" s="67">
        <f t="shared" si="2"/>
        <v>1.8819</v>
      </c>
      <c r="H14" s="67"/>
      <c r="I14" s="68">
        <f t="shared" si="3"/>
        <v>1.8819</v>
      </c>
    </row>
    <row r="15" ht="14.25" customHeight="1">
      <c r="A15" s="66" t="s">
        <v>78</v>
      </c>
      <c r="B15" s="67">
        <v>0.15</v>
      </c>
      <c r="C15" s="67"/>
      <c r="D15" s="67">
        <v>0.15</v>
      </c>
      <c r="E15" s="67">
        <f t="shared" si="1"/>
        <v>0.3</v>
      </c>
      <c r="F15" s="67">
        <v>0.23</v>
      </c>
      <c r="G15" s="67">
        <f t="shared" si="2"/>
        <v>1.599</v>
      </c>
      <c r="H15" s="67">
        <v>0.0833</v>
      </c>
      <c r="I15" s="68">
        <f t="shared" si="3"/>
        <v>1.7321967</v>
      </c>
      <c r="AC15" s="65"/>
    </row>
    <row r="16" ht="14.25" customHeight="1">
      <c r="A16" s="66" t="s">
        <v>79</v>
      </c>
      <c r="B16" s="67">
        <v>0.15</v>
      </c>
      <c r="C16" s="67"/>
      <c r="D16" s="67">
        <v>0.15</v>
      </c>
      <c r="E16" s="67">
        <f t="shared" si="1"/>
        <v>0.3</v>
      </c>
      <c r="F16" s="67">
        <v>0.23</v>
      </c>
      <c r="G16" s="67">
        <f t="shared" si="2"/>
        <v>1.599</v>
      </c>
      <c r="H16" s="67"/>
      <c r="I16" s="68">
        <f t="shared" si="3"/>
        <v>1.599</v>
      </c>
      <c r="AC16" s="65"/>
    </row>
    <row r="17" ht="14.25" customHeight="1">
      <c r="A17" s="66" t="s">
        <v>80</v>
      </c>
      <c r="B17" s="67"/>
      <c r="C17" s="67"/>
      <c r="D17" s="67">
        <v>0.15</v>
      </c>
      <c r="E17" s="67">
        <f t="shared" si="1"/>
        <v>0.15</v>
      </c>
      <c r="F17" s="67">
        <v>0.23</v>
      </c>
      <c r="G17" s="67">
        <f t="shared" si="2"/>
        <v>1.4145</v>
      </c>
      <c r="H17" s="67">
        <v>0.0833</v>
      </c>
      <c r="I17" s="68">
        <f t="shared" si="3"/>
        <v>1.53232785</v>
      </c>
      <c r="AC17" s="65"/>
    </row>
    <row r="18" ht="14.25" customHeight="1">
      <c r="A18" s="66" t="s">
        <v>81</v>
      </c>
      <c r="B18" s="67"/>
      <c r="C18" s="67"/>
      <c r="D18" s="67">
        <v>0.15</v>
      </c>
      <c r="E18" s="67">
        <f t="shared" si="1"/>
        <v>0.15</v>
      </c>
      <c r="F18" s="67">
        <v>0.23</v>
      </c>
      <c r="G18" s="67">
        <f t="shared" si="2"/>
        <v>1.4145</v>
      </c>
      <c r="H18" s="67"/>
      <c r="I18" s="68">
        <f t="shared" si="3"/>
        <v>1.4145</v>
      </c>
      <c r="AC18" s="65"/>
    </row>
    <row r="19" ht="14.25" customHeight="1">
      <c r="A19" s="66" t="s">
        <v>82</v>
      </c>
      <c r="B19" s="67">
        <v>0.15</v>
      </c>
      <c r="C19" s="67"/>
      <c r="D19" s="67"/>
      <c r="E19" s="67">
        <f t="shared" si="1"/>
        <v>0.15</v>
      </c>
      <c r="F19" s="67"/>
      <c r="G19" s="67">
        <f t="shared" si="2"/>
        <v>1.15</v>
      </c>
      <c r="H19" s="67">
        <v>0.0833</v>
      </c>
      <c r="I19" s="68">
        <f t="shared" si="3"/>
        <v>1.245795</v>
      </c>
      <c r="AC19" s="65"/>
    </row>
    <row r="20" ht="14.25" customHeight="1">
      <c r="A20" s="66" t="s">
        <v>83</v>
      </c>
      <c r="B20" s="67">
        <v>0.15</v>
      </c>
      <c r="C20" s="67"/>
      <c r="D20" s="67"/>
      <c r="E20" s="67">
        <f t="shared" si="1"/>
        <v>0.15</v>
      </c>
      <c r="F20" s="67"/>
      <c r="G20" s="67">
        <f t="shared" si="2"/>
        <v>1.15</v>
      </c>
      <c r="H20" s="67">
        <v>0.0</v>
      </c>
      <c r="I20" s="68">
        <f t="shared" si="3"/>
        <v>1.15</v>
      </c>
      <c r="AC20" s="65"/>
    </row>
    <row r="21" ht="14.25" customHeight="1">
      <c r="A21" s="66" t="s">
        <v>84</v>
      </c>
      <c r="B21" s="67"/>
      <c r="C21" s="67"/>
      <c r="D21" s="67"/>
      <c r="E21" s="67">
        <f t="shared" si="1"/>
        <v>0</v>
      </c>
      <c r="F21" s="67"/>
      <c r="G21" s="67">
        <f t="shared" si="2"/>
        <v>1</v>
      </c>
      <c r="H21" s="67">
        <v>0.0833</v>
      </c>
      <c r="I21" s="68">
        <f t="shared" si="3"/>
        <v>1.0833</v>
      </c>
      <c r="AC21" s="65"/>
    </row>
    <row r="22" ht="14.25" customHeight="1">
      <c r="B22" s="52"/>
      <c r="C22" s="52"/>
      <c r="D22" s="52"/>
      <c r="E22" s="52"/>
      <c r="F22" s="52"/>
      <c r="G22" s="52"/>
      <c r="H22" s="52"/>
      <c r="AC22" s="65"/>
    </row>
    <row r="23" ht="14.25" customHeight="1">
      <c r="A23" s="69" t="s">
        <v>85</v>
      </c>
      <c r="B23" s="52"/>
      <c r="C23" s="52"/>
      <c r="D23" s="52"/>
      <c r="E23" s="52"/>
      <c r="F23" s="52"/>
      <c r="G23" s="52"/>
      <c r="H23" s="52"/>
      <c r="J23" s="7"/>
      <c r="AC23" s="65"/>
    </row>
    <row r="24" ht="14.25" customHeight="1">
      <c r="A24" s="70" t="s">
        <v>86</v>
      </c>
      <c r="B24" s="71"/>
      <c r="C24" s="71"/>
      <c r="D24" s="71"/>
      <c r="E24" s="71"/>
      <c r="F24" s="71"/>
      <c r="G24" s="71"/>
      <c r="H24" s="71"/>
      <c r="I24" s="71"/>
      <c r="J24" s="72"/>
      <c r="AC24" s="65"/>
    </row>
    <row r="25" ht="14.25" customHeight="1">
      <c r="A25" s="70"/>
      <c r="B25" s="71"/>
      <c r="C25" s="71"/>
      <c r="D25" s="71"/>
      <c r="E25" s="71"/>
      <c r="F25" s="71"/>
      <c r="G25" s="71"/>
      <c r="H25" s="71"/>
      <c r="I25" s="71"/>
      <c r="J25" s="72"/>
      <c r="AC25" s="65"/>
    </row>
    <row r="26" ht="14.25" customHeight="1">
      <c r="A26" s="70" t="s">
        <v>87</v>
      </c>
      <c r="B26" s="71"/>
      <c r="C26" s="71"/>
      <c r="D26" s="71"/>
      <c r="E26" s="71"/>
      <c r="F26" s="71"/>
      <c r="G26" s="71"/>
      <c r="H26" s="73"/>
      <c r="I26" s="71"/>
      <c r="J26" s="74"/>
    </row>
    <row r="27" ht="14.25" customHeight="1">
      <c r="A27" s="75"/>
      <c r="B27" s="71"/>
      <c r="C27" s="71"/>
      <c r="D27" s="71"/>
      <c r="E27" s="71"/>
      <c r="F27" s="71"/>
      <c r="G27" s="71"/>
      <c r="H27" s="71"/>
      <c r="I27" s="71"/>
      <c r="J27" s="76"/>
    </row>
    <row r="28" ht="14.25" customHeight="1">
      <c r="A28" s="77" t="s">
        <v>88</v>
      </c>
      <c r="B28" s="78"/>
      <c r="C28" s="78"/>
      <c r="D28" s="78"/>
      <c r="E28" s="78"/>
      <c r="F28" s="78"/>
      <c r="G28" s="78"/>
      <c r="H28" s="78"/>
      <c r="I28" s="78"/>
      <c r="J28" s="79"/>
    </row>
    <row r="29" ht="14.25" customHeight="1">
      <c r="J29" s="37"/>
    </row>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13"/>
    <col customWidth="1" min="2" max="2" width="13.5"/>
    <col customWidth="1" min="3" max="3" width="12.38"/>
    <col customWidth="1" min="4" max="4" width="14.13"/>
    <col customWidth="1" min="5" max="6" width="12.38"/>
    <col customWidth="1" min="7" max="7" width="13.38"/>
    <col customWidth="1" min="8" max="18" width="12.38"/>
    <col customWidth="1" min="19" max="30" width="8.63"/>
  </cols>
  <sheetData>
    <row r="1" ht="14.25" customHeight="1">
      <c r="A1" s="80" t="s">
        <v>89</v>
      </c>
      <c r="B1" s="81"/>
      <c r="C1" s="81"/>
      <c r="D1" s="81"/>
      <c r="E1" s="81"/>
      <c r="F1" s="81"/>
      <c r="G1" s="81"/>
      <c r="H1" s="81"/>
      <c r="I1" s="81"/>
      <c r="J1" s="81"/>
      <c r="K1" s="81"/>
      <c r="L1" s="81"/>
      <c r="M1" s="81"/>
      <c r="N1" s="81"/>
      <c r="O1" s="81"/>
      <c r="P1" s="81"/>
      <c r="Q1" s="81"/>
      <c r="R1" s="81"/>
      <c r="S1" s="81"/>
      <c r="T1" s="81"/>
      <c r="U1" s="81"/>
      <c r="V1" s="81"/>
      <c r="W1" s="81"/>
      <c r="X1" s="81"/>
      <c r="Y1" s="81"/>
      <c r="Z1" s="81"/>
      <c r="AA1" s="81"/>
      <c r="AB1" s="81"/>
      <c r="AC1" s="81"/>
      <c r="AD1" s="6"/>
    </row>
    <row r="2" ht="14.25" customHeight="1">
      <c r="A2" s="12" t="s">
        <v>90</v>
      </c>
      <c r="B2" s="82">
        <v>2026.0</v>
      </c>
      <c r="C2" s="83">
        <f>LOOKUP(B$2,A6:A34,C6:C34)</f>
        <v>1.608107635</v>
      </c>
    </row>
    <row r="3" ht="14.25" customHeight="1">
      <c r="B3" s="84" t="s">
        <v>91</v>
      </c>
      <c r="C3" s="66">
        <f>A6</f>
        <v>2008</v>
      </c>
      <c r="D3" s="66">
        <f t="shared" ref="D3:AD3" si="1">C3+1</f>
        <v>2009</v>
      </c>
      <c r="E3" s="66">
        <f t="shared" si="1"/>
        <v>2010</v>
      </c>
      <c r="F3" s="66">
        <f t="shared" si="1"/>
        <v>2011</v>
      </c>
      <c r="G3" s="66">
        <f t="shared" si="1"/>
        <v>2012</v>
      </c>
      <c r="H3" s="66">
        <f t="shared" si="1"/>
        <v>2013</v>
      </c>
      <c r="I3" s="66">
        <f t="shared" si="1"/>
        <v>2014</v>
      </c>
      <c r="J3" s="66">
        <f t="shared" si="1"/>
        <v>2015</v>
      </c>
      <c r="K3" s="66">
        <f t="shared" si="1"/>
        <v>2016</v>
      </c>
      <c r="L3" s="66">
        <f t="shared" si="1"/>
        <v>2017</v>
      </c>
      <c r="M3" s="66">
        <f t="shared" si="1"/>
        <v>2018</v>
      </c>
      <c r="N3" s="66">
        <f t="shared" si="1"/>
        <v>2019</v>
      </c>
      <c r="O3" s="66">
        <f t="shared" si="1"/>
        <v>2020</v>
      </c>
      <c r="P3" s="66">
        <f t="shared" si="1"/>
        <v>2021</v>
      </c>
      <c r="Q3" s="12">
        <f t="shared" si="1"/>
        <v>2022</v>
      </c>
      <c r="R3" s="12">
        <f t="shared" si="1"/>
        <v>2023</v>
      </c>
      <c r="S3" s="12">
        <f t="shared" si="1"/>
        <v>2024</v>
      </c>
      <c r="T3" s="12">
        <f t="shared" si="1"/>
        <v>2025</v>
      </c>
      <c r="U3" s="12">
        <f t="shared" si="1"/>
        <v>2026</v>
      </c>
      <c r="V3" s="12">
        <f t="shared" si="1"/>
        <v>2027</v>
      </c>
      <c r="W3" s="12">
        <f t="shared" si="1"/>
        <v>2028</v>
      </c>
      <c r="X3" s="12">
        <f t="shared" si="1"/>
        <v>2029</v>
      </c>
      <c r="Y3" s="12">
        <f t="shared" si="1"/>
        <v>2030</v>
      </c>
      <c r="Z3" s="12">
        <f t="shared" si="1"/>
        <v>2031</v>
      </c>
      <c r="AA3" s="12">
        <f t="shared" si="1"/>
        <v>2032</v>
      </c>
      <c r="AB3" s="12">
        <f t="shared" si="1"/>
        <v>2033</v>
      </c>
      <c r="AC3" s="12">
        <f t="shared" si="1"/>
        <v>2034</v>
      </c>
      <c r="AD3" s="12">
        <f t="shared" si="1"/>
        <v>2035</v>
      </c>
    </row>
    <row r="4" ht="14.25" customHeight="1">
      <c r="A4" s="85" t="s">
        <v>92</v>
      </c>
      <c r="B4" s="84" t="s">
        <v>93</v>
      </c>
      <c r="C4" s="66">
        <f t="shared" ref="C4:AD4" si="2">$B2</f>
        <v>2026</v>
      </c>
      <c r="D4" s="66">
        <f t="shared" si="2"/>
        <v>2026</v>
      </c>
      <c r="E4" s="66">
        <f t="shared" si="2"/>
        <v>2026</v>
      </c>
      <c r="F4" s="66">
        <f t="shared" si="2"/>
        <v>2026</v>
      </c>
      <c r="G4" s="66">
        <f t="shared" si="2"/>
        <v>2026</v>
      </c>
      <c r="H4" s="66">
        <f t="shared" si="2"/>
        <v>2026</v>
      </c>
      <c r="I4" s="66">
        <f t="shared" si="2"/>
        <v>2026</v>
      </c>
      <c r="J4" s="66">
        <f t="shared" si="2"/>
        <v>2026</v>
      </c>
      <c r="K4" s="66">
        <f t="shared" si="2"/>
        <v>2026</v>
      </c>
      <c r="L4" s="66">
        <f t="shared" si="2"/>
        <v>2026</v>
      </c>
      <c r="M4" s="66">
        <f t="shared" si="2"/>
        <v>2026</v>
      </c>
      <c r="N4" s="66">
        <f t="shared" si="2"/>
        <v>2026</v>
      </c>
      <c r="O4" s="66">
        <f t="shared" si="2"/>
        <v>2026</v>
      </c>
      <c r="P4" s="66">
        <f t="shared" si="2"/>
        <v>2026</v>
      </c>
      <c r="Q4" s="66">
        <f t="shared" si="2"/>
        <v>2026</v>
      </c>
      <c r="R4" s="66">
        <f t="shared" si="2"/>
        <v>2026</v>
      </c>
      <c r="S4" s="66">
        <f t="shared" si="2"/>
        <v>2026</v>
      </c>
      <c r="T4" s="66">
        <f t="shared" si="2"/>
        <v>2026</v>
      </c>
      <c r="U4" s="66">
        <f t="shared" si="2"/>
        <v>2026</v>
      </c>
      <c r="V4" s="66">
        <f t="shared" si="2"/>
        <v>2026</v>
      </c>
      <c r="W4" s="66">
        <f t="shared" si="2"/>
        <v>2026</v>
      </c>
      <c r="X4" s="66">
        <f t="shared" si="2"/>
        <v>2026</v>
      </c>
      <c r="Y4" s="66">
        <f t="shared" si="2"/>
        <v>2026</v>
      </c>
      <c r="Z4" s="66">
        <f t="shared" si="2"/>
        <v>2026</v>
      </c>
      <c r="AA4" s="66">
        <f t="shared" si="2"/>
        <v>2026</v>
      </c>
      <c r="AB4" s="66">
        <f t="shared" si="2"/>
        <v>2026</v>
      </c>
      <c r="AC4" s="66">
        <f t="shared" si="2"/>
        <v>2026</v>
      </c>
      <c r="AD4" s="66">
        <f t="shared" si="2"/>
        <v>2026</v>
      </c>
    </row>
    <row r="5" ht="14.25" customHeight="1">
      <c r="C5" s="86">
        <f>IF($D6&gt;0,$D6,"na")</f>
        <v>0.608107635</v>
      </c>
      <c r="D5" s="86">
        <f>IF($D7&gt;0,$D7,"na")</f>
        <v>0.5801391717</v>
      </c>
      <c r="E5" s="86">
        <f>IF($D8&gt;0,$D8,"na")</f>
        <v>0.535308173</v>
      </c>
      <c r="F5" s="86">
        <f>IF($D9&gt;0,$D9,"na")</f>
        <v>0.4862615421</v>
      </c>
      <c r="G5" s="86">
        <f>IF($D10&gt;0,$D10,"na")</f>
        <v>0.4605557607</v>
      </c>
      <c r="H5" s="86">
        <f>IF($D11&gt;0,$D11,"na")</f>
        <v>0.4256278777</v>
      </c>
      <c r="I5" s="86">
        <f>IF($D12&gt;0,$D12,"na")</f>
        <v>0.3909921726</v>
      </c>
      <c r="J5" s="86">
        <f>IF($D13&gt;0,$D13,"na")</f>
        <v>0.3703006331</v>
      </c>
      <c r="K5" s="86">
        <f>IF($D14&gt;0,$D14,"na")</f>
        <v>0.3529824576</v>
      </c>
      <c r="L5" s="86">
        <f>IF($D15&gt;0,$D15,"na")</f>
        <v>0.327103931</v>
      </c>
      <c r="M5" s="86">
        <f>IF($D16&gt;0,$D16,"na")</f>
        <v>0.3022313129</v>
      </c>
      <c r="N5" s="86">
        <f>IF($D17&gt;0,$D17,"na")</f>
        <v>0.2815975917</v>
      </c>
      <c r="O5" s="86">
        <f>IF($D18&gt;0,$D18,"na")</f>
        <v>0.2707958271</v>
      </c>
      <c r="P5" s="86">
        <f>IF($D19&gt;0,$D19,"na")</f>
        <v>0.2354616247</v>
      </c>
      <c r="Q5" s="86">
        <f>IF($D20&gt;0,$D20,"na")</f>
        <v>0.1590783607</v>
      </c>
      <c r="R5" s="86">
        <f>IF($D21&gt;0,$D21,"na")</f>
        <v>0.097612084</v>
      </c>
      <c r="S5" s="86">
        <f>IF($D22&gt;0,$D22,"na")</f>
        <v>0.06399</v>
      </c>
      <c r="T5" s="86">
        <f>IF($D23&gt;0,$D23,"na")</f>
        <v>0.03</v>
      </c>
      <c r="U5" s="86" t="str">
        <f>IF($D24&gt;0,$D24,"na")</f>
        <v>na</v>
      </c>
      <c r="V5" s="86" t="str">
        <f>IF($D25&gt;0,$D25,"na")</f>
        <v>na</v>
      </c>
      <c r="W5" s="86" t="str">
        <f>IF($D26&gt;0,$D26,"na")</f>
        <v>na</v>
      </c>
      <c r="X5" s="86" t="str">
        <f>IF($D27&gt;0,$D27,"na")</f>
        <v>na</v>
      </c>
      <c r="Y5" s="86" t="str">
        <f>IF($D28&gt;0,$D28,"na")</f>
        <v>na</v>
      </c>
      <c r="Z5" s="86" t="str">
        <f>IF($D29&gt;0,$D29,"na")</f>
        <v>na</v>
      </c>
      <c r="AA5" s="86" t="str">
        <f>IF($D30&gt;0,$D30,"na")</f>
        <v>na</v>
      </c>
      <c r="AB5" s="86" t="str">
        <f>IF($D31&gt;0,$D31,"na")</f>
        <v>na</v>
      </c>
      <c r="AC5" s="86" t="str">
        <f>IF($D32&gt;0,$D32,"na")</f>
        <v>na</v>
      </c>
      <c r="AD5" s="86" t="str">
        <f>IF($D33&gt;0,$D33,"na")</f>
        <v>na</v>
      </c>
    </row>
    <row r="6" ht="14.25" customHeight="1">
      <c r="A6" s="52">
        <v>2008.0</v>
      </c>
      <c r="B6" s="87">
        <v>1.0</v>
      </c>
      <c r="C6" s="83">
        <f>B6</f>
        <v>1</v>
      </c>
      <c r="D6" s="87">
        <f t="shared" ref="D6:D34" si="3">(C$2-C6)/C6</f>
        <v>0.608107635</v>
      </c>
      <c r="E6" s="87"/>
      <c r="F6" s="87"/>
      <c r="G6" s="87"/>
      <c r="H6" s="87"/>
      <c r="I6" s="87"/>
      <c r="J6" s="87"/>
      <c r="K6" s="87"/>
      <c r="L6" s="87"/>
      <c r="M6" s="87"/>
      <c r="N6" s="87"/>
      <c r="O6" s="87"/>
      <c r="P6" s="87"/>
      <c r="Q6" s="87"/>
      <c r="R6" s="87"/>
      <c r="S6" s="87"/>
      <c r="T6" s="87"/>
    </row>
    <row r="7" ht="14.25" customHeight="1">
      <c r="A7" s="52">
        <f t="shared" ref="A7:A34" si="4">A6+1</f>
        <v>2009</v>
      </c>
      <c r="B7" s="88">
        <v>0.0177</v>
      </c>
      <c r="C7" s="83">
        <f>B6*(1+B7)</f>
        <v>1.0177</v>
      </c>
      <c r="D7" s="87">
        <f t="shared" si="3"/>
        <v>0.5801391717</v>
      </c>
    </row>
    <row r="8" ht="14.25" customHeight="1">
      <c r="A8" s="52">
        <f t="shared" si="4"/>
        <v>2010</v>
      </c>
      <c r="B8" s="88">
        <v>0.0292</v>
      </c>
      <c r="C8" s="83">
        <f t="shared" ref="C8:C34" si="5">C7*(1+B8)</f>
        <v>1.04741684</v>
      </c>
      <c r="D8" s="87">
        <f t="shared" si="3"/>
        <v>0.535308173</v>
      </c>
    </row>
    <row r="9" ht="14.25" customHeight="1">
      <c r="A9" s="52">
        <f t="shared" si="4"/>
        <v>2011</v>
      </c>
      <c r="B9" s="88">
        <v>0.033</v>
      </c>
      <c r="C9" s="83">
        <f t="shared" si="5"/>
        <v>1.081981596</v>
      </c>
      <c r="D9" s="87">
        <f t="shared" si="3"/>
        <v>0.4862615421</v>
      </c>
    </row>
    <row r="10" ht="14.25" customHeight="1">
      <c r="A10" s="52">
        <f t="shared" si="4"/>
        <v>2012</v>
      </c>
      <c r="B10" s="88">
        <v>0.0176</v>
      </c>
      <c r="C10" s="83">
        <f t="shared" si="5"/>
        <v>1.101024472</v>
      </c>
      <c r="D10" s="87">
        <f t="shared" si="3"/>
        <v>0.4605557607</v>
      </c>
    </row>
    <row r="11" ht="14.25" customHeight="1">
      <c r="A11" s="52">
        <f t="shared" si="4"/>
        <v>2013</v>
      </c>
      <c r="B11" s="88">
        <v>0.0245</v>
      </c>
      <c r="C11" s="83">
        <f t="shared" si="5"/>
        <v>1.127999571</v>
      </c>
      <c r="D11" s="87">
        <f t="shared" si="3"/>
        <v>0.4256278777</v>
      </c>
    </row>
    <row r="12" ht="14.25" customHeight="1">
      <c r="A12" s="52">
        <f t="shared" si="4"/>
        <v>2014</v>
      </c>
      <c r="B12" s="88">
        <v>0.0249</v>
      </c>
      <c r="C12" s="83">
        <f t="shared" si="5"/>
        <v>1.156086761</v>
      </c>
      <c r="D12" s="87">
        <f t="shared" si="3"/>
        <v>0.3909921726</v>
      </c>
      <c r="K12" s="89"/>
    </row>
    <row r="13" ht="14.25" customHeight="1">
      <c r="A13" s="52">
        <f t="shared" si="4"/>
        <v>2015</v>
      </c>
      <c r="B13" s="88">
        <v>0.0151</v>
      </c>
      <c r="C13" s="83">
        <f t="shared" si="5"/>
        <v>1.173543671</v>
      </c>
      <c r="D13" s="87">
        <f t="shared" si="3"/>
        <v>0.3703006331</v>
      </c>
      <c r="K13" s="90"/>
    </row>
    <row r="14" ht="14.25" customHeight="1">
      <c r="A14" s="52">
        <f t="shared" si="4"/>
        <v>2016</v>
      </c>
      <c r="B14" s="88">
        <v>0.0128</v>
      </c>
      <c r="C14" s="83">
        <f t="shared" si="5"/>
        <v>1.18856503</v>
      </c>
      <c r="D14" s="87">
        <f t="shared" si="3"/>
        <v>0.3529824576</v>
      </c>
      <c r="K14" s="90"/>
    </row>
    <row r="15" ht="14.25" customHeight="1">
      <c r="A15" s="52">
        <f t="shared" si="4"/>
        <v>2017</v>
      </c>
      <c r="B15" s="88">
        <v>0.0195</v>
      </c>
      <c r="C15" s="83">
        <f t="shared" si="5"/>
        <v>1.211742048</v>
      </c>
      <c r="D15" s="87">
        <f t="shared" si="3"/>
        <v>0.327103931</v>
      </c>
      <c r="K15" s="90"/>
    </row>
    <row r="16" ht="14.25" customHeight="1">
      <c r="A16" s="52">
        <f t="shared" si="4"/>
        <v>2018</v>
      </c>
      <c r="B16" s="88">
        <v>0.0191</v>
      </c>
      <c r="C16" s="83">
        <f t="shared" si="5"/>
        <v>1.234886321</v>
      </c>
      <c r="D16" s="87">
        <f t="shared" si="3"/>
        <v>0.3022313129</v>
      </c>
      <c r="K16" s="90"/>
    </row>
    <row r="17" ht="14.25" customHeight="1">
      <c r="A17" s="52">
        <f t="shared" si="4"/>
        <v>2019</v>
      </c>
      <c r="B17" s="88">
        <v>0.0161</v>
      </c>
      <c r="C17" s="83">
        <f t="shared" si="5"/>
        <v>1.254767991</v>
      </c>
      <c r="D17" s="87">
        <f t="shared" si="3"/>
        <v>0.2815975917</v>
      </c>
      <c r="K17" s="90"/>
    </row>
    <row r="18" ht="14.25" customHeight="1">
      <c r="A18" s="52">
        <f t="shared" si="4"/>
        <v>2020</v>
      </c>
      <c r="B18" s="88">
        <v>0.0085</v>
      </c>
      <c r="C18" s="83">
        <f t="shared" si="5"/>
        <v>1.265433519</v>
      </c>
      <c r="D18" s="87">
        <f t="shared" si="3"/>
        <v>0.2707958271</v>
      </c>
    </row>
    <row r="19" ht="14.25" customHeight="1">
      <c r="A19" s="52">
        <f t="shared" si="4"/>
        <v>2021</v>
      </c>
      <c r="B19" s="88">
        <v>0.0286</v>
      </c>
      <c r="C19" s="83">
        <f t="shared" si="5"/>
        <v>1.301624917</v>
      </c>
      <c r="D19" s="87">
        <f t="shared" si="3"/>
        <v>0.2354616247</v>
      </c>
    </row>
    <row r="20" ht="14.25" customHeight="1">
      <c r="A20" s="52">
        <f t="shared" si="4"/>
        <v>2022</v>
      </c>
      <c r="B20" s="88">
        <v>0.0659</v>
      </c>
      <c r="C20" s="83">
        <f t="shared" si="5"/>
        <v>1.387401999</v>
      </c>
      <c r="D20" s="87">
        <f t="shared" si="3"/>
        <v>0.1590783607</v>
      </c>
    </row>
    <row r="21" ht="14.25" customHeight="1">
      <c r="A21" s="52">
        <f t="shared" si="4"/>
        <v>2023</v>
      </c>
      <c r="B21" s="88">
        <v>0.056</v>
      </c>
      <c r="C21" s="83">
        <f t="shared" si="5"/>
        <v>1.465096511</v>
      </c>
      <c r="D21" s="87">
        <f t="shared" si="3"/>
        <v>0.097612084</v>
      </c>
    </row>
    <row r="22" ht="14.25" customHeight="1">
      <c r="A22" s="52">
        <f t="shared" si="4"/>
        <v>2024</v>
      </c>
      <c r="B22" s="88">
        <v>0.0316</v>
      </c>
      <c r="C22" s="83">
        <f t="shared" si="5"/>
        <v>1.511393561</v>
      </c>
      <c r="D22" s="87">
        <f t="shared" si="3"/>
        <v>0.06399</v>
      </c>
    </row>
    <row r="23" ht="14.25" customHeight="1">
      <c r="A23" s="52">
        <f t="shared" si="4"/>
        <v>2025</v>
      </c>
      <c r="B23" s="88">
        <v>0.033</v>
      </c>
      <c r="C23" s="83">
        <f t="shared" si="5"/>
        <v>1.561269549</v>
      </c>
      <c r="D23" s="87">
        <f t="shared" si="3"/>
        <v>0.03</v>
      </c>
    </row>
    <row r="24" ht="14.25" customHeight="1">
      <c r="A24" s="91">
        <f t="shared" si="4"/>
        <v>2026</v>
      </c>
      <c r="B24" s="88">
        <v>0.03</v>
      </c>
      <c r="C24" s="83">
        <f t="shared" si="5"/>
        <v>1.608107635</v>
      </c>
      <c r="D24" s="87">
        <f t="shared" si="3"/>
        <v>0</v>
      </c>
    </row>
    <row r="25" ht="14.25" customHeight="1">
      <c r="A25" s="52">
        <f t="shared" si="4"/>
        <v>2027</v>
      </c>
      <c r="B25" s="88">
        <f t="shared" ref="B25:B34" si="6">AVERAGE(B$7:B$24)</f>
        <v>0.02683888889</v>
      </c>
      <c r="C25" s="83">
        <f t="shared" si="5"/>
        <v>1.651267457</v>
      </c>
      <c r="D25" s="87">
        <f t="shared" si="3"/>
        <v>-0.02613739037</v>
      </c>
    </row>
    <row r="26" ht="14.25" customHeight="1">
      <c r="A26" s="52">
        <f t="shared" si="4"/>
        <v>2028</v>
      </c>
      <c r="B26" s="88">
        <f t="shared" si="6"/>
        <v>0.02683888889</v>
      </c>
      <c r="C26" s="83">
        <f t="shared" si="5"/>
        <v>1.695585641</v>
      </c>
      <c r="D26" s="87">
        <f t="shared" si="3"/>
        <v>-0.05159161757</v>
      </c>
    </row>
    <row r="27" ht="14.25" customHeight="1">
      <c r="A27" s="52">
        <f t="shared" si="4"/>
        <v>2029</v>
      </c>
      <c r="B27" s="88">
        <f t="shared" si="6"/>
        <v>0.02683888889</v>
      </c>
      <c r="C27" s="83">
        <f t="shared" si="5"/>
        <v>1.741093276</v>
      </c>
      <c r="D27" s="87">
        <f t="shared" si="3"/>
        <v>-0.07638053769</v>
      </c>
    </row>
    <row r="28" ht="14.25" customHeight="1">
      <c r="A28" s="52">
        <f t="shared" si="4"/>
        <v>2030</v>
      </c>
      <c r="B28" s="88">
        <f t="shared" si="6"/>
        <v>0.02683888889</v>
      </c>
      <c r="C28" s="83">
        <f t="shared" si="5"/>
        <v>1.787822285</v>
      </c>
      <c r="D28" s="87">
        <f t="shared" si="3"/>
        <v>-0.1005215401</v>
      </c>
    </row>
    <row r="29" ht="14.25" customHeight="1">
      <c r="A29" s="52">
        <f t="shared" si="4"/>
        <v>2031</v>
      </c>
      <c r="B29" s="88">
        <f t="shared" si="6"/>
        <v>0.02683888889</v>
      </c>
      <c r="C29" s="83">
        <f t="shared" si="5"/>
        <v>1.835805448</v>
      </c>
      <c r="D29" s="87">
        <f t="shared" si="3"/>
        <v>-0.1240315598</v>
      </c>
    </row>
    <row r="30" ht="14.25" customHeight="1">
      <c r="A30" s="52">
        <f t="shared" si="4"/>
        <v>2032</v>
      </c>
      <c r="B30" s="88">
        <f t="shared" si="6"/>
        <v>0.02683888889</v>
      </c>
      <c r="C30" s="83">
        <f t="shared" si="5"/>
        <v>1.885076427</v>
      </c>
      <c r="D30" s="87">
        <f t="shared" si="3"/>
        <v>-0.1469270889</v>
      </c>
    </row>
    <row r="31" ht="14.25" customHeight="1">
      <c r="A31" s="52">
        <f t="shared" si="4"/>
        <v>2033</v>
      </c>
      <c r="B31" s="88">
        <f t="shared" si="6"/>
        <v>0.02683888889</v>
      </c>
      <c r="C31" s="83">
        <f t="shared" si="5"/>
        <v>1.935669783</v>
      </c>
      <c r="D31" s="87">
        <f t="shared" si="3"/>
        <v>-0.1692241885</v>
      </c>
    </row>
    <row r="32" ht="14.25" customHeight="1">
      <c r="A32" s="52">
        <f t="shared" si="4"/>
        <v>2034</v>
      </c>
      <c r="B32" s="88">
        <f t="shared" si="6"/>
        <v>0.02683888889</v>
      </c>
      <c r="C32" s="83">
        <f t="shared" si="5"/>
        <v>1.98762101</v>
      </c>
      <c r="D32" s="87">
        <f t="shared" si="3"/>
        <v>-0.1909385002</v>
      </c>
    </row>
    <row r="33" ht="14.25" customHeight="1">
      <c r="A33" s="52">
        <f t="shared" si="4"/>
        <v>2035</v>
      </c>
      <c r="B33" s="88">
        <f t="shared" si="6"/>
        <v>0.02683888889</v>
      </c>
      <c r="C33" s="83">
        <f t="shared" si="5"/>
        <v>2.040966549</v>
      </c>
      <c r="D33" s="87">
        <f t="shared" si="3"/>
        <v>-0.2120852565</v>
      </c>
    </row>
    <row r="34" ht="14.25" customHeight="1">
      <c r="A34" s="52">
        <f t="shared" si="4"/>
        <v>2036</v>
      </c>
      <c r="B34" s="88">
        <f t="shared" si="6"/>
        <v>0.02683888889</v>
      </c>
      <c r="C34" s="83">
        <f t="shared" si="5"/>
        <v>2.095743824</v>
      </c>
      <c r="D34" s="87">
        <f t="shared" si="3"/>
        <v>-0.2326792917</v>
      </c>
    </row>
    <row r="35" ht="14.25" customHeight="1">
      <c r="B35" s="87"/>
    </row>
    <row r="36" ht="14.25" customHeight="1">
      <c r="A36" s="92" t="s">
        <v>94</v>
      </c>
      <c r="B36" s="93">
        <v>100.0</v>
      </c>
      <c r="C36" s="94" t="s">
        <v>95</v>
      </c>
    </row>
    <row r="37" ht="14.25" customHeight="1">
      <c r="A37" s="92" t="s">
        <v>96</v>
      </c>
      <c r="B37" s="95">
        <v>45946.50765381945</v>
      </c>
      <c r="C37" s="93">
        <v>1.54</v>
      </c>
    </row>
    <row r="38" ht="14.25" customHeight="1"/>
    <row r="39" ht="14.25" customHeight="1">
      <c r="B39" s="96" t="s">
        <v>97</v>
      </c>
      <c r="C39" s="97"/>
      <c r="D39" s="98" t="s">
        <v>98</v>
      </c>
      <c r="E39" s="99" t="s">
        <v>98</v>
      </c>
      <c r="F39" s="100" t="s">
        <v>99</v>
      </c>
      <c r="G39" s="100" t="s">
        <v>99</v>
      </c>
    </row>
    <row r="40" ht="14.25" customHeight="1">
      <c r="A40" s="101" t="s">
        <v>100</v>
      </c>
      <c r="B40" s="102"/>
      <c r="C40" s="103"/>
      <c r="D40" s="104" t="s">
        <v>101</v>
      </c>
      <c r="E40" s="105" t="s">
        <v>102</v>
      </c>
      <c r="F40" s="106"/>
      <c r="G40" s="106"/>
    </row>
    <row r="41" ht="14.25" customHeight="1">
      <c r="B41" s="107" t="s">
        <v>103</v>
      </c>
      <c r="C41" s="107" t="s">
        <v>104</v>
      </c>
      <c r="D41" s="108" t="s">
        <v>105</v>
      </c>
      <c r="E41" s="97"/>
      <c r="F41" s="109" t="s">
        <v>106</v>
      </c>
      <c r="G41" s="110" t="s">
        <v>107</v>
      </c>
    </row>
    <row r="42" ht="14.25" customHeight="1">
      <c r="B42" s="106"/>
      <c r="C42" s="106"/>
      <c r="D42" s="102"/>
      <c r="E42" s="103"/>
      <c r="F42" s="106"/>
      <c r="G42" s="111" t="s">
        <v>108</v>
      </c>
    </row>
    <row r="43" ht="14.25" customHeight="1">
      <c r="A43" s="112" t="s">
        <v>109</v>
      </c>
      <c r="B43" s="113" t="s">
        <v>110</v>
      </c>
      <c r="C43" s="114" t="s">
        <v>111</v>
      </c>
      <c r="D43" s="115" t="s">
        <v>112</v>
      </c>
      <c r="E43" s="114" t="s">
        <v>112</v>
      </c>
      <c r="F43" s="114" t="s">
        <v>112</v>
      </c>
      <c r="G43" s="114" t="s">
        <v>112</v>
      </c>
    </row>
    <row r="44" ht="14.25" customHeight="1">
      <c r="A44" s="66"/>
      <c r="B44" s="116" t="s">
        <v>113</v>
      </c>
      <c r="C44" s="116" t="s">
        <v>114</v>
      </c>
      <c r="D44" s="117">
        <v>45.99</v>
      </c>
      <c r="E44" s="118">
        <v>47.55</v>
      </c>
      <c r="F44" s="118">
        <v>48.2</v>
      </c>
      <c r="G44" s="118">
        <v>50.51</v>
      </c>
    </row>
    <row r="45" ht="14.25" customHeight="1">
      <c r="A45" s="66"/>
      <c r="B45" s="116" t="s">
        <v>115</v>
      </c>
      <c r="C45" s="116" t="s">
        <v>116</v>
      </c>
      <c r="D45" s="117">
        <v>52.44</v>
      </c>
      <c r="E45" s="118">
        <v>54.22</v>
      </c>
      <c r="F45" s="118">
        <v>54.96</v>
      </c>
      <c r="G45" s="118">
        <v>57.6</v>
      </c>
    </row>
    <row r="46" ht="14.25" customHeight="1">
      <c r="A46" s="66"/>
      <c r="B46" s="116" t="s">
        <v>117</v>
      </c>
      <c r="C46" s="116" t="s">
        <v>118</v>
      </c>
      <c r="D46" s="117">
        <v>63.63</v>
      </c>
      <c r="E46" s="118">
        <v>65.79</v>
      </c>
      <c r="F46" s="118">
        <v>66.68</v>
      </c>
      <c r="G46" s="118">
        <v>69.88</v>
      </c>
    </row>
    <row r="47" ht="14.25" customHeight="1">
      <c r="A47" s="66"/>
      <c r="B47" s="116" t="s">
        <v>119</v>
      </c>
      <c r="C47" s="116" t="s">
        <v>120</v>
      </c>
      <c r="D47" s="117">
        <v>74.65</v>
      </c>
      <c r="E47" s="118">
        <v>77.19</v>
      </c>
      <c r="F47" s="118">
        <v>78.23</v>
      </c>
      <c r="G47" s="118">
        <v>81.99</v>
      </c>
    </row>
    <row r="48" ht="14.25" customHeight="1">
      <c r="A48" s="66" t="s">
        <v>121</v>
      </c>
      <c r="B48" s="116" t="s">
        <v>122</v>
      </c>
      <c r="C48" s="116" t="s">
        <v>123</v>
      </c>
      <c r="D48" s="119" t="s">
        <v>124</v>
      </c>
      <c r="E48" s="118">
        <v>89.25</v>
      </c>
      <c r="F48" s="118">
        <v>90.46</v>
      </c>
      <c r="G48" s="118">
        <v>94.8</v>
      </c>
    </row>
    <row r="49" ht="14.25" customHeight="1">
      <c r="A49" s="66" t="s">
        <v>125</v>
      </c>
      <c r="B49" s="116" t="s">
        <v>126</v>
      </c>
      <c r="C49" s="116" t="s">
        <v>127</v>
      </c>
      <c r="D49" s="119" t="s">
        <v>128</v>
      </c>
      <c r="E49" s="118">
        <v>108.19</v>
      </c>
      <c r="F49" s="118">
        <v>109.65</v>
      </c>
      <c r="G49" s="118">
        <v>114.91</v>
      </c>
    </row>
    <row r="50" ht="14.25" customHeight="1">
      <c r="A50" s="66" t="s">
        <v>129</v>
      </c>
      <c r="B50" s="116" t="s">
        <v>130</v>
      </c>
      <c r="C50" s="116" t="s">
        <v>131</v>
      </c>
      <c r="D50" s="119" t="s">
        <v>132</v>
      </c>
      <c r="E50" s="118">
        <v>127.28</v>
      </c>
      <c r="F50" s="118">
        <v>129.0</v>
      </c>
      <c r="G50" s="118">
        <v>135.19</v>
      </c>
    </row>
    <row r="51" ht="14.25" customHeight="1">
      <c r="A51" s="66" t="s">
        <v>133</v>
      </c>
      <c r="B51" s="116" t="s">
        <v>134</v>
      </c>
      <c r="C51" s="116" t="s">
        <v>135</v>
      </c>
      <c r="D51" s="119" t="s">
        <v>136</v>
      </c>
      <c r="E51" s="118">
        <v>157.87</v>
      </c>
      <c r="F51" s="118">
        <v>160.01</v>
      </c>
      <c r="G51" s="118">
        <v>167.69</v>
      </c>
    </row>
    <row r="52" ht="14.25" customHeight="1">
      <c r="A52" s="66"/>
      <c r="B52" s="116" t="s">
        <v>137</v>
      </c>
      <c r="C52" s="116" t="s">
        <v>138</v>
      </c>
      <c r="D52" s="119" t="s">
        <v>139</v>
      </c>
      <c r="E52" s="118">
        <v>193.35</v>
      </c>
      <c r="F52" s="118">
        <v>193.35</v>
      </c>
      <c r="G52" s="118">
        <v>199.92</v>
      </c>
    </row>
    <row r="53" ht="14.25" customHeight="1">
      <c r="A53" s="66"/>
      <c r="B53" s="116" t="s">
        <v>140</v>
      </c>
      <c r="C53" s="116" t="s">
        <v>141</v>
      </c>
      <c r="D53" s="119" t="s">
        <v>142</v>
      </c>
      <c r="E53" s="118">
        <v>248.91</v>
      </c>
      <c r="F53" s="118">
        <v>248.91</v>
      </c>
      <c r="G53" s="118">
        <v>257.37</v>
      </c>
    </row>
    <row r="54" ht="14.25" hidden="1" customHeight="1"/>
    <row r="55" ht="14.25" hidden="1" customHeight="1"/>
    <row r="56" ht="14.25" hidden="1" customHeight="1"/>
    <row r="57" ht="14.25" hidden="1" customHeight="1"/>
    <row r="58" ht="14.25" hidden="1" customHeight="1"/>
    <row r="59" ht="14.25" hidden="1" customHeight="1"/>
    <row r="60" ht="14.25" hidden="1" customHeight="1"/>
    <row r="61" ht="14.25" hidden="1" customHeight="1"/>
    <row r="62" ht="14.25" hidden="1" customHeight="1"/>
    <row r="63" ht="14.25" hidden="1" customHeight="1"/>
    <row r="64" ht="14.25" hidden="1" customHeight="1"/>
    <row r="65" ht="14.25" hidden="1" customHeight="1"/>
    <row r="66" ht="14.25" hidden="1" customHeight="1"/>
    <row r="67" ht="14.25" hidden="1" customHeight="1"/>
    <row r="68" ht="14.25" hidden="1" customHeight="1"/>
    <row r="69" ht="14.25" hidden="1" customHeight="1"/>
    <row r="70" ht="14.25" hidden="1" customHeight="1"/>
    <row r="71" ht="14.25" hidden="1" customHeight="1"/>
    <row r="72" ht="14.25" hidden="1" customHeight="1"/>
    <row r="73" ht="14.25" hidden="1" customHeight="1"/>
    <row r="74" ht="14.25" hidden="1" customHeight="1"/>
    <row r="75" ht="14.25" hidden="1" customHeight="1"/>
    <row r="76" ht="14.25" customHeight="1"/>
    <row r="77" ht="14.25" customHeight="1">
      <c r="A77" s="120" t="s">
        <v>143</v>
      </c>
      <c r="B77" s="121"/>
    </row>
    <row r="78" ht="14.25" customHeight="1">
      <c r="A78" s="122"/>
      <c r="B78" s="123"/>
      <c r="C78" s="123"/>
      <c r="D78" s="123"/>
      <c r="E78" s="123"/>
      <c r="F78" s="123"/>
      <c r="G78" s="123"/>
      <c r="H78" s="123"/>
      <c r="I78" s="123"/>
      <c r="J78" s="123"/>
      <c r="K78" s="123"/>
      <c r="L78" s="123"/>
      <c r="M78" s="124"/>
    </row>
    <row r="79" ht="14.25" customHeight="1">
      <c r="A79" s="125"/>
      <c r="B79" s="126">
        <v>300.0</v>
      </c>
      <c r="C79" s="69" t="s">
        <v>144</v>
      </c>
      <c r="D79" s="69"/>
      <c r="E79" s="69"/>
      <c r="F79" s="69"/>
      <c r="M79" s="127"/>
    </row>
    <row r="80" ht="14.25" customHeight="1">
      <c r="A80" s="125"/>
      <c r="B80" s="126">
        <v>500.0</v>
      </c>
      <c r="C80" s="69" t="s">
        <v>145</v>
      </c>
      <c r="D80" s="69"/>
      <c r="E80" s="69"/>
      <c r="F80" s="69"/>
      <c r="M80" s="127"/>
    </row>
    <row r="81" ht="14.25" customHeight="1">
      <c r="A81" s="125"/>
      <c r="B81" s="126">
        <v>90.0</v>
      </c>
      <c r="C81" s="128" t="s">
        <v>146</v>
      </c>
      <c r="D81" s="69" t="s">
        <v>147</v>
      </c>
      <c r="E81" s="69"/>
      <c r="F81" s="69"/>
      <c r="M81" s="127"/>
    </row>
    <row r="82" ht="14.25" customHeight="1">
      <c r="A82" s="125"/>
      <c r="B82" s="126"/>
      <c r="C82" s="69"/>
      <c r="D82" s="69"/>
      <c r="E82" s="69"/>
      <c r="F82" s="69"/>
      <c r="M82" s="127"/>
    </row>
    <row r="83" ht="14.25" customHeight="1">
      <c r="A83" s="125"/>
      <c r="B83" s="126">
        <v>0.0</v>
      </c>
      <c r="C83" s="69" t="s">
        <v>148</v>
      </c>
      <c r="D83" s="69"/>
      <c r="E83" s="69"/>
      <c r="F83" s="69"/>
      <c r="M83" s="127"/>
    </row>
    <row r="84" ht="14.25" customHeight="1">
      <c r="A84" s="125"/>
      <c r="B84" s="126">
        <v>0.0</v>
      </c>
      <c r="C84" s="69" t="s">
        <v>149</v>
      </c>
      <c r="D84" s="69"/>
      <c r="E84" s="69"/>
      <c r="F84" s="69"/>
      <c r="M84" s="127"/>
    </row>
    <row r="85" ht="14.25" customHeight="1">
      <c r="A85" s="129"/>
      <c r="B85" s="130"/>
      <c r="C85" s="131"/>
      <c r="D85" s="132" t="s">
        <v>150</v>
      </c>
      <c r="E85" s="131" t="s">
        <v>151</v>
      </c>
      <c r="F85" s="131"/>
      <c r="G85" s="130"/>
      <c r="H85" s="130"/>
      <c r="I85" s="130"/>
      <c r="J85" s="130"/>
      <c r="K85" s="130"/>
      <c r="L85" s="130"/>
      <c r="M85" s="133"/>
    </row>
    <row r="86" ht="14.25" customHeight="1">
      <c r="B86" s="134"/>
      <c r="C86" s="135" t="s">
        <v>56</v>
      </c>
      <c r="D86" s="135" t="s">
        <v>152</v>
      </c>
      <c r="E86" s="136">
        <v>2009.0</v>
      </c>
      <c r="F86" s="83">
        <f>LOOKUP(E86,Inputs!C3:AD3,Inputs!C5:AD5)</f>
        <v>0.5801391717</v>
      </c>
      <c r="G86" s="137" t="s">
        <v>58</v>
      </c>
      <c r="H86" s="52"/>
      <c r="I86" s="135"/>
      <c r="J86" s="135" t="s">
        <v>60</v>
      </c>
      <c r="K86" s="52"/>
      <c r="L86" s="52"/>
      <c r="M86" s="135" t="s">
        <v>62</v>
      </c>
    </row>
    <row r="87" ht="14.25" customHeight="1">
      <c r="A87" s="138" t="s">
        <v>153</v>
      </c>
      <c r="B87" s="139"/>
      <c r="C87" s="139" t="s">
        <v>154</v>
      </c>
      <c r="D87" s="140" t="s">
        <v>155</v>
      </c>
      <c r="E87" s="138" t="s">
        <v>153</v>
      </c>
      <c r="F87" s="139"/>
      <c r="G87" s="139" t="s">
        <v>154</v>
      </c>
      <c r="H87" s="139" t="s">
        <v>153</v>
      </c>
      <c r="I87" s="139"/>
      <c r="J87" s="139" t="s">
        <v>154</v>
      </c>
      <c r="K87" s="139" t="s">
        <v>153</v>
      </c>
      <c r="L87" s="139"/>
      <c r="M87" s="139" t="s">
        <v>154</v>
      </c>
      <c r="N87" s="141"/>
    </row>
    <row r="88" ht="14.25" customHeight="1">
      <c r="A88" s="142" t="s">
        <v>156</v>
      </c>
      <c r="B88" s="143"/>
      <c r="C88" s="93">
        <v>2.0</v>
      </c>
      <c r="D88" s="144">
        <v>3598.14</v>
      </c>
      <c r="E88" s="142" t="s">
        <v>156</v>
      </c>
      <c r="F88" s="143"/>
      <c r="G88" s="93">
        <v>2.0</v>
      </c>
      <c r="H88" s="142" t="s">
        <v>156</v>
      </c>
      <c r="I88" s="143"/>
      <c r="J88" s="93">
        <v>2.0</v>
      </c>
      <c r="K88" s="142" t="s">
        <v>156</v>
      </c>
      <c r="L88" s="143"/>
      <c r="M88" s="93">
        <v>0.0</v>
      </c>
      <c r="N88" s="145"/>
    </row>
    <row r="89" ht="14.25" customHeight="1">
      <c r="A89" s="142" t="s">
        <v>157</v>
      </c>
      <c r="B89" s="143"/>
      <c r="C89" s="93">
        <v>24.0</v>
      </c>
      <c r="D89" s="144">
        <v>581.07</v>
      </c>
      <c r="E89" s="142" t="s">
        <v>157</v>
      </c>
      <c r="F89" s="143"/>
      <c r="G89" s="93">
        <v>24.0</v>
      </c>
      <c r="H89" s="142" t="s">
        <v>157</v>
      </c>
      <c r="I89" s="143"/>
      <c r="J89" s="93">
        <v>24.0</v>
      </c>
      <c r="K89" s="142" t="s">
        <v>157</v>
      </c>
      <c r="L89" s="143"/>
      <c r="M89" s="93">
        <v>0.0</v>
      </c>
      <c r="N89" s="145"/>
    </row>
    <row r="90" ht="14.25" customHeight="1">
      <c r="A90" s="142" t="s">
        <v>158</v>
      </c>
      <c r="B90" s="143"/>
      <c r="C90" s="93">
        <v>12.0</v>
      </c>
      <c r="D90" s="144">
        <v>259.0</v>
      </c>
      <c r="E90" s="142" t="s">
        <v>158</v>
      </c>
      <c r="F90" s="143"/>
      <c r="G90" s="93">
        <v>12.0</v>
      </c>
      <c r="H90" s="142" t="s">
        <v>158</v>
      </c>
      <c r="I90" s="143"/>
      <c r="J90" s="93">
        <v>12.0</v>
      </c>
      <c r="K90" s="142" t="s">
        <v>158</v>
      </c>
      <c r="L90" s="143"/>
      <c r="M90" s="93">
        <v>0.0</v>
      </c>
      <c r="N90" s="145"/>
    </row>
    <row r="91" ht="14.25" customHeight="1">
      <c r="A91" s="142" t="s">
        <v>159</v>
      </c>
      <c r="B91" s="143"/>
      <c r="C91" s="93">
        <v>1.0</v>
      </c>
      <c r="D91" s="144">
        <v>3879.0</v>
      </c>
      <c r="E91" s="142" t="s">
        <v>159</v>
      </c>
      <c r="F91" s="143"/>
      <c r="G91" s="93">
        <v>2.0</v>
      </c>
      <c r="H91" s="142" t="s">
        <v>159</v>
      </c>
      <c r="I91" s="143"/>
      <c r="J91" s="93">
        <v>1.0</v>
      </c>
      <c r="K91" s="142" t="s">
        <v>159</v>
      </c>
      <c r="L91" s="143"/>
      <c r="M91" s="93">
        <v>0.0</v>
      </c>
      <c r="N91" s="145"/>
    </row>
    <row r="92" ht="14.25" customHeight="1">
      <c r="A92" s="142" t="s">
        <v>160</v>
      </c>
      <c r="B92" s="143"/>
      <c r="C92" s="93">
        <v>5.0</v>
      </c>
      <c r="D92" s="144">
        <v>412.0</v>
      </c>
      <c r="E92" s="142" t="s">
        <v>160</v>
      </c>
      <c r="F92" s="143"/>
      <c r="G92" s="93">
        <v>5.0</v>
      </c>
      <c r="H92" s="142" t="s">
        <v>160</v>
      </c>
      <c r="I92" s="143"/>
      <c r="J92" s="93">
        <v>5.0</v>
      </c>
      <c r="K92" s="142" t="s">
        <v>160</v>
      </c>
      <c r="L92" s="143"/>
      <c r="M92" s="93">
        <v>0.0</v>
      </c>
      <c r="N92" s="145"/>
    </row>
    <row r="93" ht="14.25" customHeight="1">
      <c r="A93" s="142" t="s">
        <v>161</v>
      </c>
      <c r="B93" s="143"/>
      <c r="C93" s="93">
        <v>5.0</v>
      </c>
      <c r="D93" s="144">
        <v>1252.26</v>
      </c>
      <c r="E93" s="142" t="s">
        <v>161</v>
      </c>
      <c r="F93" s="143"/>
      <c r="G93" s="93">
        <v>5.0</v>
      </c>
      <c r="H93" s="142" t="s">
        <v>161</v>
      </c>
      <c r="I93" s="143"/>
      <c r="J93" s="93">
        <v>5.0</v>
      </c>
      <c r="K93" s="142" t="s">
        <v>161</v>
      </c>
      <c r="L93" s="143"/>
      <c r="M93" s="93">
        <v>0.0</v>
      </c>
      <c r="N93" s="145"/>
    </row>
    <row r="94" ht="14.25" customHeight="1">
      <c r="A94" s="142" t="s">
        <v>162</v>
      </c>
      <c r="B94" s="143"/>
      <c r="C94" s="93">
        <v>2.0</v>
      </c>
      <c r="D94" s="144">
        <v>1606.71</v>
      </c>
      <c r="E94" s="142" t="s">
        <v>162</v>
      </c>
      <c r="F94" s="143"/>
      <c r="G94" s="93">
        <v>2.0</v>
      </c>
      <c r="H94" s="142" t="s">
        <v>162</v>
      </c>
      <c r="I94" s="143"/>
      <c r="J94" s="93">
        <v>2.0</v>
      </c>
      <c r="K94" s="142" t="s">
        <v>162</v>
      </c>
      <c r="L94" s="143"/>
      <c r="M94" s="93">
        <v>2.0</v>
      </c>
      <c r="N94" s="145"/>
    </row>
    <row r="95" ht="14.25" customHeight="1">
      <c r="A95" s="142" t="s">
        <v>163</v>
      </c>
      <c r="B95" s="143"/>
      <c r="C95" s="93">
        <v>20.0</v>
      </c>
      <c r="D95" s="144">
        <v>27.42</v>
      </c>
      <c r="E95" s="142" t="s">
        <v>163</v>
      </c>
      <c r="F95" s="143"/>
      <c r="G95" s="93">
        <v>20.0</v>
      </c>
      <c r="H95" s="142" t="s">
        <v>163</v>
      </c>
      <c r="I95" s="143"/>
      <c r="J95" s="93">
        <v>20.0</v>
      </c>
      <c r="K95" s="142" t="s">
        <v>163</v>
      </c>
      <c r="L95" s="143"/>
      <c r="M95" s="93">
        <v>20.0</v>
      </c>
      <c r="N95" s="145"/>
    </row>
    <row r="96" ht="14.25" customHeight="1">
      <c r="A96" s="142" t="s">
        <v>164</v>
      </c>
      <c r="B96" s="143"/>
      <c r="C96" s="93">
        <v>2.0</v>
      </c>
      <c r="D96" s="144">
        <v>1723.44</v>
      </c>
      <c r="E96" s="142" t="s">
        <v>164</v>
      </c>
      <c r="F96" s="143"/>
      <c r="G96" s="93">
        <v>2.0</v>
      </c>
      <c r="H96" s="142" t="s">
        <v>164</v>
      </c>
      <c r="I96" s="143"/>
      <c r="J96" s="93">
        <v>2.0</v>
      </c>
      <c r="K96" s="142" t="s">
        <v>164</v>
      </c>
      <c r="L96" s="143"/>
      <c r="M96" s="93">
        <v>2.0</v>
      </c>
      <c r="N96" s="145"/>
    </row>
    <row r="97" ht="14.25" customHeight="1">
      <c r="A97" s="142" t="s">
        <v>165</v>
      </c>
      <c r="B97" s="143"/>
      <c r="C97" s="93">
        <v>4.0</v>
      </c>
      <c r="D97" s="144">
        <v>1417.11</v>
      </c>
      <c r="E97" s="142" t="s">
        <v>165</v>
      </c>
      <c r="F97" s="143"/>
      <c r="G97" s="93">
        <v>4.0</v>
      </c>
      <c r="H97" s="142" t="s">
        <v>165</v>
      </c>
      <c r="I97" s="143"/>
      <c r="J97" s="93">
        <v>4.0</v>
      </c>
      <c r="K97" s="142" t="s">
        <v>165</v>
      </c>
      <c r="L97" s="143"/>
      <c r="M97" s="93">
        <v>4.0</v>
      </c>
      <c r="N97" s="145"/>
    </row>
    <row r="98" ht="14.25" customHeight="1">
      <c r="A98" s="142" t="s">
        <v>166</v>
      </c>
      <c r="B98" s="143"/>
      <c r="C98" s="93">
        <v>10.0</v>
      </c>
      <c r="D98" s="144">
        <v>24.35</v>
      </c>
      <c r="E98" s="142" t="s">
        <v>166</v>
      </c>
      <c r="F98" s="143"/>
      <c r="G98" s="93">
        <v>10.0</v>
      </c>
      <c r="H98" s="142" t="s">
        <v>166</v>
      </c>
      <c r="I98" s="143"/>
      <c r="J98" s="93">
        <v>10.0</v>
      </c>
      <c r="K98" s="142" t="s">
        <v>166</v>
      </c>
      <c r="L98" s="143"/>
      <c r="M98" s="93">
        <v>10.0</v>
      </c>
      <c r="N98" s="145"/>
    </row>
    <row r="99" ht="14.25" customHeight="1">
      <c r="A99" s="142" t="s">
        <v>167</v>
      </c>
      <c r="B99" s="143"/>
      <c r="C99" s="93">
        <v>15.0</v>
      </c>
      <c r="D99" s="144">
        <v>8.6</v>
      </c>
      <c r="E99" s="142" t="s">
        <v>167</v>
      </c>
      <c r="F99" s="143"/>
      <c r="G99" s="93">
        <v>15.0</v>
      </c>
      <c r="H99" s="142" t="s">
        <v>167</v>
      </c>
      <c r="I99" s="143"/>
      <c r="J99" s="93">
        <v>15.0</v>
      </c>
      <c r="K99" s="142" t="s">
        <v>167</v>
      </c>
      <c r="L99" s="143"/>
      <c r="M99" s="93">
        <v>15.0</v>
      </c>
      <c r="N99" s="145"/>
    </row>
    <row r="100" ht="14.25" customHeight="1">
      <c r="A100" s="142" t="s">
        <v>168</v>
      </c>
      <c r="B100" s="143"/>
      <c r="C100" s="93">
        <v>6.0</v>
      </c>
      <c r="D100" s="144">
        <v>208.0</v>
      </c>
      <c r="E100" s="142" t="s">
        <v>168</v>
      </c>
      <c r="F100" s="143"/>
      <c r="G100" s="93">
        <v>6.0</v>
      </c>
      <c r="H100" s="142" t="s">
        <v>168</v>
      </c>
      <c r="I100" s="143"/>
      <c r="J100" s="93">
        <v>6.0</v>
      </c>
      <c r="K100" s="142" t="s">
        <v>168</v>
      </c>
      <c r="L100" s="143"/>
      <c r="M100" s="93">
        <v>0.0</v>
      </c>
      <c r="N100" s="145"/>
    </row>
    <row r="101" ht="14.25" customHeight="1">
      <c r="A101" s="142" t="s">
        <v>169</v>
      </c>
      <c r="B101" s="143"/>
      <c r="C101" s="93">
        <v>6.0</v>
      </c>
      <c r="D101" s="144">
        <v>367.0</v>
      </c>
      <c r="E101" s="142" t="s">
        <v>169</v>
      </c>
      <c r="F101" s="143"/>
      <c r="G101" s="93">
        <v>6.0</v>
      </c>
      <c r="H101" s="142" t="s">
        <v>169</v>
      </c>
      <c r="I101" s="143"/>
      <c r="J101" s="93">
        <v>6.0</v>
      </c>
      <c r="K101" s="142" t="s">
        <v>169</v>
      </c>
      <c r="L101" s="143"/>
      <c r="M101" s="93">
        <v>0.0</v>
      </c>
      <c r="N101" s="145"/>
    </row>
    <row r="102" ht="14.25" customHeight="1">
      <c r="A102" s="142" t="s">
        <v>170</v>
      </c>
      <c r="B102" s="143"/>
      <c r="C102" s="93">
        <v>15.0</v>
      </c>
      <c r="D102" s="144">
        <v>35.5</v>
      </c>
      <c r="E102" s="142" t="s">
        <v>170</v>
      </c>
      <c r="F102" s="143"/>
      <c r="G102" s="93">
        <v>15.0</v>
      </c>
      <c r="H102" s="142" t="s">
        <v>170</v>
      </c>
      <c r="I102" s="143"/>
      <c r="J102" s="93">
        <v>15.0</v>
      </c>
      <c r="K102" s="142" t="s">
        <v>170</v>
      </c>
      <c r="L102" s="143"/>
      <c r="M102" s="93">
        <v>15.0</v>
      </c>
      <c r="N102" s="145"/>
    </row>
    <row r="103" ht="14.25" customHeight="1">
      <c r="A103" s="142" t="s">
        <v>171</v>
      </c>
      <c r="B103" s="143"/>
      <c r="C103" s="93">
        <v>15.0</v>
      </c>
      <c r="D103" s="144">
        <v>37.6</v>
      </c>
      <c r="E103" s="142" t="s">
        <v>171</v>
      </c>
      <c r="F103" s="143"/>
      <c r="G103" s="93">
        <v>15.0</v>
      </c>
      <c r="H103" s="142" t="s">
        <v>171</v>
      </c>
      <c r="I103" s="143"/>
      <c r="J103" s="93">
        <v>15.0</v>
      </c>
      <c r="K103" s="142" t="s">
        <v>171</v>
      </c>
      <c r="L103" s="143"/>
      <c r="M103" s="93">
        <v>15.0</v>
      </c>
      <c r="N103" s="145"/>
    </row>
    <row r="104" ht="14.25" customHeight="1">
      <c r="A104" s="142" t="s">
        <v>172</v>
      </c>
      <c r="B104" s="143"/>
      <c r="C104" s="93">
        <v>1.0</v>
      </c>
      <c r="D104" s="144">
        <v>416.0</v>
      </c>
      <c r="E104" s="142" t="s">
        <v>172</v>
      </c>
      <c r="F104" s="143"/>
      <c r="G104" s="93">
        <v>1.0</v>
      </c>
      <c r="H104" s="142" t="s">
        <v>172</v>
      </c>
      <c r="I104" s="143"/>
      <c r="J104" s="93">
        <v>1.0</v>
      </c>
      <c r="K104" s="142" t="s">
        <v>172</v>
      </c>
      <c r="L104" s="143"/>
      <c r="M104" s="93">
        <v>1.0</v>
      </c>
      <c r="N104" s="145"/>
    </row>
    <row r="105" ht="14.25" customHeight="1">
      <c r="A105" s="142" t="s">
        <v>173</v>
      </c>
      <c r="B105" s="143"/>
      <c r="C105" s="93">
        <v>1.0</v>
      </c>
      <c r="D105" s="144">
        <v>250.0</v>
      </c>
      <c r="E105" s="142" t="s">
        <v>173</v>
      </c>
      <c r="F105" s="143"/>
      <c r="G105" s="93">
        <v>1.0</v>
      </c>
      <c r="H105" s="142" t="s">
        <v>173</v>
      </c>
      <c r="I105" s="143"/>
      <c r="J105" s="93">
        <v>1.0</v>
      </c>
      <c r="K105" s="142" t="s">
        <v>173</v>
      </c>
      <c r="L105" s="143"/>
      <c r="M105" s="93">
        <v>1.0</v>
      </c>
      <c r="N105" s="145"/>
    </row>
    <row r="106" ht="14.25" customHeight="1">
      <c r="A106" s="142" t="s">
        <v>174</v>
      </c>
      <c r="B106" s="143"/>
      <c r="C106" s="93">
        <v>0.0</v>
      </c>
      <c r="D106" s="144"/>
      <c r="E106" s="142" t="s">
        <v>174</v>
      </c>
      <c r="F106" s="143"/>
      <c r="G106" s="93">
        <v>0.0</v>
      </c>
      <c r="H106" s="142" t="s">
        <v>174</v>
      </c>
      <c r="I106" s="143"/>
      <c r="J106" s="93">
        <v>0.0</v>
      </c>
      <c r="K106" s="142" t="s">
        <v>174</v>
      </c>
      <c r="L106" s="143"/>
      <c r="M106" s="93">
        <v>0.0</v>
      </c>
      <c r="N106" s="145"/>
    </row>
    <row r="107" ht="14.25" customHeight="1">
      <c r="A107" s="142" t="s">
        <v>175</v>
      </c>
      <c r="B107" s="143"/>
      <c r="C107" s="93">
        <v>1.0</v>
      </c>
      <c r="D107" s="144">
        <v>7160.5905</v>
      </c>
      <c r="E107" s="142" t="s">
        <v>175</v>
      </c>
      <c r="F107" s="143"/>
      <c r="G107" s="93">
        <v>1.0</v>
      </c>
      <c r="H107" s="142" t="s">
        <v>175</v>
      </c>
      <c r="I107" s="143"/>
      <c r="J107" s="93">
        <v>1.0</v>
      </c>
      <c r="K107" s="142" t="s">
        <v>175</v>
      </c>
      <c r="L107" s="143"/>
      <c r="M107" s="93">
        <v>1.0</v>
      </c>
      <c r="N107" s="145"/>
    </row>
    <row r="108" ht="14.25" customHeight="1">
      <c r="A108" s="142" t="s">
        <v>176</v>
      </c>
      <c r="B108" s="143"/>
      <c r="C108" s="93">
        <v>1.0</v>
      </c>
      <c r="D108" s="144">
        <v>4421.3693</v>
      </c>
      <c r="E108" s="142" t="s">
        <v>176</v>
      </c>
      <c r="F108" s="143"/>
      <c r="G108" s="93">
        <v>1.0</v>
      </c>
      <c r="H108" s="142" t="s">
        <v>176</v>
      </c>
      <c r="I108" s="143"/>
      <c r="J108" s="93">
        <v>1.0</v>
      </c>
      <c r="K108" s="142" t="s">
        <v>176</v>
      </c>
      <c r="L108" s="143"/>
      <c r="M108" s="93">
        <v>1.0</v>
      </c>
      <c r="N108" s="145"/>
    </row>
    <row r="109" ht="14.25" customHeight="1">
      <c r="A109" s="142" t="s">
        <v>177</v>
      </c>
      <c r="B109" s="143"/>
      <c r="C109" s="93">
        <v>1.0</v>
      </c>
      <c r="D109" s="144">
        <v>28738.389000000003</v>
      </c>
      <c r="E109" s="142" t="s">
        <v>177</v>
      </c>
      <c r="F109" s="143"/>
      <c r="G109" s="93">
        <v>1.0</v>
      </c>
      <c r="H109" s="142" t="s">
        <v>177</v>
      </c>
      <c r="I109" s="143"/>
      <c r="J109" s="93">
        <v>1.0</v>
      </c>
      <c r="K109" s="142" t="s">
        <v>177</v>
      </c>
      <c r="L109" s="143"/>
      <c r="M109" s="93">
        <v>1.0</v>
      </c>
      <c r="N109" s="145"/>
    </row>
    <row r="110" ht="14.25" customHeight="1">
      <c r="A110" s="142" t="s">
        <v>178</v>
      </c>
      <c r="B110" s="143"/>
      <c r="C110" s="93">
        <v>1.0</v>
      </c>
      <c r="D110" s="144">
        <v>8000.0</v>
      </c>
      <c r="E110" s="142" t="s">
        <v>178</v>
      </c>
      <c r="F110" s="143"/>
      <c r="G110" s="93">
        <v>1.0</v>
      </c>
      <c r="H110" s="142" t="s">
        <v>178</v>
      </c>
      <c r="I110" s="143"/>
      <c r="J110" s="93">
        <v>1.0</v>
      </c>
      <c r="K110" s="142" t="s">
        <v>178</v>
      </c>
      <c r="L110" s="143"/>
      <c r="M110" s="93">
        <v>0.0</v>
      </c>
      <c r="N110" s="145"/>
    </row>
    <row r="111" ht="14.25" customHeight="1">
      <c r="A111" s="142" t="s">
        <v>179</v>
      </c>
      <c r="B111" s="143"/>
      <c r="C111" s="93">
        <v>1.0</v>
      </c>
      <c r="D111" s="144">
        <v>15000.0</v>
      </c>
      <c r="E111" s="142" t="s">
        <v>179</v>
      </c>
      <c r="F111" s="143"/>
      <c r="G111" s="93">
        <v>1.0</v>
      </c>
      <c r="H111" s="142" t="s">
        <v>179</v>
      </c>
      <c r="I111" s="143"/>
      <c r="J111" s="93">
        <v>1.0</v>
      </c>
      <c r="K111" s="142" t="s">
        <v>179</v>
      </c>
      <c r="L111" s="143"/>
      <c r="M111" s="93">
        <v>0.0</v>
      </c>
      <c r="N111" s="145"/>
    </row>
    <row r="112" ht="14.25" customHeight="1">
      <c r="A112" s="142" t="s">
        <v>180</v>
      </c>
      <c r="B112" s="143"/>
      <c r="C112" s="93">
        <v>2.0</v>
      </c>
      <c r="D112" s="144">
        <v>4727.44</v>
      </c>
      <c r="E112" s="142" t="s">
        <v>180</v>
      </c>
      <c r="F112" s="143"/>
      <c r="G112" s="93">
        <v>2.0</v>
      </c>
      <c r="H112" s="142" t="s">
        <v>180</v>
      </c>
      <c r="I112" s="143"/>
      <c r="J112" s="93">
        <v>2.0</v>
      </c>
      <c r="K112" s="142" t="s">
        <v>180</v>
      </c>
      <c r="L112" s="143"/>
      <c r="M112" s="93">
        <v>0.0</v>
      </c>
      <c r="N112" s="145"/>
    </row>
    <row r="113" ht="14.25" customHeight="1">
      <c r="A113" s="146" t="s">
        <v>181</v>
      </c>
      <c r="B113" s="147"/>
      <c r="C113" s="93">
        <v>1.0</v>
      </c>
      <c r="D113" s="148">
        <v>15600.0</v>
      </c>
      <c r="E113" s="146" t="s">
        <v>181</v>
      </c>
      <c r="F113" s="147"/>
      <c r="G113" s="93">
        <v>1.0</v>
      </c>
      <c r="H113" s="146" t="s">
        <v>181</v>
      </c>
      <c r="I113" s="147"/>
      <c r="J113" s="93">
        <v>1.0</v>
      </c>
      <c r="K113" s="146" t="s">
        <v>181</v>
      </c>
      <c r="L113" s="147"/>
      <c r="M113" s="93">
        <v>0.0</v>
      </c>
      <c r="N113" s="145"/>
    </row>
    <row r="114" ht="14.25" customHeight="1"/>
    <row r="115" ht="14.25" customHeight="1">
      <c r="C115" s="135" t="s">
        <v>56</v>
      </c>
      <c r="D115" s="135" t="s">
        <v>58</v>
      </c>
      <c r="E115" s="135" t="s">
        <v>60</v>
      </c>
      <c r="F115" s="135" t="s">
        <v>62</v>
      </c>
      <c r="H115" s="136" t="s">
        <v>150</v>
      </c>
      <c r="I115" s="135" t="s">
        <v>151</v>
      </c>
    </row>
    <row r="116" ht="14.25" customHeight="1">
      <c r="A116" s="149" t="s">
        <v>182</v>
      </c>
      <c r="C116" s="149" t="s">
        <v>183</v>
      </c>
      <c r="D116" s="149" t="s">
        <v>183</v>
      </c>
      <c r="E116" s="149" t="s">
        <v>183</v>
      </c>
      <c r="F116" s="149" t="s">
        <v>183</v>
      </c>
      <c r="G116" s="149"/>
      <c r="H116" s="149" t="s">
        <v>184</v>
      </c>
    </row>
    <row r="117" ht="14.25" customHeight="1">
      <c r="A117" s="12" t="s">
        <v>185</v>
      </c>
      <c r="C117" s="150">
        <v>2.0</v>
      </c>
      <c r="D117" s="150">
        <v>2.0</v>
      </c>
      <c r="E117" s="150">
        <v>2.0</v>
      </c>
      <c r="F117" s="150">
        <v>0.0</v>
      </c>
      <c r="G117" s="12" t="s">
        <v>186</v>
      </c>
      <c r="H117" s="126">
        <v>11.0</v>
      </c>
    </row>
    <row r="118" ht="14.25" customHeight="1">
      <c r="A118" s="12" t="s">
        <v>187</v>
      </c>
      <c r="C118" s="150">
        <v>0.1</v>
      </c>
      <c r="D118" s="150">
        <v>0.1</v>
      </c>
      <c r="E118" s="150">
        <v>0.1</v>
      </c>
      <c r="F118" s="150">
        <v>0.0</v>
      </c>
      <c r="G118" s="12" t="s">
        <v>186</v>
      </c>
      <c r="H118" s="126">
        <v>0.0</v>
      </c>
    </row>
    <row r="119" ht="14.25" customHeight="1">
      <c r="A119" s="12" t="s">
        <v>188</v>
      </c>
      <c r="C119" s="150">
        <v>4.0</v>
      </c>
      <c r="D119" s="150">
        <v>4.0</v>
      </c>
      <c r="E119" s="150">
        <v>4.0</v>
      </c>
      <c r="F119" s="150">
        <v>0.0</v>
      </c>
      <c r="G119" s="12" t="s">
        <v>186</v>
      </c>
      <c r="H119" s="126">
        <v>0.94</v>
      </c>
    </row>
    <row r="120" ht="14.25" customHeight="1">
      <c r="A120" s="12" t="s">
        <v>189</v>
      </c>
      <c r="C120" s="150">
        <v>4.0</v>
      </c>
      <c r="D120" s="150">
        <v>4.0</v>
      </c>
      <c r="E120" s="150">
        <v>4.0</v>
      </c>
      <c r="F120" s="150">
        <v>0.0</v>
      </c>
      <c r="G120" s="12" t="s">
        <v>186</v>
      </c>
      <c r="H120" s="126">
        <v>0.94</v>
      </c>
    </row>
    <row r="121" ht="14.25" customHeight="1">
      <c r="A121" s="12" t="s">
        <v>190</v>
      </c>
      <c r="C121" s="150">
        <v>0.01</v>
      </c>
      <c r="D121" s="150">
        <v>0.01</v>
      </c>
      <c r="E121" s="150">
        <v>0.01</v>
      </c>
      <c r="F121" s="150">
        <v>0.0</v>
      </c>
      <c r="G121" s="12" t="s">
        <v>186</v>
      </c>
      <c r="H121" s="126">
        <v>3.0</v>
      </c>
    </row>
    <row r="122" ht="14.25" customHeight="1">
      <c r="A122" s="12" t="s">
        <v>191</v>
      </c>
      <c r="C122" s="150">
        <v>0.01</v>
      </c>
      <c r="D122" s="150">
        <v>0.01</v>
      </c>
      <c r="E122" s="150">
        <v>0.01</v>
      </c>
      <c r="F122" s="150">
        <v>0.0</v>
      </c>
      <c r="G122" s="12" t="s">
        <v>186</v>
      </c>
      <c r="H122" s="126">
        <v>2.0</v>
      </c>
    </row>
    <row r="123" ht="14.25" customHeight="1">
      <c r="A123" s="12" t="s">
        <v>192</v>
      </c>
      <c r="C123" s="150">
        <v>1.0</v>
      </c>
      <c r="D123" s="150">
        <v>1.0</v>
      </c>
      <c r="E123" s="150">
        <v>1.0</v>
      </c>
      <c r="F123" s="150">
        <v>0.0</v>
      </c>
      <c r="G123" s="12" t="s">
        <v>193</v>
      </c>
      <c r="H123" s="126">
        <v>200.0</v>
      </c>
    </row>
    <row r="124" ht="14.25" customHeight="1">
      <c r="A124" s="12" t="s">
        <v>194</v>
      </c>
      <c r="C124" s="150">
        <v>1.0</v>
      </c>
      <c r="D124" s="150">
        <v>1.0</v>
      </c>
      <c r="E124" s="150">
        <v>1.0</v>
      </c>
      <c r="F124" s="150">
        <v>0.0</v>
      </c>
      <c r="G124" s="12" t="s">
        <v>195</v>
      </c>
      <c r="H124" s="126">
        <v>3.0</v>
      </c>
    </row>
    <row r="125" ht="14.25" customHeight="1">
      <c r="A125" s="12" t="s">
        <v>196</v>
      </c>
      <c r="C125" s="150">
        <v>2.0</v>
      </c>
      <c r="D125" s="150">
        <v>2.0</v>
      </c>
      <c r="E125" s="150">
        <v>2.0</v>
      </c>
      <c r="F125" s="150">
        <v>0.0</v>
      </c>
      <c r="G125" s="12" t="s">
        <v>193</v>
      </c>
      <c r="H125" s="126">
        <v>250.0</v>
      </c>
    </row>
    <row r="126" ht="14.25" customHeight="1">
      <c r="A126" s="12" t="s">
        <v>197</v>
      </c>
    </row>
    <row r="127" ht="14.25" customHeight="1"/>
    <row r="128" ht="14.25" customHeight="1">
      <c r="A128" s="12" t="s">
        <v>198</v>
      </c>
      <c r="F128" s="151">
        <v>0.02</v>
      </c>
    </row>
    <row r="129" ht="14.25" customHeight="1">
      <c r="F129" s="151"/>
    </row>
    <row r="130" ht="14.25" customHeight="1">
      <c r="A130" s="12" t="s">
        <v>199</v>
      </c>
      <c r="F130" s="151">
        <v>0.05</v>
      </c>
    </row>
    <row r="131" ht="14.25" customHeight="1">
      <c r="F131" s="151"/>
    </row>
    <row r="132" ht="14.25" customHeight="1">
      <c r="A132" s="12" t="s">
        <v>200</v>
      </c>
      <c r="F132" s="151">
        <v>0.08</v>
      </c>
    </row>
    <row r="133" ht="14.25" customHeight="1"/>
    <row r="134" ht="14.25" customHeight="1">
      <c r="A134" s="12" t="s">
        <v>201</v>
      </c>
      <c r="B134" s="12">
        <v>0.02832</v>
      </c>
      <c r="C134" s="12" t="s">
        <v>202</v>
      </c>
      <c r="D134" s="12" t="s">
        <v>203</v>
      </c>
      <c r="E134" s="12">
        <v>0.0929</v>
      </c>
      <c r="F134" s="12" t="s">
        <v>204</v>
      </c>
      <c r="G134" s="12" t="s">
        <v>205</v>
      </c>
      <c r="H134" s="12">
        <v>0.3048</v>
      </c>
      <c r="I134" s="12" t="s">
        <v>206</v>
      </c>
    </row>
    <row r="135" ht="14.25" customHeight="1">
      <c r="A135" s="12" t="s">
        <v>207</v>
      </c>
      <c r="C135" s="12">
        <f>B134/E134</f>
        <v>0.3048439182</v>
      </c>
      <c r="D135" s="12" t="s">
        <v>208</v>
      </c>
      <c r="K135" s="134" t="s">
        <v>209</v>
      </c>
    </row>
    <row r="136" ht="14.25" customHeight="1">
      <c r="A136" s="12" t="s">
        <v>210</v>
      </c>
      <c r="B136" s="12">
        <f>B134/H134</f>
        <v>0.09291338583</v>
      </c>
      <c r="C136" s="12" t="s">
        <v>211</v>
      </c>
    </row>
    <row r="137" ht="14.25" customHeight="1">
      <c r="A137" s="152" t="s">
        <v>212</v>
      </c>
      <c r="B137" s="81"/>
      <c r="C137" s="81"/>
      <c r="D137" s="81"/>
      <c r="E137" s="81"/>
      <c r="F137" s="81"/>
      <c r="G137" s="81"/>
      <c r="H137" s="81"/>
      <c r="I137" s="81"/>
      <c r="J137" s="81"/>
      <c r="K137" s="81"/>
      <c r="L137" s="81"/>
      <c r="M137" s="81"/>
      <c r="N137" s="81"/>
      <c r="O137" s="81"/>
      <c r="P137" s="81"/>
      <c r="Q137" s="81"/>
      <c r="R137" s="81"/>
      <c r="S137" s="81"/>
      <c r="T137" s="81"/>
      <c r="U137" s="81"/>
      <c r="V137" s="81"/>
      <c r="W137" s="81"/>
      <c r="X137" s="81"/>
      <c r="Y137" s="81"/>
      <c r="Z137" s="81"/>
      <c r="AA137" s="81"/>
      <c r="AB137" s="81"/>
      <c r="AC137" s="81"/>
      <c r="AD137" s="6"/>
    </row>
    <row r="138" ht="14.25" customHeight="1"/>
    <row r="139" ht="14.25" customHeight="1">
      <c r="A139" s="153" t="s">
        <v>213</v>
      </c>
      <c r="B139" s="153" t="s">
        <v>214</v>
      </c>
      <c r="C139" s="154" t="s">
        <v>60</v>
      </c>
      <c r="D139" s="153" t="s">
        <v>61</v>
      </c>
      <c r="E139" s="153" t="s">
        <v>215</v>
      </c>
      <c r="F139" s="154" t="s">
        <v>58</v>
      </c>
      <c r="G139" s="153" t="s">
        <v>59</v>
      </c>
      <c r="H139" s="154"/>
      <c r="I139" s="154"/>
      <c r="J139" s="154"/>
    </row>
    <row r="140" ht="14.25" customHeight="1">
      <c r="A140" s="12" t="s">
        <v>216</v>
      </c>
      <c r="B140" s="12">
        <v>2.0</v>
      </c>
      <c r="D140" s="155"/>
      <c r="F140" s="156" t="s">
        <v>217</v>
      </c>
      <c r="G140" s="156" t="s">
        <v>218</v>
      </c>
    </row>
    <row r="141" ht="14.25" customHeight="1">
      <c r="D141" s="155"/>
      <c r="F141" s="65"/>
    </row>
    <row r="142" ht="14.25" customHeight="1">
      <c r="A142" s="12" t="s">
        <v>219</v>
      </c>
      <c r="B142" s="12">
        <v>100.0</v>
      </c>
      <c r="C142" s="12" t="s">
        <v>220</v>
      </c>
      <c r="D142" s="155"/>
      <c r="F142" s="157">
        <v>704.0</v>
      </c>
      <c r="G142" s="158">
        <v>158.0</v>
      </c>
    </row>
    <row r="143" ht="14.25" customHeight="1">
      <c r="D143" s="155"/>
      <c r="F143" s="65"/>
    </row>
    <row r="144" ht="14.25" customHeight="1">
      <c r="A144" s="12" t="s">
        <v>221</v>
      </c>
      <c r="B144" s="157">
        <v>180.0</v>
      </c>
      <c r="C144" s="12" t="s">
        <v>222</v>
      </c>
      <c r="D144" s="155"/>
      <c r="F144" s="65"/>
      <c r="G144" s="159">
        <f>G142</f>
        <v>158</v>
      </c>
    </row>
    <row r="145" ht="14.25" customHeight="1">
      <c r="A145" s="57" t="s">
        <v>223</v>
      </c>
      <c r="B145" s="157">
        <v>90.0</v>
      </c>
      <c r="C145" s="12" t="s">
        <v>222</v>
      </c>
      <c r="D145" s="155"/>
      <c r="F145" s="159">
        <f>F142</f>
        <v>704</v>
      </c>
      <c r="H145" s="159">
        <f>SUM(F145:G145)</f>
        <v>704</v>
      </c>
      <c r="I145" s="160">
        <f>H145/0.092903</f>
        <v>7577.796196</v>
      </c>
      <c r="J145" s="12" t="s">
        <v>220</v>
      </c>
    </row>
    <row r="146" ht="14.25" customHeight="1">
      <c r="A146" s="12" t="s">
        <v>224</v>
      </c>
      <c r="C146" s="87">
        <f>LOOKUP(C139,Adjustments!A$2:A$5,Adjustments!C$2:C$5)</f>
        <v>-0.5</v>
      </c>
      <c r="D146" s="12" t="s">
        <v>225</v>
      </c>
    </row>
    <row r="147" ht="14.25" customHeight="1">
      <c r="A147" s="12" t="s">
        <v>226</v>
      </c>
      <c r="C147" s="157">
        <v>0.0</v>
      </c>
      <c r="D147" s="12" t="s">
        <v>227</v>
      </c>
      <c r="E147" s="12">
        <f>C147*H134</f>
        <v>0</v>
      </c>
    </row>
    <row r="148" ht="14.25" customHeight="1">
      <c r="A148" s="12" t="s">
        <v>228</v>
      </c>
      <c r="C148" s="157">
        <v>1.0</v>
      </c>
      <c r="D148" s="12" t="s">
        <v>229</v>
      </c>
      <c r="F148" s="12">
        <f>C148*12</f>
        <v>12</v>
      </c>
      <c r="G148" s="12" t="s">
        <v>230</v>
      </c>
    </row>
    <row r="149" ht="14.25" customHeight="1"/>
    <row r="150" ht="14.25" customHeight="1">
      <c r="A150" s="161" t="s">
        <v>231</v>
      </c>
      <c r="B150" s="161" t="s">
        <v>62</v>
      </c>
      <c r="C150" s="162" t="s">
        <v>63</v>
      </c>
      <c r="D150" s="163"/>
      <c r="E150" s="164"/>
      <c r="F150" s="164"/>
      <c r="G150" s="164"/>
      <c r="H150" s="164"/>
      <c r="I150" s="164"/>
      <c r="J150" s="165"/>
    </row>
    <row r="151" ht="14.25" customHeight="1"/>
    <row r="152" ht="14.25" customHeight="1">
      <c r="A152" s="122" t="s">
        <v>232</v>
      </c>
      <c r="B152" s="166">
        <v>6900.0</v>
      </c>
      <c r="C152" s="124" t="s">
        <v>233</v>
      </c>
      <c r="D152" s="167">
        <f t="shared" ref="D152:D154" si="7">B152/0.092903</f>
        <v>74271.01385</v>
      </c>
      <c r="E152" s="124" t="s">
        <v>220</v>
      </c>
    </row>
    <row r="153" ht="14.25" customHeight="1">
      <c r="A153" s="125" t="s">
        <v>234</v>
      </c>
      <c r="B153" s="125">
        <v>1900.0</v>
      </c>
      <c r="C153" s="127" t="s">
        <v>233</v>
      </c>
      <c r="D153" s="160">
        <f t="shared" si="7"/>
        <v>20451.4386</v>
      </c>
      <c r="E153" s="127" t="s">
        <v>220</v>
      </c>
    </row>
    <row r="154" ht="14.25" customHeight="1">
      <c r="A154" s="129" t="s">
        <v>235</v>
      </c>
      <c r="B154" s="129">
        <v>403.0</v>
      </c>
      <c r="C154" s="133" t="s">
        <v>233</v>
      </c>
      <c r="D154" s="168">
        <f t="shared" si="7"/>
        <v>4337.857766</v>
      </c>
      <c r="E154" s="133" t="s">
        <v>220</v>
      </c>
    </row>
    <row r="155" ht="14.25" customHeight="1"/>
    <row r="156" ht="14.25" customHeight="1">
      <c r="A156" s="12" t="s">
        <v>236</v>
      </c>
    </row>
    <row r="157" ht="14.25" customHeight="1">
      <c r="K157" s="134" t="s">
        <v>237</v>
      </c>
    </row>
    <row r="158" ht="14.25" customHeight="1">
      <c r="A158" s="134" t="s">
        <v>238</v>
      </c>
      <c r="D158" s="12">
        <v>35.3147</v>
      </c>
      <c r="E158" s="12" t="s">
        <v>239</v>
      </c>
    </row>
    <row r="159" ht="14.25" customHeight="1">
      <c r="A159" s="12" t="s">
        <v>240</v>
      </c>
      <c r="B159" s="157">
        <v>1.0</v>
      </c>
      <c r="C159" s="12" t="s">
        <v>241</v>
      </c>
    </row>
    <row r="160" ht="14.25" customHeight="1">
      <c r="A160" s="12" t="s">
        <v>242</v>
      </c>
      <c r="B160" s="87">
        <v>0.5</v>
      </c>
    </row>
    <row r="161" ht="14.25" customHeight="1">
      <c r="A161" s="12" t="s">
        <v>221</v>
      </c>
      <c r="B161" s="157">
        <v>90.0</v>
      </c>
      <c r="C161" s="12" t="s">
        <v>222</v>
      </c>
    </row>
    <row r="162" ht="14.25" customHeight="1">
      <c r="A162" s="12" t="s">
        <v>243</v>
      </c>
      <c r="B162" s="157">
        <f>B$159*B$152*B$160</f>
        <v>3450</v>
      </c>
      <c r="C162" s="12" t="s">
        <v>244</v>
      </c>
      <c r="D162" s="169">
        <f>D158*B162</f>
        <v>121835.715</v>
      </c>
      <c r="E162" s="12" t="s">
        <v>245</v>
      </c>
    </row>
    <row r="163" ht="14.25" customHeight="1">
      <c r="A163" s="12" t="s">
        <v>246</v>
      </c>
      <c r="B163" s="157">
        <f>B$159*B$152*(1-B$160)</f>
        <v>3450</v>
      </c>
      <c r="C163" s="12" t="s">
        <v>244</v>
      </c>
      <c r="D163" s="169">
        <f>D158*B163</f>
        <v>121835.715</v>
      </c>
      <c r="E163" s="12" t="s">
        <v>245</v>
      </c>
    </row>
    <row r="164" ht="14.25" customHeight="1">
      <c r="A164" s="12" t="s">
        <v>224</v>
      </c>
      <c r="C164" s="87">
        <f>LOOKUP(C150,Adjustments!A$2:A$5,Adjustments!C$2:C$5)</f>
        <v>-0.5</v>
      </c>
      <c r="D164" s="12" t="s">
        <v>225</v>
      </c>
    </row>
    <row r="165" ht="14.25" customHeight="1">
      <c r="A165" s="12" t="s">
        <v>226</v>
      </c>
      <c r="C165" s="157">
        <v>0.0</v>
      </c>
      <c r="D165" s="12" t="s">
        <v>227</v>
      </c>
    </row>
    <row r="166" ht="14.25" customHeight="1">
      <c r="A166" s="12" t="s">
        <v>247</v>
      </c>
      <c r="C166" s="157">
        <v>1.0</v>
      </c>
      <c r="D166" s="12" t="s">
        <v>229</v>
      </c>
      <c r="F166" s="12">
        <f>C166*12</f>
        <v>12</v>
      </c>
      <c r="G166" s="12" t="s">
        <v>230</v>
      </c>
    </row>
    <row r="167" ht="14.25" customHeight="1"/>
    <row r="168" ht="14.25" customHeight="1"/>
    <row r="169" ht="14.25" customHeight="1">
      <c r="A169" s="153" t="s">
        <v>248</v>
      </c>
      <c r="B169" s="153" t="s">
        <v>56</v>
      </c>
      <c r="C169" s="170" t="s">
        <v>57</v>
      </c>
      <c r="D169" s="171"/>
      <c r="E169" s="172"/>
      <c r="F169" s="172"/>
      <c r="G169" s="172"/>
      <c r="H169" s="172"/>
      <c r="I169" s="172"/>
      <c r="J169" s="173"/>
    </row>
    <row r="170" ht="14.25" customHeight="1"/>
    <row r="171" ht="14.25" customHeight="1">
      <c r="A171" s="12" t="s">
        <v>249</v>
      </c>
      <c r="B171" s="174">
        <v>1204.0</v>
      </c>
      <c r="C171" s="12" t="s">
        <v>233</v>
      </c>
      <c r="D171" s="160">
        <f>B171/0.092903</f>
        <v>12959.75372</v>
      </c>
      <c r="E171" s="12" t="s">
        <v>220</v>
      </c>
    </row>
    <row r="172" ht="14.25" customHeight="1">
      <c r="A172" s="12" t="s">
        <v>221</v>
      </c>
      <c r="B172" s="174">
        <v>180.0</v>
      </c>
      <c r="C172" s="12" t="s">
        <v>250</v>
      </c>
      <c r="E172" s="12">
        <f>B172/5</f>
        <v>36</v>
      </c>
      <c r="F172" s="12" t="s">
        <v>251</v>
      </c>
      <c r="G172" s="12">
        <f>E172*7</f>
        <v>252</v>
      </c>
      <c r="H172" s="12" t="s">
        <v>252</v>
      </c>
    </row>
    <row r="173" ht="14.25" customHeight="1">
      <c r="A173" s="57" t="s">
        <v>224</v>
      </c>
      <c r="C173" s="87">
        <f>LOOKUP(B169,Adjustments!A$2:A$5,Adjustments!C$2:C$5)</f>
        <v>0.5</v>
      </c>
      <c r="D173" s="12" t="s">
        <v>253</v>
      </c>
    </row>
    <row r="174" ht="14.25" customHeight="1">
      <c r="A174" s="57" t="s">
        <v>226</v>
      </c>
      <c r="C174" s="175">
        <v>2000.0</v>
      </c>
      <c r="D174" s="12" t="s">
        <v>227</v>
      </c>
      <c r="E174" s="157">
        <f>C174*H134</f>
        <v>609.6</v>
      </c>
      <c r="F174" s="12" t="s">
        <v>206</v>
      </c>
    </row>
    <row r="175" ht="14.25" customHeight="1">
      <c r="A175" s="57" t="s">
        <v>254</v>
      </c>
      <c r="C175" s="175">
        <v>2.0</v>
      </c>
      <c r="D175" s="12" t="s">
        <v>229</v>
      </c>
      <c r="E175" s="12" t="s">
        <v>255</v>
      </c>
      <c r="H175" s="12">
        <f>C175*12</f>
        <v>24</v>
      </c>
      <c r="I175" s="12" t="s">
        <v>230</v>
      </c>
    </row>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c r="A206" s="153" t="s">
        <v>256</v>
      </c>
      <c r="B206" s="153" t="s">
        <v>56</v>
      </c>
      <c r="C206" s="170" t="s">
        <v>61</v>
      </c>
      <c r="D206" s="171"/>
      <c r="E206" s="172"/>
      <c r="F206" s="172"/>
      <c r="G206" s="172"/>
      <c r="H206" s="172"/>
      <c r="I206" s="172"/>
      <c r="J206" s="173"/>
    </row>
    <row r="207" ht="14.25" customHeight="1"/>
    <row r="208" ht="14.25" customHeight="1">
      <c r="A208" s="12" t="s">
        <v>249</v>
      </c>
      <c r="B208" s="157">
        <v>1557.0</v>
      </c>
      <c r="C208" s="12" t="s">
        <v>233</v>
      </c>
      <c r="D208" s="160">
        <f>B208/0.092903</f>
        <v>16759.41573</v>
      </c>
      <c r="E208" s="12" t="s">
        <v>220</v>
      </c>
    </row>
    <row r="209" ht="14.25" customHeight="1">
      <c r="A209" s="12" t="s">
        <v>221</v>
      </c>
      <c r="B209" s="157">
        <v>75.0</v>
      </c>
      <c r="C209" s="12" t="s">
        <v>250</v>
      </c>
      <c r="E209" s="12">
        <f>B209/5</f>
        <v>15</v>
      </c>
      <c r="F209" s="12" t="s">
        <v>251</v>
      </c>
      <c r="G209" s="12">
        <f>E209*7</f>
        <v>105</v>
      </c>
      <c r="H209" s="12" t="s">
        <v>252</v>
      </c>
    </row>
    <row r="210" ht="14.25" customHeight="1">
      <c r="A210" s="12" t="s">
        <v>224</v>
      </c>
      <c r="C210" s="87">
        <f>LOOKUP(B206,Adjustments!A$2:A$5,Adjustments!C$2:C$5)</f>
        <v>0.5</v>
      </c>
      <c r="D210" s="12" t="s">
        <v>257</v>
      </c>
    </row>
    <row r="211" ht="14.25" customHeight="1">
      <c r="A211" s="12" t="s">
        <v>226</v>
      </c>
      <c r="C211" s="157">
        <v>0.0</v>
      </c>
      <c r="D211" s="12" t="s">
        <v>227</v>
      </c>
      <c r="E211" s="157">
        <f>C211*H134</f>
        <v>0</v>
      </c>
    </row>
    <row r="212" ht="14.25" customHeight="1">
      <c r="A212" s="12" t="s">
        <v>258</v>
      </c>
      <c r="C212" s="157">
        <v>2.0</v>
      </c>
      <c r="D212" s="12" t="s">
        <v>229</v>
      </c>
      <c r="E212" s="12" t="s">
        <v>259</v>
      </c>
      <c r="H212" s="12">
        <f>C212*12</f>
        <v>24</v>
      </c>
      <c r="I212" s="12" t="s">
        <v>230</v>
      </c>
    </row>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c r="A248" s="161" t="s">
        <v>260</v>
      </c>
      <c r="B248" s="161" t="s">
        <v>62</v>
      </c>
      <c r="C248" s="162" t="s">
        <v>63</v>
      </c>
      <c r="D248" s="163"/>
      <c r="E248" s="164"/>
      <c r="F248" s="164"/>
      <c r="G248" s="164"/>
      <c r="H248" s="164"/>
      <c r="I248" s="164"/>
      <c r="J248" s="165"/>
    </row>
    <row r="249" ht="14.25" customHeight="1"/>
    <row r="250" ht="14.25" customHeight="1">
      <c r="A250" s="12" t="s">
        <v>249</v>
      </c>
      <c r="B250" s="157">
        <f>H250*M250</f>
        <v>152.2139</v>
      </c>
      <c r="C250" s="12" t="s">
        <v>233</v>
      </c>
      <c r="D250" s="160">
        <f>B250/0.092903</f>
        <v>1638.417489</v>
      </c>
      <c r="E250" s="12" t="s">
        <v>220</v>
      </c>
      <c r="F250" s="12">
        <v>24670.0</v>
      </c>
      <c r="G250" s="12" t="s">
        <v>261</v>
      </c>
      <c r="H250" s="12">
        <f>F250/1000</f>
        <v>24.67</v>
      </c>
      <c r="I250" s="12" t="s">
        <v>241</v>
      </c>
      <c r="J250" s="12" t="s">
        <v>262</v>
      </c>
      <c r="K250" s="12">
        <v>6170.0</v>
      </c>
      <c r="L250" s="12" t="s">
        <v>261</v>
      </c>
      <c r="M250" s="12">
        <f>K250/1000</f>
        <v>6.17</v>
      </c>
    </row>
    <row r="251" ht="14.25" customHeight="1">
      <c r="A251" s="12" t="s">
        <v>221</v>
      </c>
      <c r="B251" s="157">
        <v>60.0</v>
      </c>
      <c r="C251" s="12" t="s">
        <v>263</v>
      </c>
      <c r="E251" s="12">
        <f>B251/5</f>
        <v>12</v>
      </c>
      <c r="F251" s="12" t="s">
        <v>251</v>
      </c>
      <c r="G251" s="12">
        <f>E251*7</f>
        <v>84</v>
      </c>
      <c r="H251" s="12" t="s">
        <v>252</v>
      </c>
    </row>
    <row r="252" ht="14.25" customHeight="1">
      <c r="A252" s="12" t="s">
        <v>224</v>
      </c>
      <c r="C252" s="87">
        <f>LOOKUP(B248,Adjustments!A$2:A$5,Adjustments!C$2:C$5)</f>
        <v>-0.5</v>
      </c>
      <c r="D252" s="12" t="s">
        <v>257</v>
      </c>
    </row>
    <row r="253" ht="14.25" customHeight="1">
      <c r="A253" s="12" t="s">
        <v>226</v>
      </c>
      <c r="C253" s="157">
        <v>1000.0</v>
      </c>
      <c r="D253" s="12" t="s">
        <v>227</v>
      </c>
      <c r="E253" s="157">
        <f>C253*H134</f>
        <v>304.8</v>
      </c>
    </row>
    <row r="254" ht="14.25" customHeight="1">
      <c r="A254" s="12" t="s">
        <v>258</v>
      </c>
      <c r="C254" s="157">
        <v>0.75</v>
      </c>
      <c r="D254" s="12" t="s">
        <v>229</v>
      </c>
      <c r="E254" s="12" t="s">
        <v>263</v>
      </c>
      <c r="G254" s="12">
        <f>12*C254</f>
        <v>9</v>
      </c>
      <c r="H254" s="12" t="s">
        <v>230</v>
      </c>
    </row>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c r="A290" s="161" t="s">
        <v>264</v>
      </c>
      <c r="B290" s="161" t="s">
        <v>56</v>
      </c>
      <c r="C290" s="162" t="s">
        <v>61</v>
      </c>
      <c r="D290" s="164"/>
      <c r="E290" s="164"/>
      <c r="F290" s="164"/>
      <c r="G290" s="164"/>
      <c r="H290" s="164"/>
      <c r="I290" s="164"/>
      <c r="J290" s="165"/>
    </row>
    <row r="291" ht="14.25" customHeight="1"/>
    <row r="292" ht="14.25" customHeight="1">
      <c r="A292" s="12" t="s">
        <v>249</v>
      </c>
      <c r="B292" s="157">
        <v>1557.0</v>
      </c>
      <c r="C292" s="12" t="s">
        <v>233</v>
      </c>
      <c r="D292" s="160">
        <f>B292/0.092903</f>
        <v>16759.41573</v>
      </c>
      <c r="E292" s="12" t="s">
        <v>220</v>
      </c>
    </row>
    <row r="293" ht="14.25" customHeight="1">
      <c r="A293" s="12" t="s">
        <v>221</v>
      </c>
      <c r="B293" s="157">
        <v>75.0</v>
      </c>
      <c r="C293" s="12" t="s">
        <v>250</v>
      </c>
      <c r="E293" s="12">
        <f>B293/5</f>
        <v>15</v>
      </c>
      <c r="F293" s="12" t="s">
        <v>251</v>
      </c>
      <c r="G293" s="12">
        <f>E293*7</f>
        <v>105</v>
      </c>
      <c r="H293" s="12" t="s">
        <v>252</v>
      </c>
    </row>
    <row r="294" ht="14.25" customHeight="1">
      <c r="A294" s="12" t="s">
        <v>224</v>
      </c>
      <c r="C294" s="87">
        <f>LOOKUP(B290,Adjustments!A$2:A$5,Adjustments!C$2:C$5)</f>
        <v>0.5</v>
      </c>
      <c r="D294" s="12" t="s">
        <v>257</v>
      </c>
    </row>
    <row r="295" ht="14.25" customHeight="1">
      <c r="A295" s="12" t="s">
        <v>226</v>
      </c>
      <c r="C295" s="157">
        <v>0.0</v>
      </c>
      <c r="D295" s="12" t="s">
        <v>227</v>
      </c>
      <c r="E295" s="157">
        <f>C295*H134</f>
        <v>0</v>
      </c>
    </row>
    <row r="296" ht="14.25" customHeight="1">
      <c r="A296" s="12" t="s">
        <v>258</v>
      </c>
      <c r="C296" s="157">
        <v>2.0</v>
      </c>
      <c r="D296" s="12" t="s">
        <v>229</v>
      </c>
      <c r="E296" s="12" t="s">
        <v>259</v>
      </c>
      <c r="H296" s="12">
        <f>C296*12</f>
        <v>24</v>
      </c>
      <c r="I296" s="12" t="s">
        <v>230</v>
      </c>
    </row>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2">
    <mergeCell ref="D41:E42"/>
    <mergeCell ref="A137:AD137"/>
    <mergeCell ref="A173:B173"/>
    <mergeCell ref="A174:B174"/>
    <mergeCell ref="A175:B175"/>
    <mergeCell ref="A1:AD1"/>
    <mergeCell ref="B39:C40"/>
    <mergeCell ref="F39:F40"/>
    <mergeCell ref="G39:G40"/>
    <mergeCell ref="B41:B42"/>
    <mergeCell ref="C41:C42"/>
    <mergeCell ref="F41:F42"/>
  </mergeCells>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88"/>
    <col customWidth="1" min="2" max="2" width="17.13"/>
    <col customWidth="1" min="3" max="3" width="12.63"/>
    <col customWidth="1" min="4" max="9" width="20.13"/>
    <col customWidth="1" min="10" max="10" width="10.5"/>
    <col customWidth="1" min="11" max="26" width="9.13"/>
  </cols>
  <sheetData>
    <row r="1" ht="18.0" customHeight="1">
      <c r="A1" s="176" t="s">
        <v>265</v>
      </c>
      <c r="B1" s="81"/>
      <c r="C1" s="81"/>
      <c r="D1" s="81"/>
      <c r="E1" s="81"/>
      <c r="F1" s="81"/>
      <c r="G1" s="81"/>
      <c r="H1" s="81"/>
      <c r="I1" s="81"/>
      <c r="J1" s="81"/>
      <c r="K1" s="6"/>
      <c r="L1" s="177"/>
      <c r="M1" s="177"/>
      <c r="N1" s="177"/>
      <c r="O1" s="177"/>
      <c r="P1" s="177"/>
      <c r="Q1" s="177"/>
      <c r="R1" s="177"/>
      <c r="S1" s="177"/>
      <c r="T1" s="177"/>
      <c r="U1" s="177"/>
      <c r="V1" s="177"/>
      <c r="W1" s="177"/>
      <c r="X1" s="177"/>
      <c r="Y1" s="177"/>
      <c r="Z1" s="177"/>
    </row>
    <row r="2" ht="18.0" customHeight="1">
      <c r="A2" s="178" t="s">
        <v>266</v>
      </c>
      <c r="B2" s="179" t="s">
        <v>267</v>
      </c>
      <c r="C2" s="180" t="s">
        <v>268</v>
      </c>
      <c r="D2" s="179" t="s">
        <v>269</v>
      </c>
      <c r="E2" s="180" t="s">
        <v>270</v>
      </c>
      <c r="F2" s="179" t="s">
        <v>271</v>
      </c>
      <c r="G2" s="180" t="s">
        <v>270</v>
      </c>
      <c r="H2" s="179" t="s">
        <v>272</v>
      </c>
      <c r="I2" s="181" t="s">
        <v>273</v>
      </c>
      <c r="J2" s="81"/>
      <c r="K2" s="6"/>
      <c r="L2" s="182"/>
      <c r="M2" s="177"/>
      <c r="N2" s="177"/>
      <c r="O2" s="177"/>
      <c r="P2" s="177"/>
      <c r="Q2" s="177"/>
      <c r="R2" s="177"/>
      <c r="S2" s="177"/>
      <c r="T2" s="177"/>
      <c r="U2" s="177"/>
      <c r="V2" s="177"/>
      <c r="W2" s="177"/>
      <c r="X2" s="177"/>
      <c r="Y2" s="177"/>
      <c r="Z2" s="177"/>
    </row>
    <row r="3" ht="18.0" customHeight="1">
      <c r="A3" s="183" t="s">
        <v>274</v>
      </c>
      <c r="B3" s="184">
        <f>Inputs!G142</f>
        <v>158</v>
      </c>
      <c r="C3" s="185" t="str">
        <f>Inputs!C139</f>
        <v>D1</v>
      </c>
      <c r="D3" s="186"/>
      <c r="E3" s="187"/>
      <c r="F3" s="188"/>
      <c r="G3" s="187"/>
      <c r="H3" s="189"/>
      <c r="I3" s="190" t="s">
        <v>275</v>
      </c>
      <c r="J3" s="191"/>
      <c r="K3" s="192"/>
      <c r="L3" s="177"/>
      <c r="M3" s="177"/>
      <c r="N3" s="177"/>
      <c r="O3" s="177"/>
      <c r="P3" s="177"/>
      <c r="Q3" s="177"/>
      <c r="R3" s="177"/>
      <c r="S3" s="177"/>
      <c r="T3" s="177"/>
      <c r="U3" s="177"/>
      <c r="V3" s="177"/>
      <c r="W3" s="177"/>
      <c r="X3" s="177"/>
      <c r="Y3" s="177"/>
      <c r="Z3" s="177"/>
    </row>
    <row r="4" ht="18.0" customHeight="1">
      <c r="A4" s="183" t="s">
        <v>276</v>
      </c>
      <c r="B4" s="193">
        <f>Inputs!F142</f>
        <v>704</v>
      </c>
      <c r="C4" s="185" t="str">
        <f>Inputs!F139</f>
        <v>C1</v>
      </c>
      <c r="D4" s="194"/>
      <c r="E4" s="195"/>
      <c r="F4" s="196"/>
      <c r="G4" s="195"/>
      <c r="H4" s="189"/>
      <c r="I4" s="197" t="s">
        <v>273</v>
      </c>
      <c r="J4" s="198" t="s">
        <v>277</v>
      </c>
      <c r="K4" s="199" t="s">
        <v>278</v>
      </c>
      <c r="L4" s="177"/>
      <c r="M4" s="177"/>
      <c r="N4" s="177"/>
      <c r="O4" s="177"/>
      <c r="P4" s="177"/>
      <c r="Q4" s="177"/>
      <c r="R4" s="177"/>
      <c r="S4" s="177"/>
      <c r="T4" s="177"/>
      <c r="U4" s="177"/>
      <c r="V4" s="177"/>
      <c r="W4" s="177"/>
      <c r="X4" s="177"/>
      <c r="Y4" s="177"/>
      <c r="Z4" s="177"/>
    </row>
    <row r="5" ht="18.0" customHeight="1">
      <c r="A5" s="200" t="s">
        <v>209</v>
      </c>
      <c r="B5" s="201">
        <f>SUM(B3:B4)</f>
        <v>862</v>
      </c>
      <c r="C5" s="185"/>
      <c r="D5" s="202">
        <v>1931756.6899999985</v>
      </c>
      <c r="E5" s="203">
        <f>D5/B5</f>
        <v>2241.017042</v>
      </c>
      <c r="F5" s="204">
        <f>(1+Inputs!$M$5)*Comparison!D5</f>
        <v>2515594.051</v>
      </c>
      <c r="G5" s="203">
        <f>F5/B5</f>
        <v>2918.322565</v>
      </c>
      <c r="H5" s="205">
        <f>'WBS Summary'!M27</f>
        <v>2665719.484</v>
      </c>
      <c r="I5" s="206">
        <f t="shared" ref="I5:I9" si="1">H5-F5</f>
        <v>150125.433</v>
      </c>
      <c r="J5" s="207">
        <f t="shared" ref="J5:J9" si="2">I5/F5</f>
        <v>0.05967792495</v>
      </c>
      <c r="K5" s="208" t="s">
        <v>209</v>
      </c>
      <c r="L5" s="177"/>
      <c r="M5" s="177"/>
      <c r="N5" s="177"/>
      <c r="O5" s="177"/>
      <c r="P5" s="177"/>
      <c r="Q5" s="177"/>
      <c r="R5" s="177"/>
      <c r="S5" s="177"/>
      <c r="T5" s="177"/>
      <c r="U5" s="177"/>
      <c r="V5" s="177"/>
      <c r="W5" s="177"/>
      <c r="X5" s="177"/>
      <c r="Y5" s="177"/>
      <c r="Z5" s="177"/>
    </row>
    <row r="6" ht="18.0" customHeight="1">
      <c r="A6" s="209" t="s">
        <v>237</v>
      </c>
      <c r="B6" s="210"/>
      <c r="C6" s="211" t="str">
        <f>Inputs!B150</f>
        <v>D2</v>
      </c>
      <c r="D6" s="212">
        <v>3579999.2499999763</v>
      </c>
      <c r="E6" s="213"/>
      <c r="F6" s="214">
        <f>(1+Inputs!$M$5)*Comparison!D6</f>
        <v>4661987.123</v>
      </c>
      <c r="G6" s="213"/>
      <c r="H6" s="215">
        <f>'WBS Summary'!M51</f>
        <v>5140902.648</v>
      </c>
      <c r="I6" s="216">
        <f t="shared" si="1"/>
        <v>478915.5243</v>
      </c>
      <c r="J6" s="217">
        <f t="shared" si="2"/>
        <v>0.1027277664</v>
      </c>
      <c r="K6" s="218" t="s">
        <v>237</v>
      </c>
      <c r="L6" s="177"/>
      <c r="M6" s="177"/>
      <c r="N6" s="177"/>
      <c r="O6" s="177"/>
      <c r="P6" s="177"/>
      <c r="Q6" s="177"/>
      <c r="R6" s="177"/>
      <c r="S6" s="177"/>
      <c r="T6" s="177"/>
      <c r="U6" s="177"/>
      <c r="V6" s="177"/>
      <c r="W6" s="177"/>
      <c r="X6" s="177"/>
      <c r="Y6" s="177"/>
      <c r="Z6" s="177"/>
    </row>
    <row r="7" ht="18.0" customHeight="1">
      <c r="A7" s="200" t="s">
        <v>279</v>
      </c>
      <c r="B7" s="219"/>
      <c r="C7" s="185" t="str">
        <f>Inputs!B169</f>
        <v>B1</v>
      </c>
      <c r="D7" s="220">
        <v>1.2388722E7</v>
      </c>
      <c r="E7" s="221"/>
      <c r="F7" s="204">
        <f>(1+Inputs!$M$5)*Comparison!D7</f>
        <v>16132981.72</v>
      </c>
      <c r="G7" s="221"/>
      <c r="H7" s="205">
        <f>'WBS Summary'!M78</f>
        <v>14159309.17</v>
      </c>
      <c r="I7" s="203">
        <f t="shared" si="1"/>
        <v>-1973672.547</v>
      </c>
      <c r="J7" s="222">
        <f t="shared" si="2"/>
        <v>-0.1223377415</v>
      </c>
      <c r="K7" s="223" t="s">
        <v>279</v>
      </c>
      <c r="L7" s="177"/>
      <c r="M7" s="177"/>
      <c r="N7" s="177"/>
      <c r="O7" s="177"/>
      <c r="P7" s="177"/>
      <c r="Q7" s="177"/>
      <c r="R7" s="177"/>
      <c r="S7" s="177"/>
      <c r="T7" s="177"/>
      <c r="U7" s="177"/>
      <c r="V7" s="177"/>
      <c r="W7" s="177"/>
      <c r="X7" s="177"/>
      <c r="Y7" s="177"/>
      <c r="Z7" s="177"/>
    </row>
    <row r="8" ht="18.0" customHeight="1">
      <c r="A8" s="209" t="s">
        <v>280</v>
      </c>
      <c r="B8" s="210"/>
      <c r="C8" s="211" t="str">
        <f>Inputs!B206</f>
        <v>B1</v>
      </c>
      <c r="D8" s="220">
        <v>1.3866487452199942E7</v>
      </c>
      <c r="E8" s="213"/>
      <c r="F8" s="214">
        <f>(1+Inputs!$M$5)*Comparison!D8</f>
        <v>18057374.16</v>
      </c>
      <c r="G8" s="213"/>
      <c r="H8" s="215">
        <f>'WBS Summary'!M104</f>
        <v>14150956.13</v>
      </c>
      <c r="I8" s="216">
        <f t="shared" si="1"/>
        <v>-3906418.028</v>
      </c>
      <c r="J8" s="217">
        <f t="shared" si="2"/>
        <v>-0.2163336703</v>
      </c>
      <c r="K8" s="218" t="s">
        <v>280</v>
      </c>
      <c r="L8" s="177"/>
      <c r="M8" s="177"/>
      <c r="N8" s="177"/>
      <c r="O8" s="177"/>
      <c r="P8" s="177"/>
      <c r="Q8" s="177"/>
      <c r="R8" s="177"/>
      <c r="S8" s="177"/>
      <c r="T8" s="177"/>
      <c r="U8" s="177"/>
      <c r="V8" s="177"/>
      <c r="W8" s="177"/>
      <c r="X8" s="177"/>
      <c r="Y8" s="177"/>
      <c r="Z8" s="177"/>
    </row>
    <row r="9" ht="18.0" customHeight="1">
      <c r="A9" s="224" t="s">
        <v>281</v>
      </c>
      <c r="B9" s="225"/>
      <c r="C9" s="226" t="str">
        <f>Inputs!B248</f>
        <v>D2</v>
      </c>
      <c r="D9" s="227">
        <v>487422.3000000001</v>
      </c>
      <c r="E9" s="228"/>
      <c r="F9" s="229">
        <f>(1+Inputs!$M$5)*Comparison!D9</f>
        <v>634736.5817</v>
      </c>
      <c r="G9" s="228"/>
      <c r="H9" s="230">
        <f>'WBS Summary'!M133</f>
        <v>765186.9129</v>
      </c>
      <c r="I9" s="231">
        <f t="shared" si="1"/>
        <v>130450.3312</v>
      </c>
      <c r="J9" s="232">
        <f t="shared" si="2"/>
        <v>0.2055188482</v>
      </c>
      <c r="K9" s="233" t="s">
        <v>281</v>
      </c>
      <c r="L9" s="177"/>
      <c r="M9" s="177"/>
      <c r="N9" s="177"/>
      <c r="O9" s="177"/>
      <c r="P9" s="177"/>
      <c r="Q9" s="177"/>
      <c r="R9" s="177"/>
      <c r="S9" s="177"/>
      <c r="T9" s="177"/>
      <c r="U9" s="177"/>
      <c r="V9" s="177"/>
      <c r="W9" s="177"/>
      <c r="X9" s="177"/>
      <c r="Y9" s="177"/>
      <c r="Z9" s="177"/>
    </row>
    <row r="10" ht="18.0" customHeight="1">
      <c r="A10" s="234"/>
      <c r="B10" s="234"/>
      <c r="C10" s="234"/>
      <c r="D10" s="235"/>
      <c r="E10" s="177"/>
      <c r="F10" s="177"/>
      <c r="G10" s="177"/>
      <c r="H10" s="177"/>
      <c r="I10" s="177"/>
      <c r="J10" s="177"/>
      <c r="K10" s="177"/>
      <c r="L10" s="177"/>
      <c r="M10" s="177"/>
      <c r="N10" s="177"/>
      <c r="O10" s="177"/>
      <c r="P10" s="177"/>
      <c r="Q10" s="177"/>
      <c r="R10" s="177"/>
      <c r="S10" s="177"/>
      <c r="T10" s="177"/>
      <c r="U10" s="177"/>
      <c r="V10" s="177"/>
      <c r="W10" s="177"/>
      <c r="X10" s="177"/>
      <c r="Y10" s="177"/>
      <c r="Z10" s="177"/>
    </row>
    <row r="11" ht="18.0" customHeight="1">
      <c r="A11" s="234"/>
      <c r="B11" s="234"/>
      <c r="C11" s="234"/>
      <c r="D11" s="235"/>
      <c r="E11" s="177"/>
      <c r="F11" s="177"/>
      <c r="G11" s="177"/>
      <c r="H11" s="177"/>
      <c r="I11" s="177"/>
      <c r="J11" s="177"/>
      <c r="K11" s="177"/>
      <c r="L11" s="177"/>
      <c r="M11" s="177"/>
      <c r="N11" s="177"/>
      <c r="O11" s="177"/>
      <c r="P11" s="177"/>
      <c r="Q11" s="177"/>
      <c r="R11" s="177"/>
      <c r="S11" s="177"/>
      <c r="T11" s="177"/>
      <c r="U11" s="177"/>
      <c r="V11" s="177"/>
      <c r="W11" s="177"/>
      <c r="X11" s="177"/>
      <c r="Y11" s="177"/>
      <c r="Z11" s="177"/>
    </row>
    <row r="12" ht="18.0" customHeight="1">
      <c r="A12" s="234"/>
      <c r="B12" s="234"/>
      <c r="C12" s="234"/>
      <c r="D12" s="235"/>
      <c r="E12" s="177"/>
      <c r="F12" s="177"/>
      <c r="G12" s="177"/>
      <c r="H12" s="177"/>
      <c r="I12" s="177"/>
      <c r="J12" s="177"/>
      <c r="K12" s="177"/>
      <c r="L12" s="177"/>
      <c r="M12" s="177"/>
      <c r="N12" s="177"/>
      <c r="O12" s="177"/>
      <c r="P12" s="177"/>
      <c r="Q12" s="177"/>
      <c r="R12" s="177"/>
      <c r="S12" s="177"/>
      <c r="T12" s="177"/>
      <c r="U12" s="177"/>
      <c r="V12" s="177"/>
      <c r="W12" s="177"/>
      <c r="X12" s="177"/>
      <c r="Y12" s="177"/>
      <c r="Z12" s="177"/>
    </row>
    <row r="13" ht="18.0" customHeight="1">
      <c r="A13" s="234"/>
      <c r="B13" s="234"/>
      <c r="C13" s="234"/>
      <c r="D13" s="235"/>
      <c r="E13" s="177"/>
      <c r="F13" s="177"/>
      <c r="G13" s="177"/>
      <c r="H13" s="177"/>
      <c r="I13" s="177"/>
      <c r="J13" s="177"/>
      <c r="K13" s="177"/>
      <c r="L13" s="177"/>
      <c r="M13" s="177"/>
      <c r="N13" s="177"/>
      <c r="O13" s="177"/>
      <c r="P13" s="177"/>
      <c r="Q13" s="177"/>
      <c r="R13" s="177"/>
      <c r="S13" s="177"/>
      <c r="T13" s="177"/>
      <c r="U13" s="177"/>
      <c r="V13" s="177"/>
      <c r="W13" s="177"/>
      <c r="X13" s="177"/>
      <c r="Y13" s="177"/>
      <c r="Z13" s="177"/>
    </row>
    <row r="14" ht="18.0" customHeight="1">
      <c r="A14" s="234"/>
      <c r="B14" s="234"/>
      <c r="C14" s="234"/>
      <c r="D14" s="235"/>
      <c r="E14" s="177"/>
      <c r="F14" s="177"/>
      <c r="G14" s="177"/>
      <c r="H14" s="177"/>
      <c r="I14" s="177"/>
      <c r="J14" s="177"/>
      <c r="K14" s="177"/>
      <c r="L14" s="177"/>
      <c r="M14" s="177"/>
      <c r="N14" s="177"/>
      <c r="O14" s="177"/>
      <c r="P14" s="177"/>
      <c r="Q14" s="177"/>
      <c r="R14" s="177"/>
      <c r="S14" s="177"/>
      <c r="T14" s="177"/>
      <c r="U14" s="177"/>
      <c r="V14" s="177"/>
      <c r="W14" s="177"/>
      <c r="X14" s="177"/>
      <c r="Y14" s="177"/>
      <c r="Z14" s="177"/>
    </row>
    <row r="15" ht="18.0" customHeight="1">
      <c r="A15" s="234"/>
      <c r="B15" s="234"/>
      <c r="C15" s="234"/>
      <c r="D15" s="235"/>
      <c r="E15" s="177"/>
      <c r="F15" s="177"/>
      <c r="G15" s="177"/>
      <c r="H15" s="177"/>
      <c r="I15" s="177"/>
      <c r="J15" s="177"/>
      <c r="K15" s="177"/>
      <c r="L15" s="177"/>
      <c r="M15" s="177"/>
      <c r="N15" s="177"/>
      <c r="O15" s="177"/>
      <c r="P15" s="177"/>
      <c r="Q15" s="177"/>
      <c r="R15" s="177"/>
      <c r="S15" s="177"/>
      <c r="T15" s="177"/>
      <c r="U15" s="177"/>
      <c r="V15" s="177"/>
      <c r="W15" s="177"/>
      <c r="X15" s="177"/>
      <c r="Y15" s="177"/>
      <c r="Z15" s="177"/>
    </row>
    <row r="16" ht="18.0" customHeight="1">
      <c r="A16" s="234"/>
      <c r="B16" s="234"/>
      <c r="C16" s="234"/>
      <c r="D16" s="235"/>
      <c r="E16" s="177"/>
      <c r="F16" s="177"/>
      <c r="G16" s="177"/>
      <c r="H16" s="177"/>
      <c r="I16" s="177"/>
      <c r="J16" s="177"/>
      <c r="K16" s="177"/>
      <c r="L16" s="177"/>
      <c r="M16" s="177"/>
      <c r="N16" s="177"/>
      <c r="O16" s="177"/>
      <c r="P16" s="177"/>
      <c r="Q16" s="177"/>
      <c r="R16" s="177"/>
      <c r="S16" s="177"/>
      <c r="T16" s="177"/>
      <c r="U16" s="177"/>
      <c r="V16" s="177"/>
      <c r="W16" s="177"/>
      <c r="X16" s="177"/>
      <c r="Y16" s="177"/>
      <c r="Z16" s="177"/>
    </row>
    <row r="17" ht="18.0" customHeight="1">
      <c r="A17" s="234"/>
      <c r="B17" s="234"/>
      <c r="C17" s="234"/>
      <c r="D17" s="235"/>
      <c r="E17" s="177"/>
      <c r="F17" s="177"/>
      <c r="G17" s="177"/>
      <c r="H17" s="177"/>
      <c r="I17" s="177"/>
      <c r="J17" s="177"/>
      <c r="K17" s="177"/>
      <c r="L17" s="177"/>
      <c r="M17" s="177"/>
      <c r="N17" s="177"/>
      <c r="O17" s="177"/>
      <c r="P17" s="177"/>
      <c r="Q17" s="177"/>
      <c r="R17" s="177"/>
      <c r="S17" s="177"/>
      <c r="T17" s="177"/>
      <c r="U17" s="177"/>
      <c r="V17" s="177"/>
      <c r="W17" s="177"/>
      <c r="X17" s="177"/>
      <c r="Y17" s="177"/>
      <c r="Z17" s="177"/>
    </row>
    <row r="18" ht="18.0" customHeight="1">
      <c r="A18" s="234"/>
      <c r="B18" s="234"/>
      <c r="C18" s="234"/>
      <c r="D18" s="235"/>
      <c r="E18" s="177"/>
      <c r="F18" s="177"/>
      <c r="G18" s="177"/>
      <c r="H18" s="177"/>
      <c r="I18" s="177"/>
      <c r="J18" s="177"/>
      <c r="K18" s="177"/>
      <c r="L18" s="177"/>
      <c r="M18" s="177"/>
      <c r="N18" s="177"/>
      <c r="O18" s="177"/>
      <c r="P18" s="177"/>
      <c r="Q18" s="177"/>
      <c r="R18" s="177"/>
      <c r="S18" s="177"/>
      <c r="T18" s="177"/>
      <c r="U18" s="177"/>
      <c r="V18" s="177"/>
      <c r="W18" s="177"/>
      <c r="X18" s="177"/>
      <c r="Y18" s="177"/>
      <c r="Z18" s="177"/>
    </row>
    <row r="19" ht="18.0" customHeight="1">
      <c r="A19" s="234"/>
      <c r="B19" s="234"/>
      <c r="C19" s="234"/>
      <c r="D19" s="235"/>
      <c r="E19" s="177"/>
      <c r="F19" s="177"/>
      <c r="G19" s="177"/>
      <c r="H19" s="177"/>
      <c r="I19" s="177"/>
      <c r="J19" s="177"/>
      <c r="K19" s="177"/>
      <c r="L19" s="177"/>
      <c r="M19" s="177"/>
      <c r="N19" s="177"/>
      <c r="O19" s="177"/>
      <c r="P19" s="177"/>
      <c r="Q19" s="177"/>
      <c r="R19" s="177"/>
      <c r="S19" s="177"/>
      <c r="T19" s="177"/>
      <c r="U19" s="177"/>
      <c r="V19" s="177"/>
      <c r="W19" s="177"/>
      <c r="X19" s="177"/>
      <c r="Y19" s="177"/>
      <c r="Z19" s="177"/>
    </row>
    <row r="20" ht="18.0" customHeight="1">
      <c r="A20" s="234"/>
      <c r="B20" s="234"/>
      <c r="C20" s="234"/>
      <c r="D20" s="235"/>
      <c r="E20" s="177"/>
      <c r="F20" s="177"/>
      <c r="G20" s="177"/>
      <c r="H20" s="177"/>
      <c r="I20" s="177"/>
      <c r="J20" s="177"/>
      <c r="K20" s="177"/>
      <c r="L20" s="177"/>
      <c r="M20" s="177"/>
      <c r="N20" s="177"/>
      <c r="O20" s="177"/>
      <c r="P20" s="177"/>
      <c r="Q20" s="177"/>
      <c r="R20" s="177"/>
      <c r="S20" s="177"/>
      <c r="T20" s="177"/>
      <c r="U20" s="177"/>
      <c r="V20" s="177"/>
      <c r="W20" s="177"/>
      <c r="X20" s="177"/>
      <c r="Y20" s="177"/>
      <c r="Z20" s="177"/>
    </row>
    <row r="21" ht="18.0" customHeight="1">
      <c r="A21" s="234"/>
      <c r="B21" s="234"/>
      <c r="C21" s="234"/>
      <c r="D21" s="235"/>
      <c r="E21" s="177"/>
      <c r="F21" s="177"/>
      <c r="G21" s="177"/>
      <c r="H21" s="177"/>
      <c r="I21" s="177"/>
      <c r="J21" s="177"/>
      <c r="K21" s="177"/>
      <c r="L21" s="177"/>
      <c r="M21" s="177"/>
      <c r="N21" s="177"/>
      <c r="O21" s="177"/>
      <c r="P21" s="177"/>
      <c r="Q21" s="177"/>
      <c r="R21" s="177"/>
      <c r="S21" s="177"/>
      <c r="T21" s="177"/>
      <c r="U21" s="177"/>
      <c r="V21" s="177"/>
      <c r="W21" s="177"/>
      <c r="X21" s="177"/>
      <c r="Y21" s="177"/>
      <c r="Z21" s="177"/>
    </row>
    <row r="22" ht="18.0" customHeight="1">
      <c r="A22" s="234"/>
      <c r="B22" s="234"/>
      <c r="C22" s="234"/>
      <c r="D22" s="235"/>
      <c r="E22" s="177"/>
      <c r="F22" s="177"/>
      <c r="G22" s="177"/>
      <c r="H22" s="177"/>
      <c r="I22" s="177"/>
      <c r="J22" s="177"/>
      <c r="K22" s="177"/>
      <c r="L22" s="177"/>
      <c r="M22" s="177"/>
      <c r="N22" s="177"/>
      <c r="O22" s="177"/>
      <c r="P22" s="177"/>
      <c r="Q22" s="177"/>
      <c r="R22" s="177"/>
      <c r="S22" s="177"/>
      <c r="T22" s="177"/>
      <c r="U22" s="177"/>
      <c r="V22" s="177"/>
      <c r="W22" s="177"/>
      <c r="X22" s="177"/>
      <c r="Y22" s="177"/>
      <c r="Z22" s="177"/>
    </row>
    <row r="23" ht="18.0" customHeight="1">
      <c r="A23" s="234"/>
      <c r="B23" s="234"/>
      <c r="C23" s="234"/>
      <c r="D23" s="235"/>
      <c r="E23" s="177"/>
      <c r="F23" s="177"/>
      <c r="G23" s="177"/>
      <c r="H23" s="177"/>
      <c r="I23" s="177"/>
      <c r="J23" s="177"/>
      <c r="K23" s="177"/>
      <c r="L23" s="177"/>
      <c r="M23" s="177"/>
      <c r="N23" s="177"/>
      <c r="O23" s="177"/>
      <c r="P23" s="177"/>
      <c r="Q23" s="177"/>
      <c r="R23" s="177"/>
      <c r="S23" s="177"/>
      <c r="T23" s="177"/>
      <c r="U23" s="177"/>
      <c r="V23" s="177"/>
      <c r="W23" s="177"/>
      <c r="X23" s="177"/>
      <c r="Y23" s="177"/>
      <c r="Z23" s="177"/>
    </row>
    <row r="24" ht="18.0" customHeight="1">
      <c r="A24" s="234"/>
      <c r="B24" s="234"/>
      <c r="C24" s="234"/>
      <c r="D24" s="235"/>
      <c r="E24" s="177"/>
      <c r="F24" s="177"/>
      <c r="G24" s="177"/>
      <c r="H24" s="177"/>
      <c r="I24" s="177"/>
      <c r="J24" s="177"/>
      <c r="K24" s="177"/>
      <c r="L24" s="177"/>
      <c r="M24" s="177"/>
      <c r="N24" s="177"/>
      <c r="O24" s="177"/>
      <c r="P24" s="177"/>
      <c r="Q24" s="177"/>
      <c r="R24" s="177"/>
      <c r="S24" s="177"/>
      <c r="T24" s="177"/>
      <c r="U24" s="177"/>
      <c r="V24" s="177"/>
      <c r="W24" s="177"/>
      <c r="X24" s="177"/>
      <c r="Y24" s="177"/>
      <c r="Z24" s="177"/>
    </row>
    <row r="25" ht="18.0" customHeight="1">
      <c r="A25" s="234"/>
      <c r="B25" s="234"/>
      <c r="C25" s="234"/>
      <c r="D25" s="235"/>
      <c r="E25" s="177"/>
      <c r="F25" s="177"/>
      <c r="G25" s="177"/>
      <c r="H25" s="177"/>
      <c r="I25" s="177"/>
      <c r="J25" s="177"/>
      <c r="K25" s="177"/>
      <c r="L25" s="177"/>
      <c r="M25" s="177"/>
      <c r="N25" s="177"/>
      <c r="O25" s="177"/>
      <c r="P25" s="177"/>
      <c r="Q25" s="177"/>
      <c r="R25" s="177"/>
      <c r="S25" s="177"/>
      <c r="T25" s="177"/>
      <c r="U25" s="177"/>
      <c r="V25" s="177"/>
      <c r="W25" s="177"/>
      <c r="X25" s="177"/>
      <c r="Y25" s="177"/>
      <c r="Z25" s="177"/>
    </row>
    <row r="26" ht="18.0" customHeight="1">
      <c r="A26" s="234"/>
      <c r="B26" s="234"/>
      <c r="C26" s="234"/>
      <c r="D26" s="235"/>
      <c r="E26" s="177"/>
      <c r="F26" s="177"/>
      <c r="G26" s="177"/>
      <c r="H26" s="177"/>
      <c r="I26" s="177"/>
      <c r="J26" s="177"/>
      <c r="K26" s="177"/>
      <c r="L26" s="177"/>
      <c r="M26" s="177"/>
      <c r="N26" s="177"/>
      <c r="O26" s="177"/>
      <c r="P26" s="177"/>
      <c r="Q26" s="177"/>
      <c r="R26" s="177"/>
      <c r="S26" s="177"/>
      <c r="T26" s="177"/>
      <c r="U26" s="177"/>
      <c r="V26" s="177"/>
      <c r="W26" s="177"/>
      <c r="X26" s="177"/>
      <c r="Y26" s="177"/>
      <c r="Z26" s="177"/>
    </row>
    <row r="27" ht="18.0" customHeight="1">
      <c r="A27" s="234"/>
      <c r="B27" s="234"/>
      <c r="C27" s="234"/>
      <c r="D27" s="235"/>
      <c r="E27" s="177"/>
      <c r="F27" s="177"/>
      <c r="G27" s="177"/>
      <c r="H27" s="177"/>
      <c r="I27" s="177"/>
      <c r="J27" s="177"/>
      <c r="K27" s="177"/>
      <c r="L27" s="177"/>
      <c r="M27" s="177"/>
      <c r="N27" s="177"/>
      <c r="O27" s="177"/>
      <c r="P27" s="177"/>
      <c r="Q27" s="177"/>
      <c r="R27" s="177"/>
      <c r="S27" s="177"/>
      <c r="T27" s="177"/>
      <c r="U27" s="177"/>
      <c r="V27" s="177"/>
      <c r="W27" s="177"/>
      <c r="X27" s="177"/>
      <c r="Y27" s="177"/>
      <c r="Z27" s="177"/>
    </row>
    <row r="28" ht="18.0" customHeight="1">
      <c r="A28" s="234"/>
      <c r="B28" s="234"/>
      <c r="C28" s="234"/>
      <c r="D28" s="235"/>
      <c r="E28" s="177"/>
      <c r="F28" s="177"/>
      <c r="G28" s="177"/>
      <c r="H28" s="177"/>
      <c r="I28" s="177"/>
      <c r="J28" s="177"/>
      <c r="K28" s="177"/>
      <c r="L28" s="177"/>
      <c r="M28" s="177"/>
      <c r="N28" s="177"/>
      <c r="O28" s="177"/>
      <c r="P28" s="177"/>
      <c r="Q28" s="177"/>
      <c r="R28" s="177"/>
      <c r="S28" s="177"/>
      <c r="T28" s="177"/>
      <c r="U28" s="177"/>
      <c r="V28" s="177"/>
      <c r="W28" s="177"/>
      <c r="X28" s="177"/>
      <c r="Y28" s="177"/>
      <c r="Z28" s="177"/>
    </row>
    <row r="29" ht="18.0" customHeight="1">
      <c r="A29" s="234"/>
      <c r="B29" s="234"/>
      <c r="C29" s="234"/>
      <c r="D29" s="235"/>
      <c r="E29" s="177"/>
      <c r="F29" s="177"/>
      <c r="G29" s="177"/>
      <c r="H29" s="177"/>
      <c r="I29" s="177"/>
      <c r="J29" s="177"/>
      <c r="K29" s="177"/>
      <c r="L29" s="177"/>
      <c r="M29" s="177"/>
      <c r="N29" s="177"/>
      <c r="O29" s="177"/>
      <c r="P29" s="177"/>
      <c r="Q29" s="177"/>
      <c r="R29" s="177"/>
      <c r="S29" s="177"/>
      <c r="T29" s="177"/>
      <c r="U29" s="177"/>
      <c r="V29" s="177"/>
      <c r="W29" s="177"/>
      <c r="X29" s="177"/>
      <c r="Y29" s="177"/>
      <c r="Z29" s="177"/>
    </row>
    <row r="30" ht="18.0" customHeight="1">
      <c r="A30" s="234"/>
      <c r="B30" s="234"/>
      <c r="C30" s="234"/>
      <c r="D30" s="235"/>
      <c r="E30" s="177"/>
      <c r="F30" s="177"/>
      <c r="G30" s="177"/>
      <c r="H30" s="177"/>
      <c r="I30" s="177"/>
      <c r="J30" s="177"/>
      <c r="K30" s="177"/>
      <c r="L30" s="177"/>
      <c r="M30" s="177"/>
      <c r="N30" s="177"/>
      <c r="O30" s="177"/>
      <c r="P30" s="177"/>
      <c r="Q30" s="177"/>
      <c r="R30" s="177"/>
      <c r="S30" s="177"/>
      <c r="T30" s="177"/>
      <c r="U30" s="177"/>
      <c r="V30" s="177"/>
      <c r="W30" s="177"/>
      <c r="X30" s="177"/>
      <c r="Y30" s="177"/>
      <c r="Z30" s="177"/>
    </row>
    <row r="31" ht="18.0" customHeight="1">
      <c r="A31" s="234"/>
      <c r="B31" s="234"/>
      <c r="C31" s="234"/>
      <c r="D31" s="235"/>
      <c r="E31" s="177"/>
      <c r="F31" s="177"/>
      <c r="G31" s="177"/>
      <c r="H31" s="177"/>
      <c r="I31" s="177"/>
      <c r="J31" s="177"/>
      <c r="K31" s="177"/>
      <c r="L31" s="177"/>
      <c r="M31" s="177"/>
      <c r="N31" s="177"/>
      <c r="O31" s="177"/>
      <c r="P31" s="177"/>
      <c r="Q31" s="177"/>
      <c r="R31" s="177"/>
      <c r="S31" s="177"/>
      <c r="T31" s="177"/>
      <c r="U31" s="177"/>
      <c r="V31" s="177"/>
      <c r="W31" s="177"/>
      <c r="X31" s="177"/>
      <c r="Y31" s="177"/>
      <c r="Z31" s="177"/>
    </row>
    <row r="32" ht="18.0" customHeight="1">
      <c r="A32" s="234"/>
      <c r="B32" s="234"/>
      <c r="C32" s="234"/>
      <c r="D32" s="235"/>
      <c r="E32" s="177"/>
      <c r="F32" s="177"/>
      <c r="G32" s="177"/>
      <c r="H32" s="177"/>
      <c r="I32" s="177"/>
      <c r="J32" s="177"/>
      <c r="K32" s="177"/>
      <c r="L32" s="177"/>
      <c r="M32" s="177"/>
      <c r="N32" s="177"/>
      <c r="O32" s="177"/>
      <c r="P32" s="177"/>
      <c r="Q32" s="177"/>
      <c r="R32" s="177"/>
      <c r="S32" s="177"/>
      <c r="T32" s="177"/>
      <c r="U32" s="177"/>
      <c r="V32" s="177"/>
      <c r="W32" s="177"/>
      <c r="X32" s="177"/>
      <c r="Y32" s="177"/>
      <c r="Z32" s="177"/>
    </row>
    <row r="33" ht="18.0" customHeight="1">
      <c r="A33" s="234"/>
      <c r="B33" s="234"/>
      <c r="C33" s="234"/>
      <c r="D33" s="235"/>
      <c r="E33" s="177"/>
      <c r="F33" s="177"/>
      <c r="G33" s="177"/>
      <c r="H33" s="177"/>
      <c r="I33" s="177"/>
      <c r="J33" s="177"/>
      <c r="K33" s="177"/>
      <c r="L33" s="177"/>
      <c r="M33" s="177"/>
      <c r="N33" s="177"/>
      <c r="O33" s="177"/>
      <c r="P33" s="177"/>
      <c r="Q33" s="177"/>
      <c r="R33" s="177"/>
      <c r="S33" s="177"/>
      <c r="T33" s="177"/>
      <c r="U33" s="177"/>
      <c r="V33" s="177"/>
      <c r="W33" s="177"/>
      <c r="X33" s="177"/>
      <c r="Y33" s="177"/>
      <c r="Z33" s="177"/>
    </row>
    <row r="34" ht="18.0" customHeight="1">
      <c r="A34" s="234"/>
      <c r="B34" s="234"/>
      <c r="C34" s="234"/>
      <c r="D34" s="235"/>
      <c r="E34" s="177"/>
      <c r="F34" s="177"/>
      <c r="G34" s="177"/>
      <c r="H34" s="177"/>
      <c r="I34" s="177"/>
      <c r="J34" s="177"/>
      <c r="K34" s="177"/>
      <c r="L34" s="177"/>
      <c r="M34" s="177"/>
      <c r="N34" s="177"/>
      <c r="O34" s="177"/>
      <c r="P34" s="177"/>
      <c r="Q34" s="177"/>
      <c r="R34" s="177"/>
      <c r="S34" s="177"/>
      <c r="T34" s="177"/>
      <c r="U34" s="177"/>
      <c r="V34" s="177"/>
      <c r="W34" s="177"/>
      <c r="X34" s="177"/>
      <c r="Y34" s="177"/>
      <c r="Z34" s="177"/>
    </row>
    <row r="35" ht="18.0" customHeight="1">
      <c r="A35" s="234"/>
      <c r="B35" s="234"/>
      <c r="C35" s="234"/>
      <c r="D35" s="235"/>
      <c r="E35" s="177"/>
      <c r="F35" s="177"/>
      <c r="G35" s="177"/>
      <c r="H35" s="177"/>
      <c r="I35" s="177"/>
      <c r="J35" s="177"/>
      <c r="K35" s="177"/>
      <c r="L35" s="177"/>
      <c r="M35" s="177"/>
      <c r="N35" s="177"/>
      <c r="O35" s="177"/>
      <c r="P35" s="177"/>
      <c r="Q35" s="177"/>
      <c r="R35" s="177"/>
      <c r="S35" s="177"/>
      <c r="T35" s="177"/>
      <c r="U35" s="177"/>
      <c r="V35" s="177"/>
      <c r="W35" s="177"/>
      <c r="X35" s="177"/>
      <c r="Y35" s="177"/>
      <c r="Z35" s="177"/>
    </row>
    <row r="36" ht="18.0" customHeight="1">
      <c r="A36" s="234"/>
      <c r="B36" s="234"/>
      <c r="C36" s="234"/>
      <c r="D36" s="235"/>
      <c r="E36" s="177"/>
      <c r="F36" s="177"/>
      <c r="G36" s="177"/>
      <c r="H36" s="177"/>
      <c r="I36" s="177"/>
      <c r="J36" s="177"/>
      <c r="K36" s="177"/>
      <c r="L36" s="177"/>
      <c r="M36" s="177"/>
      <c r="N36" s="177"/>
      <c r="O36" s="177"/>
      <c r="P36" s="177"/>
      <c r="Q36" s="177"/>
      <c r="R36" s="177"/>
      <c r="S36" s="177"/>
      <c r="T36" s="177"/>
      <c r="U36" s="177"/>
      <c r="V36" s="177"/>
      <c r="W36" s="177"/>
      <c r="X36" s="177"/>
      <c r="Y36" s="177"/>
      <c r="Z36" s="177"/>
    </row>
    <row r="37" ht="18.0" customHeight="1">
      <c r="A37" s="234"/>
      <c r="B37" s="234"/>
      <c r="C37" s="234"/>
      <c r="D37" s="235"/>
      <c r="E37" s="177"/>
      <c r="F37" s="177"/>
      <c r="G37" s="177"/>
      <c r="H37" s="177"/>
      <c r="I37" s="177"/>
      <c r="J37" s="177"/>
      <c r="K37" s="177"/>
      <c r="L37" s="177"/>
      <c r="M37" s="177"/>
      <c r="N37" s="177"/>
      <c r="O37" s="177"/>
      <c r="P37" s="177"/>
      <c r="Q37" s="177"/>
      <c r="R37" s="177"/>
      <c r="S37" s="177"/>
      <c r="T37" s="177"/>
      <c r="U37" s="177"/>
      <c r="V37" s="177"/>
      <c r="W37" s="177"/>
      <c r="X37" s="177"/>
      <c r="Y37" s="177"/>
      <c r="Z37" s="177"/>
    </row>
    <row r="38" ht="18.0" customHeight="1">
      <c r="A38" s="234"/>
      <c r="B38" s="234"/>
      <c r="C38" s="234"/>
      <c r="D38" s="235"/>
      <c r="E38" s="177"/>
      <c r="F38" s="177"/>
      <c r="G38" s="177"/>
      <c r="H38" s="177"/>
      <c r="I38" s="177"/>
      <c r="J38" s="177"/>
      <c r="K38" s="177"/>
      <c r="L38" s="177"/>
      <c r="M38" s="177"/>
      <c r="N38" s="177"/>
      <c r="O38" s="177"/>
      <c r="P38" s="177"/>
      <c r="Q38" s="177"/>
      <c r="R38" s="177"/>
      <c r="S38" s="177"/>
      <c r="T38" s="177"/>
      <c r="U38" s="177"/>
      <c r="V38" s="177"/>
      <c r="W38" s="177"/>
      <c r="X38" s="177"/>
      <c r="Y38" s="177"/>
      <c r="Z38" s="177"/>
    </row>
    <row r="39" ht="18.0" customHeight="1">
      <c r="A39" s="234"/>
      <c r="B39" s="234"/>
      <c r="C39" s="234"/>
      <c r="D39" s="235"/>
      <c r="E39" s="177"/>
      <c r="F39" s="177"/>
      <c r="G39" s="177"/>
      <c r="H39" s="177"/>
      <c r="I39" s="177"/>
      <c r="J39" s="177"/>
      <c r="K39" s="177"/>
      <c r="L39" s="177"/>
      <c r="M39" s="177"/>
      <c r="N39" s="177"/>
      <c r="O39" s="177"/>
      <c r="P39" s="177"/>
      <c r="Q39" s="177"/>
      <c r="R39" s="177"/>
      <c r="S39" s="177"/>
      <c r="T39" s="177"/>
      <c r="U39" s="177"/>
      <c r="V39" s="177"/>
      <c r="W39" s="177"/>
      <c r="X39" s="177"/>
      <c r="Y39" s="177"/>
      <c r="Z39" s="177"/>
    </row>
    <row r="40" ht="18.0" customHeight="1">
      <c r="A40" s="234"/>
      <c r="B40" s="234"/>
      <c r="C40" s="234"/>
      <c r="D40" s="235"/>
      <c r="E40" s="177"/>
      <c r="F40" s="177"/>
      <c r="G40" s="177"/>
      <c r="H40" s="177"/>
      <c r="I40" s="177"/>
      <c r="J40" s="177"/>
      <c r="K40" s="177"/>
      <c r="L40" s="177"/>
      <c r="M40" s="177"/>
      <c r="N40" s="177"/>
      <c r="O40" s="177"/>
      <c r="P40" s="177"/>
      <c r="Q40" s="177"/>
      <c r="R40" s="177"/>
      <c r="S40" s="177"/>
      <c r="T40" s="177"/>
      <c r="U40" s="177"/>
      <c r="V40" s="177"/>
      <c r="W40" s="177"/>
      <c r="X40" s="177"/>
      <c r="Y40" s="177"/>
      <c r="Z40" s="177"/>
    </row>
    <row r="41" ht="18.0" customHeight="1">
      <c r="A41" s="234"/>
      <c r="B41" s="234"/>
      <c r="C41" s="234"/>
      <c r="D41" s="235"/>
      <c r="E41" s="177"/>
      <c r="F41" s="177"/>
      <c r="G41" s="177"/>
      <c r="H41" s="177"/>
      <c r="I41" s="177"/>
      <c r="J41" s="177"/>
      <c r="K41" s="177"/>
      <c r="L41" s="177"/>
      <c r="M41" s="177"/>
      <c r="N41" s="177"/>
      <c r="O41" s="177"/>
      <c r="P41" s="177"/>
      <c r="Q41" s="177"/>
      <c r="R41" s="177"/>
      <c r="S41" s="177"/>
      <c r="T41" s="177"/>
      <c r="U41" s="177"/>
      <c r="V41" s="177"/>
      <c r="W41" s="177"/>
      <c r="X41" s="177"/>
      <c r="Y41" s="177"/>
      <c r="Z41" s="177"/>
    </row>
    <row r="42" ht="18.0" customHeight="1">
      <c r="A42" s="234"/>
      <c r="B42" s="234"/>
      <c r="C42" s="234"/>
      <c r="D42" s="235"/>
      <c r="E42" s="177"/>
      <c r="F42" s="177"/>
      <c r="G42" s="177"/>
      <c r="H42" s="177"/>
      <c r="I42" s="177"/>
      <c r="J42" s="177"/>
      <c r="K42" s="177"/>
      <c r="L42" s="177"/>
      <c r="M42" s="177"/>
      <c r="N42" s="177"/>
      <c r="O42" s="177"/>
      <c r="P42" s="177"/>
      <c r="Q42" s="177"/>
      <c r="R42" s="177"/>
      <c r="S42" s="177"/>
      <c r="T42" s="177"/>
      <c r="U42" s="177"/>
      <c r="V42" s="177"/>
      <c r="W42" s="177"/>
      <c r="X42" s="177"/>
      <c r="Y42" s="177"/>
      <c r="Z42" s="177"/>
    </row>
    <row r="43" ht="18.0" customHeight="1">
      <c r="A43" s="234"/>
      <c r="B43" s="234"/>
      <c r="C43" s="234"/>
      <c r="D43" s="235"/>
      <c r="E43" s="177"/>
      <c r="F43" s="177"/>
      <c r="G43" s="177"/>
      <c r="H43" s="177"/>
      <c r="I43" s="177"/>
      <c r="J43" s="177"/>
      <c r="K43" s="177"/>
      <c r="L43" s="177"/>
      <c r="M43" s="177"/>
      <c r="N43" s="177"/>
      <c r="O43" s="177"/>
      <c r="P43" s="177"/>
      <c r="Q43" s="177"/>
      <c r="R43" s="177"/>
      <c r="S43" s="177"/>
      <c r="T43" s="177"/>
      <c r="U43" s="177"/>
      <c r="V43" s="177"/>
      <c r="W43" s="177"/>
      <c r="X43" s="177"/>
      <c r="Y43" s="177"/>
      <c r="Z43" s="177"/>
    </row>
    <row r="44" ht="18.0" customHeight="1">
      <c r="A44" s="234"/>
      <c r="B44" s="234"/>
      <c r="C44" s="234"/>
      <c r="D44" s="235"/>
      <c r="E44" s="177"/>
      <c r="F44" s="177"/>
      <c r="G44" s="177"/>
      <c r="H44" s="177"/>
      <c r="I44" s="177"/>
      <c r="J44" s="177"/>
      <c r="K44" s="177"/>
      <c r="L44" s="177"/>
      <c r="M44" s="177"/>
      <c r="N44" s="177"/>
      <c r="O44" s="177"/>
      <c r="P44" s="177"/>
      <c r="Q44" s="177"/>
      <c r="R44" s="177"/>
      <c r="S44" s="177"/>
      <c r="T44" s="177"/>
      <c r="U44" s="177"/>
      <c r="V44" s="177"/>
      <c r="W44" s="177"/>
      <c r="X44" s="177"/>
      <c r="Y44" s="177"/>
      <c r="Z44" s="177"/>
    </row>
    <row r="45" ht="18.0" customHeight="1">
      <c r="A45" s="234"/>
      <c r="B45" s="234"/>
      <c r="C45" s="234"/>
      <c r="D45" s="235"/>
      <c r="E45" s="177"/>
      <c r="F45" s="177"/>
      <c r="G45" s="177"/>
      <c r="H45" s="177"/>
      <c r="I45" s="177"/>
      <c r="J45" s="177"/>
      <c r="K45" s="177"/>
      <c r="L45" s="177"/>
      <c r="M45" s="177"/>
      <c r="N45" s="177"/>
      <c r="O45" s="177"/>
      <c r="P45" s="177"/>
      <c r="Q45" s="177"/>
      <c r="R45" s="177"/>
      <c r="S45" s="177"/>
      <c r="T45" s="177"/>
      <c r="U45" s="177"/>
      <c r="V45" s="177"/>
      <c r="W45" s="177"/>
      <c r="X45" s="177"/>
      <c r="Y45" s="177"/>
      <c r="Z45" s="177"/>
    </row>
    <row r="46" ht="18.0" customHeight="1">
      <c r="A46" s="234"/>
      <c r="B46" s="234"/>
      <c r="C46" s="234"/>
      <c r="D46" s="235"/>
      <c r="E46" s="177"/>
      <c r="F46" s="177"/>
      <c r="G46" s="177"/>
      <c r="H46" s="177"/>
      <c r="I46" s="177"/>
      <c r="J46" s="177"/>
      <c r="K46" s="177"/>
      <c r="L46" s="177"/>
      <c r="M46" s="177"/>
      <c r="N46" s="177"/>
      <c r="O46" s="177"/>
      <c r="P46" s="177"/>
      <c r="Q46" s="177"/>
      <c r="R46" s="177"/>
      <c r="S46" s="177"/>
      <c r="T46" s="177"/>
      <c r="U46" s="177"/>
      <c r="V46" s="177"/>
      <c r="W46" s="177"/>
      <c r="X46" s="177"/>
      <c r="Y46" s="177"/>
      <c r="Z46" s="177"/>
    </row>
    <row r="47" ht="18.0" customHeight="1">
      <c r="A47" s="234"/>
      <c r="B47" s="234"/>
      <c r="C47" s="234"/>
      <c r="D47" s="235"/>
      <c r="E47" s="177"/>
      <c r="F47" s="177"/>
      <c r="G47" s="177"/>
      <c r="H47" s="177"/>
      <c r="I47" s="177"/>
      <c r="J47" s="177"/>
      <c r="K47" s="177"/>
      <c r="L47" s="177"/>
      <c r="M47" s="177"/>
      <c r="N47" s="177"/>
      <c r="O47" s="177"/>
      <c r="P47" s="177"/>
      <c r="Q47" s="177"/>
      <c r="R47" s="177"/>
      <c r="S47" s="177"/>
      <c r="T47" s="177"/>
      <c r="U47" s="177"/>
      <c r="V47" s="177"/>
      <c r="W47" s="177"/>
      <c r="X47" s="177"/>
      <c r="Y47" s="177"/>
      <c r="Z47" s="177"/>
    </row>
    <row r="48" ht="18.0" customHeight="1">
      <c r="A48" s="234"/>
      <c r="B48" s="234"/>
      <c r="C48" s="234"/>
      <c r="D48" s="235"/>
      <c r="E48" s="177"/>
      <c r="F48" s="177"/>
      <c r="G48" s="177"/>
      <c r="H48" s="177"/>
      <c r="I48" s="177"/>
      <c r="J48" s="177"/>
      <c r="K48" s="177"/>
      <c r="L48" s="177"/>
      <c r="M48" s="177"/>
      <c r="N48" s="177"/>
      <c r="O48" s="177"/>
      <c r="P48" s="177"/>
      <c r="Q48" s="177"/>
      <c r="R48" s="177"/>
      <c r="S48" s="177"/>
      <c r="T48" s="177"/>
      <c r="U48" s="177"/>
      <c r="V48" s="177"/>
      <c r="W48" s="177"/>
      <c r="X48" s="177"/>
      <c r="Y48" s="177"/>
      <c r="Z48" s="177"/>
    </row>
    <row r="49" ht="18.0" customHeight="1">
      <c r="A49" s="234"/>
      <c r="B49" s="234"/>
      <c r="C49" s="234"/>
      <c r="D49" s="235"/>
      <c r="E49" s="177"/>
      <c r="F49" s="177"/>
      <c r="G49" s="177"/>
      <c r="H49" s="177"/>
      <c r="I49" s="177"/>
      <c r="J49" s="177"/>
      <c r="K49" s="177"/>
      <c r="L49" s="177"/>
      <c r="M49" s="177"/>
      <c r="N49" s="177"/>
      <c r="O49" s="177"/>
      <c r="P49" s="177"/>
      <c r="Q49" s="177"/>
      <c r="R49" s="177"/>
      <c r="S49" s="177"/>
      <c r="T49" s="177"/>
      <c r="U49" s="177"/>
      <c r="V49" s="177"/>
      <c r="W49" s="177"/>
      <c r="X49" s="177"/>
      <c r="Y49" s="177"/>
      <c r="Z49" s="177"/>
    </row>
    <row r="50" ht="18.0" customHeight="1">
      <c r="A50" s="234"/>
      <c r="B50" s="234"/>
      <c r="C50" s="234"/>
      <c r="D50" s="235"/>
      <c r="E50" s="177"/>
      <c r="F50" s="177"/>
      <c r="G50" s="177"/>
      <c r="H50" s="177"/>
      <c r="I50" s="177"/>
      <c r="J50" s="177"/>
      <c r="K50" s="177"/>
      <c r="L50" s="177"/>
      <c r="M50" s="177"/>
      <c r="N50" s="177"/>
      <c r="O50" s="177"/>
      <c r="P50" s="177"/>
      <c r="Q50" s="177"/>
      <c r="R50" s="177"/>
      <c r="S50" s="177"/>
      <c r="T50" s="177"/>
      <c r="U50" s="177"/>
      <c r="V50" s="177"/>
      <c r="W50" s="177"/>
      <c r="X50" s="177"/>
      <c r="Y50" s="177"/>
      <c r="Z50" s="177"/>
    </row>
    <row r="51" ht="18.0" customHeight="1">
      <c r="A51" s="234"/>
      <c r="B51" s="234"/>
      <c r="C51" s="234"/>
      <c r="D51" s="235"/>
      <c r="E51" s="177"/>
      <c r="F51" s="177"/>
      <c r="G51" s="177"/>
      <c r="H51" s="177"/>
      <c r="I51" s="177"/>
      <c r="J51" s="177"/>
      <c r="K51" s="177"/>
      <c r="L51" s="177"/>
      <c r="M51" s="177"/>
      <c r="N51" s="177"/>
      <c r="O51" s="177"/>
      <c r="P51" s="177"/>
      <c r="Q51" s="177"/>
      <c r="R51" s="177"/>
      <c r="S51" s="177"/>
      <c r="T51" s="177"/>
      <c r="U51" s="177"/>
      <c r="V51" s="177"/>
      <c r="W51" s="177"/>
      <c r="X51" s="177"/>
      <c r="Y51" s="177"/>
      <c r="Z51" s="177"/>
    </row>
    <row r="52" ht="18.0" customHeight="1">
      <c r="A52" s="234"/>
      <c r="B52" s="234"/>
      <c r="C52" s="234"/>
      <c r="D52" s="235"/>
      <c r="E52" s="177"/>
      <c r="F52" s="177"/>
      <c r="G52" s="177"/>
      <c r="H52" s="177"/>
      <c r="I52" s="177"/>
      <c r="J52" s="177"/>
      <c r="K52" s="177"/>
      <c r="L52" s="177"/>
      <c r="M52" s="177"/>
      <c r="N52" s="177"/>
      <c r="O52" s="177"/>
      <c r="P52" s="177"/>
      <c r="Q52" s="177"/>
      <c r="R52" s="177"/>
      <c r="S52" s="177"/>
      <c r="T52" s="177"/>
      <c r="U52" s="177"/>
      <c r="V52" s="177"/>
      <c r="W52" s="177"/>
      <c r="X52" s="177"/>
      <c r="Y52" s="177"/>
      <c r="Z52" s="177"/>
    </row>
    <row r="53" ht="18.0" customHeight="1">
      <c r="A53" s="234"/>
      <c r="B53" s="234"/>
      <c r="C53" s="234"/>
      <c r="D53" s="235"/>
      <c r="E53" s="177"/>
      <c r="F53" s="177"/>
      <c r="G53" s="177"/>
      <c r="H53" s="177"/>
      <c r="I53" s="177"/>
      <c r="J53" s="177"/>
      <c r="K53" s="177"/>
      <c r="L53" s="177"/>
      <c r="M53" s="177"/>
      <c r="N53" s="177"/>
      <c r="O53" s="177"/>
      <c r="P53" s="177"/>
      <c r="Q53" s="177"/>
      <c r="R53" s="177"/>
      <c r="S53" s="177"/>
      <c r="T53" s="177"/>
      <c r="U53" s="177"/>
      <c r="V53" s="177"/>
      <c r="W53" s="177"/>
      <c r="X53" s="177"/>
      <c r="Y53" s="177"/>
      <c r="Z53" s="177"/>
    </row>
    <row r="54" ht="18.0" customHeight="1">
      <c r="A54" s="234"/>
      <c r="B54" s="234"/>
      <c r="C54" s="234"/>
      <c r="D54" s="235"/>
      <c r="E54" s="177"/>
      <c r="F54" s="177"/>
      <c r="G54" s="177"/>
      <c r="H54" s="177"/>
      <c r="I54" s="177"/>
      <c r="J54" s="177"/>
      <c r="K54" s="177"/>
      <c r="L54" s="177"/>
      <c r="M54" s="177"/>
      <c r="N54" s="177"/>
      <c r="O54" s="177"/>
      <c r="P54" s="177"/>
      <c r="Q54" s="177"/>
      <c r="R54" s="177"/>
      <c r="S54" s="177"/>
      <c r="T54" s="177"/>
      <c r="U54" s="177"/>
      <c r="V54" s="177"/>
      <c r="W54" s="177"/>
      <c r="X54" s="177"/>
      <c r="Y54" s="177"/>
      <c r="Z54" s="177"/>
    </row>
    <row r="55" ht="18.0" customHeight="1">
      <c r="A55" s="234"/>
      <c r="B55" s="234"/>
      <c r="C55" s="234"/>
      <c r="D55" s="235"/>
      <c r="E55" s="177"/>
      <c r="F55" s="177"/>
      <c r="G55" s="177"/>
      <c r="H55" s="177"/>
      <c r="I55" s="177"/>
      <c r="J55" s="177"/>
      <c r="K55" s="177"/>
      <c r="L55" s="177"/>
      <c r="M55" s="177"/>
      <c r="N55" s="177"/>
      <c r="O55" s="177"/>
      <c r="P55" s="177"/>
      <c r="Q55" s="177"/>
      <c r="R55" s="177"/>
      <c r="S55" s="177"/>
      <c r="T55" s="177"/>
      <c r="U55" s="177"/>
      <c r="V55" s="177"/>
      <c r="W55" s="177"/>
      <c r="X55" s="177"/>
      <c r="Y55" s="177"/>
      <c r="Z55" s="177"/>
    </row>
    <row r="56" ht="18.0" customHeight="1">
      <c r="A56" s="234"/>
      <c r="B56" s="234"/>
      <c r="C56" s="234"/>
      <c r="D56" s="235"/>
      <c r="E56" s="177"/>
      <c r="F56" s="177"/>
      <c r="G56" s="177"/>
      <c r="H56" s="177"/>
      <c r="I56" s="177"/>
      <c r="J56" s="177"/>
      <c r="K56" s="177"/>
      <c r="L56" s="177"/>
      <c r="M56" s="177"/>
      <c r="N56" s="177"/>
      <c r="O56" s="177"/>
      <c r="P56" s="177"/>
      <c r="Q56" s="177"/>
      <c r="R56" s="177"/>
      <c r="S56" s="177"/>
      <c r="T56" s="177"/>
      <c r="U56" s="177"/>
      <c r="V56" s="177"/>
      <c r="W56" s="177"/>
      <c r="X56" s="177"/>
      <c r="Y56" s="177"/>
      <c r="Z56" s="177"/>
    </row>
    <row r="57" ht="18.0" customHeight="1">
      <c r="A57" s="234"/>
      <c r="B57" s="234"/>
      <c r="C57" s="234"/>
      <c r="D57" s="235"/>
      <c r="E57" s="177"/>
      <c r="F57" s="177"/>
      <c r="G57" s="177"/>
      <c r="H57" s="177"/>
      <c r="I57" s="177"/>
      <c r="J57" s="177"/>
      <c r="K57" s="177"/>
      <c r="L57" s="177"/>
      <c r="M57" s="177"/>
      <c r="N57" s="177"/>
      <c r="O57" s="177"/>
      <c r="P57" s="177"/>
      <c r="Q57" s="177"/>
      <c r="R57" s="177"/>
      <c r="S57" s="177"/>
      <c r="T57" s="177"/>
      <c r="U57" s="177"/>
      <c r="V57" s="177"/>
      <c r="W57" s="177"/>
      <c r="X57" s="177"/>
      <c r="Y57" s="177"/>
      <c r="Z57" s="177"/>
    </row>
    <row r="58" ht="18.0" customHeight="1">
      <c r="A58" s="234"/>
      <c r="B58" s="234"/>
      <c r="C58" s="234"/>
      <c r="D58" s="235"/>
      <c r="E58" s="177"/>
      <c r="F58" s="177"/>
      <c r="G58" s="177"/>
      <c r="H58" s="177"/>
      <c r="I58" s="177"/>
      <c r="J58" s="177"/>
      <c r="K58" s="177"/>
      <c r="L58" s="177"/>
      <c r="M58" s="177"/>
      <c r="N58" s="177"/>
      <c r="O58" s="177"/>
      <c r="P58" s="177"/>
      <c r="Q58" s="177"/>
      <c r="R58" s="177"/>
      <c r="S58" s="177"/>
      <c r="T58" s="177"/>
      <c r="U58" s="177"/>
      <c r="V58" s="177"/>
      <c r="W58" s="177"/>
      <c r="X58" s="177"/>
      <c r="Y58" s="177"/>
      <c r="Z58" s="177"/>
    </row>
    <row r="59" ht="18.0" customHeight="1">
      <c r="A59" s="234"/>
      <c r="B59" s="234"/>
      <c r="C59" s="234"/>
      <c r="D59" s="235"/>
      <c r="E59" s="177"/>
      <c r="F59" s="177"/>
      <c r="G59" s="177"/>
      <c r="H59" s="177"/>
      <c r="I59" s="177"/>
      <c r="J59" s="177"/>
      <c r="K59" s="177"/>
      <c r="L59" s="177"/>
      <c r="M59" s="177"/>
      <c r="N59" s="177"/>
      <c r="O59" s="177"/>
      <c r="P59" s="177"/>
      <c r="Q59" s="177"/>
      <c r="R59" s="177"/>
      <c r="S59" s="177"/>
      <c r="T59" s="177"/>
      <c r="U59" s="177"/>
      <c r="V59" s="177"/>
      <c r="W59" s="177"/>
      <c r="X59" s="177"/>
      <c r="Y59" s="177"/>
      <c r="Z59" s="177"/>
    </row>
    <row r="60" ht="18.0" customHeight="1">
      <c r="A60" s="234"/>
      <c r="B60" s="234"/>
      <c r="C60" s="234"/>
      <c r="D60" s="235"/>
      <c r="E60" s="177"/>
      <c r="F60" s="177"/>
      <c r="G60" s="177"/>
      <c r="H60" s="177"/>
      <c r="I60" s="177"/>
      <c r="J60" s="177"/>
      <c r="K60" s="177"/>
      <c r="L60" s="177"/>
      <c r="M60" s="177"/>
      <c r="N60" s="177"/>
      <c r="O60" s="177"/>
      <c r="P60" s="177"/>
      <c r="Q60" s="177"/>
      <c r="R60" s="177"/>
      <c r="S60" s="177"/>
      <c r="T60" s="177"/>
      <c r="U60" s="177"/>
      <c r="V60" s="177"/>
      <c r="W60" s="177"/>
      <c r="X60" s="177"/>
      <c r="Y60" s="177"/>
      <c r="Z60" s="177"/>
    </row>
    <row r="61" ht="18.0" customHeight="1">
      <c r="A61" s="234"/>
      <c r="B61" s="234"/>
      <c r="C61" s="234"/>
      <c r="D61" s="235"/>
      <c r="E61" s="177"/>
      <c r="F61" s="177"/>
      <c r="G61" s="177"/>
      <c r="H61" s="177"/>
      <c r="I61" s="177"/>
      <c r="J61" s="177"/>
      <c r="K61" s="177"/>
      <c r="L61" s="177"/>
      <c r="M61" s="177"/>
      <c r="N61" s="177"/>
      <c r="O61" s="177"/>
      <c r="P61" s="177"/>
      <c r="Q61" s="177"/>
      <c r="R61" s="177"/>
      <c r="S61" s="177"/>
      <c r="T61" s="177"/>
      <c r="U61" s="177"/>
      <c r="V61" s="177"/>
      <c r="W61" s="177"/>
      <c r="X61" s="177"/>
      <c r="Y61" s="177"/>
      <c r="Z61" s="177"/>
    </row>
    <row r="62" ht="18.0" customHeight="1">
      <c r="A62" s="234"/>
      <c r="B62" s="234"/>
      <c r="C62" s="234"/>
      <c r="D62" s="235"/>
      <c r="E62" s="177"/>
      <c r="F62" s="177"/>
      <c r="G62" s="177"/>
      <c r="H62" s="177"/>
      <c r="I62" s="177"/>
      <c r="J62" s="177"/>
      <c r="K62" s="177"/>
      <c r="L62" s="177"/>
      <c r="M62" s="177"/>
      <c r="N62" s="177"/>
      <c r="O62" s="177"/>
      <c r="P62" s="177"/>
      <c r="Q62" s="177"/>
      <c r="R62" s="177"/>
      <c r="S62" s="177"/>
      <c r="T62" s="177"/>
      <c r="U62" s="177"/>
      <c r="V62" s="177"/>
      <c r="W62" s="177"/>
      <c r="X62" s="177"/>
      <c r="Y62" s="177"/>
      <c r="Z62" s="177"/>
    </row>
    <row r="63" ht="18.0" customHeight="1">
      <c r="A63" s="234"/>
      <c r="B63" s="234"/>
      <c r="C63" s="234"/>
      <c r="D63" s="235"/>
      <c r="E63" s="177"/>
      <c r="F63" s="177"/>
      <c r="G63" s="177"/>
      <c r="H63" s="177"/>
      <c r="I63" s="177"/>
      <c r="J63" s="177"/>
      <c r="K63" s="177"/>
      <c r="L63" s="177"/>
      <c r="M63" s="177"/>
      <c r="N63" s="177"/>
      <c r="O63" s="177"/>
      <c r="P63" s="177"/>
      <c r="Q63" s="177"/>
      <c r="R63" s="177"/>
      <c r="S63" s="177"/>
      <c r="T63" s="177"/>
      <c r="U63" s="177"/>
      <c r="V63" s="177"/>
      <c r="W63" s="177"/>
      <c r="X63" s="177"/>
      <c r="Y63" s="177"/>
      <c r="Z63" s="177"/>
    </row>
    <row r="64" ht="18.0" customHeight="1">
      <c r="A64" s="234"/>
      <c r="B64" s="234"/>
      <c r="C64" s="234"/>
      <c r="D64" s="235"/>
      <c r="E64" s="177"/>
      <c r="F64" s="177"/>
      <c r="G64" s="177"/>
      <c r="H64" s="177"/>
      <c r="I64" s="177"/>
      <c r="J64" s="177"/>
      <c r="K64" s="177"/>
      <c r="L64" s="177"/>
      <c r="M64" s="177"/>
      <c r="N64" s="177"/>
      <c r="O64" s="177"/>
      <c r="P64" s="177"/>
      <c r="Q64" s="177"/>
      <c r="R64" s="177"/>
      <c r="S64" s="177"/>
      <c r="T64" s="177"/>
      <c r="U64" s="177"/>
      <c r="V64" s="177"/>
      <c r="W64" s="177"/>
      <c r="X64" s="177"/>
      <c r="Y64" s="177"/>
      <c r="Z64" s="177"/>
    </row>
    <row r="65" ht="18.0" customHeight="1">
      <c r="A65" s="234"/>
      <c r="B65" s="234"/>
      <c r="C65" s="234"/>
      <c r="D65" s="235"/>
      <c r="E65" s="177"/>
      <c r="F65" s="177"/>
      <c r="G65" s="177"/>
      <c r="H65" s="177"/>
      <c r="I65" s="177"/>
      <c r="J65" s="177"/>
      <c r="K65" s="177"/>
      <c r="L65" s="177"/>
      <c r="M65" s="177"/>
      <c r="N65" s="177"/>
      <c r="O65" s="177"/>
      <c r="P65" s="177"/>
      <c r="Q65" s="177"/>
      <c r="R65" s="177"/>
      <c r="S65" s="177"/>
      <c r="T65" s="177"/>
      <c r="U65" s="177"/>
      <c r="V65" s="177"/>
      <c r="W65" s="177"/>
      <c r="X65" s="177"/>
      <c r="Y65" s="177"/>
      <c r="Z65" s="177"/>
    </row>
    <row r="66" ht="18.0" customHeight="1">
      <c r="A66" s="234"/>
      <c r="B66" s="234"/>
      <c r="C66" s="234"/>
      <c r="D66" s="235"/>
      <c r="E66" s="177"/>
      <c r="F66" s="177"/>
      <c r="G66" s="177"/>
      <c r="H66" s="177"/>
      <c r="I66" s="177"/>
      <c r="J66" s="177"/>
      <c r="K66" s="177"/>
      <c r="L66" s="177"/>
      <c r="M66" s="177"/>
      <c r="N66" s="177"/>
      <c r="O66" s="177"/>
      <c r="P66" s="177"/>
      <c r="Q66" s="177"/>
      <c r="R66" s="177"/>
      <c r="S66" s="177"/>
      <c r="T66" s="177"/>
      <c r="U66" s="177"/>
      <c r="V66" s="177"/>
      <c r="W66" s="177"/>
      <c r="X66" s="177"/>
      <c r="Y66" s="177"/>
      <c r="Z66" s="177"/>
    </row>
    <row r="67" ht="18.0" customHeight="1">
      <c r="A67" s="234"/>
      <c r="B67" s="234"/>
      <c r="C67" s="234"/>
      <c r="D67" s="235"/>
      <c r="E67" s="177"/>
      <c r="F67" s="177"/>
      <c r="G67" s="177"/>
      <c r="H67" s="177"/>
      <c r="I67" s="177"/>
      <c r="J67" s="177"/>
      <c r="K67" s="177"/>
      <c r="L67" s="177"/>
      <c r="M67" s="177"/>
      <c r="N67" s="177"/>
      <c r="O67" s="177"/>
      <c r="P67" s="177"/>
      <c r="Q67" s="177"/>
      <c r="R67" s="177"/>
      <c r="S67" s="177"/>
      <c r="T67" s="177"/>
      <c r="U67" s="177"/>
      <c r="V67" s="177"/>
      <c r="W67" s="177"/>
      <c r="X67" s="177"/>
      <c r="Y67" s="177"/>
      <c r="Z67" s="177"/>
    </row>
    <row r="68" ht="18.0" customHeight="1">
      <c r="A68" s="234"/>
      <c r="B68" s="234"/>
      <c r="C68" s="234"/>
      <c r="D68" s="235"/>
      <c r="E68" s="177"/>
      <c r="F68" s="177"/>
      <c r="G68" s="177"/>
      <c r="H68" s="177"/>
      <c r="I68" s="177"/>
      <c r="J68" s="177"/>
      <c r="K68" s="177"/>
      <c r="L68" s="177"/>
      <c r="M68" s="177"/>
      <c r="N68" s="177"/>
      <c r="O68" s="177"/>
      <c r="P68" s="177"/>
      <c r="Q68" s="177"/>
      <c r="R68" s="177"/>
      <c r="S68" s="177"/>
      <c r="T68" s="177"/>
      <c r="U68" s="177"/>
      <c r="V68" s="177"/>
      <c r="W68" s="177"/>
      <c r="X68" s="177"/>
      <c r="Y68" s="177"/>
      <c r="Z68" s="177"/>
    </row>
    <row r="69" ht="18.0" customHeight="1">
      <c r="A69" s="234"/>
      <c r="B69" s="234"/>
      <c r="C69" s="234"/>
      <c r="D69" s="235"/>
      <c r="E69" s="177"/>
      <c r="F69" s="177"/>
      <c r="G69" s="177"/>
      <c r="H69" s="177"/>
      <c r="I69" s="177"/>
      <c r="J69" s="177"/>
      <c r="K69" s="177"/>
      <c r="L69" s="177"/>
      <c r="M69" s="177"/>
      <c r="N69" s="177"/>
      <c r="O69" s="177"/>
      <c r="P69" s="177"/>
      <c r="Q69" s="177"/>
      <c r="R69" s="177"/>
      <c r="S69" s="177"/>
      <c r="T69" s="177"/>
      <c r="U69" s="177"/>
      <c r="V69" s="177"/>
      <c r="W69" s="177"/>
      <c r="X69" s="177"/>
      <c r="Y69" s="177"/>
      <c r="Z69" s="177"/>
    </row>
    <row r="70" ht="18.0" customHeight="1">
      <c r="A70" s="234"/>
      <c r="B70" s="234"/>
      <c r="C70" s="234"/>
      <c r="D70" s="235"/>
      <c r="E70" s="177"/>
      <c r="F70" s="177"/>
      <c r="G70" s="177"/>
      <c r="H70" s="177"/>
      <c r="I70" s="177"/>
      <c r="J70" s="177"/>
      <c r="K70" s="177"/>
      <c r="L70" s="177"/>
      <c r="M70" s="177"/>
      <c r="N70" s="177"/>
      <c r="O70" s="177"/>
      <c r="P70" s="177"/>
      <c r="Q70" s="177"/>
      <c r="R70" s="177"/>
      <c r="S70" s="177"/>
      <c r="T70" s="177"/>
      <c r="U70" s="177"/>
      <c r="V70" s="177"/>
      <c r="W70" s="177"/>
      <c r="X70" s="177"/>
      <c r="Y70" s="177"/>
      <c r="Z70" s="177"/>
    </row>
    <row r="71" ht="18.0" customHeight="1">
      <c r="A71" s="234"/>
      <c r="B71" s="234"/>
      <c r="C71" s="234"/>
      <c r="D71" s="235"/>
      <c r="E71" s="177"/>
      <c r="F71" s="177"/>
      <c r="G71" s="177"/>
      <c r="H71" s="177"/>
      <c r="I71" s="177"/>
      <c r="J71" s="177"/>
      <c r="K71" s="177"/>
      <c r="L71" s="177"/>
      <c r="M71" s="177"/>
      <c r="N71" s="177"/>
      <c r="O71" s="177"/>
      <c r="P71" s="177"/>
      <c r="Q71" s="177"/>
      <c r="R71" s="177"/>
      <c r="S71" s="177"/>
      <c r="T71" s="177"/>
      <c r="U71" s="177"/>
      <c r="V71" s="177"/>
      <c r="W71" s="177"/>
      <c r="X71" s="177"/>
      <c r="Y71" s="177"/>
      <c r="Z71" s="177"/>
    </row>
    <row r="72" ht="18.0" customHeight="1">
      <c r="A72" s="234"/>
      <c r="B72" s="234"/>
      <c r="C72" s="234"/>
      <c r="D72" s="235"/>
      <c r="E72" s="177"/>
      <c r="F72" s="177"/>
      <c r="G72" s="177"/>
      <c r="H72" s="177"/>
      <c r="I72" s="177"/>
      <c r="J72" s="177"/>
      <c r="K72" s="177"/>
      <c r="L72" s="177"/>
      <c r="M72" s="177"/>
      <c r="N72" s="177"/>
      <c r="O72" s="177"/>
      <c r="P72" s="177"/>
      <c r="Q72" s="177"/>
      <c r="R72" s="177"/>
      <c r="S72" s="177"/>
      <c r="T72" s="177"/>
      <c r="U72" s="177"/>
      <c r="V72" s="177"/>
      <c r="W72" s="177"/>
      <c r="X72" s="177"/>
      <c r="Y72" s="177"/>
      <c r="Z72" s="177"/>
    </row>
    <row r="73" ht="18.0" customHeight="1">
      <c r="A73" s="234"/>
      <c r="B73" s="234"/>
      <c r="C73" s="234"/>
      <c r="D73" s="235"/>
      <c r="E73" s="177"/>
      <c r="F73" s="177"/>
      <c r="G73" s="177"/>
      <c r="H73" s="177"/>
      <c r="I73" s="177"/>
      <c r="J73" s="177"/>
      <c r="K73" s="177"/>
      <c r="L73" s="177"/>
      <c r="M73" s="177"/>
      <c r="N73" s="177"/>
      <c r="O73" s="177"/>
      <c r="P73" s="177"/>
      <c r="Q73" s="177"/>
      <c r="R73" s="177"/>
      <c r="S73" s="177"/>
      <c r="T73" s="177"/>
      <c r="U73" s="177"/>
      <c r="V73" s="177"/>
      <c r="W73" s="177"/>
      <c r="X73" s="177"/>
      <c r="Y73" s="177"/>
      <c r="Z73" s="177"/>
    </row>
    <row r="74" ht="18.0" customHeight="1">
      <c r="A74" s="234"/>
      <c r="B74" s="234"/>
      <c r="C74" s="234"/>
      <c r="D74" s="235"/>
      <c r="E74" s="177"/>
      <c r="F74" s="177"/>
      <c r="G74" s="177"/>
      <c r="H74" s="177"/>
      <c r="I74" s="177"/>
      <c r="J74" s="177"/>
      <c r="K74" s="177"/>
      <c r="L74" s="177"/>
      <c r="M74" s="177"/>
      <c r="N74" s="177"/>
      <c r="O74" s="177"/>
      <c r="P74" s="177"/>
      <c r="Q74" s="177"/>
      <c r="R74" s="177"/>
      <c r="S74" s="177"/>
      <c r="T74" s="177"/>
      <c r="U74" s="177"/>
      <c r="V74" s="177"/>
      <c r="W74" s="177"/>
      <c r="X74" s="177"/>
      <c r="Y74" s="177"/>
      <c r="Z74" s="177"/>
    </row>
    <row r="75" ht="18.0" customHeight="1">
      <c r="A75" s="234"/>
      <c r="B75" s="234"/>
      <c r="C75" s="234"/>
      <c r="D75" s="235"/>
      <c r="E75" s="177"/>
      <c r="F75" s="177"/>
      <c r="G75" s="177"/>
      <c r="H75" s="177"/>
      <c r="I75" s="177"/>
      <c r="J75" s="177"/>
      <c r="K75" s="177"/>
      <c r="L75" s="177"/>
      <c r="M75" s="177"/>
      <c r="N75" s="177"/>
      <c r="O75" s="177"/>
      <c r="P75" s="177"/>
      <c r="Q75" s="177"/>
      <c r="R75" s="177"/>
      <c r="S75" s="177"/>
      <c r="T75" s="177"/>
      <c r="U75" s="177"/>
      <c r="V75" s="177"/>
      <c r="W75" s="177"/>
      <c r="X75" s="177"/>
      <c r="Y75" s="177"/>
      <c r="Z75" s="177"/>
    </row>
    <row r="76" ht="18.0" customHeight="1">
      <c r="A76" s="234"/>
      <c r="B76" s="234"/>
      <c r="C76" s="234"/>
      <c r="D76" s="235"/>
      <c r="E76" s="177"/>
      <c r="F76" s="177"/>
      <c r="G76" s="177"/>
      <c r="H76" s="177"/>
      <c r="I76" s="177"/>
      <c r="J76" s="177"/>
      <c r="K76" s="177"/>
      <c r="L76" s="177"/>
      <c r="M76" s="177"/>
      <c r="N76" s="177"/>
      <c r="O76" s="177"/>
      <c r="P76" s="177"/>
      <c r="Q76" s="177"/>
      <c r="R76" s="177"/>
      <c r="S76" s="177"/>
      <c r="T76" s="177"/>
      <c r="U76" s="177"/>
      <c r="V76" s="177"/>
      <c r="W76" s="177"/>
      <c r="X76" s="177"/>
      <c r="Y76" s="177"/>
      <c r="Z76" s="177"/>
    </row>
    <row r="77" ht="18.0" customHeight="1">
      <c r="A77" s="234"/>
      <c r="B77" s="234"/>
      <c r="C77" s="234"/>
      <c r="D77" s="235"/>
      <c r="E77" s="177"/>
      <c r="F77" s="177"/>
      <c r="G77" s="177"/>
      <c r="H77" s="177"/>
      <c r="I77" s="177"/>
      <c r="J77" s="177"/>
      <c r="K77" s="177"/>
      <c r="L77" s="177"/>
      <c r="M77" s="177"/>
      <c r="N77" s="177"/>
      <c r="O77" s="177"/>
      <c r="P77" s="177"/>
      <c r="Q77" s="177"/>
      <c r="R77" s="177"/>
      <c r="S77" s="177"/>
      <c r="T77" s="177"/>
      <c r="U77" s="177"/>
      <c r="V77" s="177"/>
      <c r="W77" s="177"/>
      <c r="X77" s="177"/>
      <c r="Y77" s="177"/>
      <c r="Z77" s="177"/>
    </row>
    <row r="78" ht="18.0" customHeight="1">
      <c r="A78" s="234"/>
      <c r="B78" s="234"/>
      <c r="C78" s="234"/>
      <c r="D78" s="235"/>
      <c r="E78" s="177"/>
      <c r="F78" s="177"/>
      <c r="G78" s="177"/>
      <c r="H78" s="177"/>
      <c r="I78" s="177"/>
      <c r="J78" s="177"/>
      <c r="K78" s="177"/>
      <c r="L78" s="177"/>
      <c r="M78" s="177"/>
      <c r="N78" s="177"/>
      <c r="O78" s="177"/>
      <c r="P78" s="177"/>
      <c r="Q78" s="177"/>
      <c r="R78" s="177"/>
      <c r="S78" s="177"/>
      <c r="T78" s="177"/>
      <c r="U78" s="177"/>
      <c r="V78" s="177"/>
      <c r="W78" s="177"/>
      <c r="X78" s="177"/>
      <c r="Y78" s="177"/>
      <c r="Z78" s="177"/>
    </row>
    <row r="79" ht="18.0" customHeight="1">
      <c r="A79" s="234"/>
      <c r="B79" s="234"/>
      <c r="C79" s="234"/>
      <c r="D79" s="235"/>
      <c r="E79" s="177"/>
      <c r="F79" s="177"/>
      <c r="G79" s="177"/>
      <c r="H79" s="177"/>
      <c r="I79" s="177"/>
      <c r="J79" s="177"/>
      <c r="K79" s="177"/>
      <c r="L79" s="177"/>
      <c r="M79" s="177"/>
      <c r="N79" s="177"/>
      <c r="O79" s="177"/>
      <c r="P79" s="177"/>
      <c r="Q79" s="177"/>
      <c r="R79" s="177"/>
      <c r="S79" s="177"/>
      <c r="T79" s="177"/>
      <c r="U79" s="177"/>
      <c r="V79" s="177"/>
      <c r="W79" s="177"/>
      <c r="X79" s="177"/>
      <c r="Y79" s="177"/>
      <c r="Z79" s="177"/>
    </row>
    <row r="80" ht="18.0" customHeight="1">
      <c r="A80" s="234"/>
      <c r="B80" s="234"/>
      <c r="C80" s="234"/>
      <c r="D80" s="235"/>
      <c r="E80" s="177"/>
      <c r="F80" s="177"/>
      <c r="G80" s="177"/>
      <c r="H80" s="177"/>
      <c r="I80" s="177"/>
      <c r="J80" s="177"/>
      <c r="K80" s="177"/>
      <c r="L80" s="177"/>
      <c r="M80" s="177"/>
      <c r="N80" s="177"/>
      <c r="O80" s="177"/>
      <c r="P80" s="177"/>
      <c r="Q80" s="177"/>
      <c r="R80" s="177"/>
      <c r="S80" s="177"/>
      <c r="T80" s="177"/>
      <c r="U80" s="177"/>
      <c r="V80" s="177"/>
      <c r="W80" s="177"/>
      <c r="X80" s="177"/>
      <c r="Y80" s="177"/>
      <c r="Z80" s="177"/>
    </row>
    <row r="81" ht="18.0" customHeight="1">
      <c r="A81" s="234"/>
      <c r="B81" s="234"/>
      <c r="C81" s="234"/>
      <c r="D81" s="235"/>
      <c r="E81" s="177"/>
      <c r="F81" s="177"/>
      <c r="G81" s="177"/>
      <c r="H81" s="177"/>
      <c r="I81" s="177"/>
      <c r="J81" s="177"/>
      <c r="K81" s="177"/>
      <c r="L81" s="177"/>
      <c r="M81" s="177"/>
      <c r="N81" s="177"/>
      <c r="O81" s="177"/>
      <c r="P81" s="177"/>
      <c r="Q81" s="177"/>
      <c r="R81" s="177"/>
      <c r="S81" s="177"/>
      <c r="T81" s="177"/>
      <c r="U81" s="177"/>
      <c r="V81" s="177"/>
      <c r="W81" s="177"/>
      <c r="X81" s="177"/>
      <c r="Y81" s="177"/>
      <c r="Z81" s="177"/>
    </row>
    <row r="82" ht="18.0" customHeight="1">
      <c r="A82" s="234"/>
      <c r="B82" s="234"/>
      <c r="C82" s="234"/>
      <c r="D82" s="235"/>
      <c r="E82" s="177"/>
      <c r="F82" s="177"/>
      <c r="G82" s="177"/>
      <c r="H82" s="177"/>
      <c r="I82" s="177"/>
      <c r="J82" s="177"/>
      <c r="K82" s="177"/>
      <c r="L82" s="177"/>
      <c r="M82" s="177"/>
      <c r="N82" s="177"/>
      <c r="O82" s="177"/>
      <c r="P82" s="177"/>
      <c r="Q82" s="177"/>
      <c r="R82" s="177"/>
      <c r="S82" s="177"/>
      <c r="T82" s="177"/>
      <c r="U82" s="177"/>
      <c r="V82" s="177"/>
      <c r="W82" s="177"/>
      <c r="X82" s="177"/>
      <c r="Y82" s="177"/>
      <c r="Z82" s="177"/>
    </row>
    <row r="83" ht="18.0" customHeight="1">
      <c r="A83" s="234"/>
      <c r="B83" s="234"/>
      <c r="C83" s="234"/>
      <c r="D83" s="235"/>
      <c r="E83" s="177"/>
      <c r="F83" s="177"/>
      <c r="G83" s="177"/>
      <c r="H83" s="177"/>
      <c r="I83" s="177"/>
      <c r="J83" s="177"/>
      <c r="K83" s="177"/>
      <c r="L83" s="177"/>
      <c r="M83" s="177"/>
      <c r="N83" s="177"/>
      <c r="O83" s="177"/>
      <c r="P83" s="177"/>
      <c r="Q83" s="177"/>
      <c r="R83" s="177"/>
      <c r="S83" s="177"/>
      <c r="T83" s="177"/>
      <c r="U83" s="177"/>
      <c r="V83" s="177"/>
      <c r="W83" s="177"/>
      <c r="X83" s="177"/>
      <c r="Y83" s="177"/>
      <c r="Z83" s="177"/>
    </row>
    <row r="84" ht="18.0" customHeight="1">
      <c r="A84" s="234"/>
      <c r="B84" s="234"/>
      <c r="C84" s="234"/>
      <c r="D84" s="235"/>
      <c r="E84" s="177"/>
      <c r="F84" s="177"/>
      <c r="G84" s="177"/>
      <c r="H84" s="177"/>
      <c r="I84" s="177"/>
      <c r="J84" s="177"/>
      <c r="K84" s="177"/>
      <c r="L84" s="177"/>
      <c r="M84" s="177"/>
      <c r="N84" s="177"/>
      <c r="O84" s="177"/>
      <c r="P84" s="177"/>
      <c r="Q84" s="177"/>
      <c r="R84" s="177"/>
      <c r="S84" s="177"/>
      <c r="T84" s="177"/>
      <c r="U84" s="177"/>
      <c r="V84" s="177"/>
      <c r="W84" s="177"/>
      <c r="X84" s="177"/>
      <c r="Y84" s="177"/>
      <c r="Z84" s="177"/>
    </row>
    <row r="85" ht="18.0" customHeight="1">
      <c r="A85" s="234"/>
      <c r="B85" s="234"/>
      <c r="C85" s="234"/>
      <c r="D85" s="235"/>
      <c r="E85" s="177"/>
      <c r="F85" s="177"/>
      <c r="G85" s="177"/>
      <c r="H85" s="177"/>
      <c r="I85" s="177"/>
      <c r="J85" s="177"/>
      <c r="K85" s="177"/>
      <c r="L85" s="177"/>
      <c r="M85" s="177"/>
      <c r="N85" s="177"/>
      <c r="O85" s="177"/>
      <c r="P85" s="177"/>
      <c r="Q85" s="177"/>
      <c r="R85" s="177"/>
      <c r="S85" s="177"/>
      <c r="T85" s="177"/>
      <c r="U85" s="177"/>
      <c r="V85" s="177"/>
      <c r="W85" s="177"/>
      <c r="X85" s="177"/>
      <c r="Y85" s="177"/>
      <c r="Z85" s="177"/>
    </row>
    <row r="86" ht="18.0" customHeight="1">
      <c r="A86" s="234"/>
      <c r="B86" s="234"/>
      <c r="C86" s="234"/>
      <c r="D86" s="235"/>
      <c r="E86" s="177"/>
      <c r="F86" s="177"/>
      <c r="G86" s="177"/>
      <c r="H86" s="177"/>
      <c r="I86" s="177"/>
      <c r="J86" s="177"/>
      <c r="K86" s="177"/>
      <c r="L86" s="177"/>
      <c r="M86" s="177"/>
      <c r="N86" s="177"/>
      <c r="O86" s="177"/>
      <c r="P86" s="177"/>
      <c r="Q86" s="177"/>
      <c r="R86" s="177"/>
      <c r="S86" s="177"/>
      <c r="T86" s="177"/>
      <c r="U86" s="177"/>
      <c r="V86" s="177"/>
      <c r="W86" s="177"/>
      <c r="X86" s="177"/>
      <c r="Y86" s="177"/>
      <c r="Z86" s="177"/>
    </row>
    <row r="87" ht="18.0" customHeight="1">
      <c r="A87" s="234"/>
      <c r="B87" s="234"/>
      <c r="C87" s="234"/>
      <c r="D87" s="235"/>
      <c r="E87" s="177"/>
      <c r="F87" s="177"/>
      <c r="G87" s="177"/>
      <c r="H87" s="177"/>
      <c r="I87" s="177"/>
      <c r="J87" s="177"/>
      <c r="K87" s="177"/>
      <c r="L87" s="177"/>
      <c r="M87" s="177"/>
      <c r="N87" s="177"/>
      <c r="O87" s="177"/>
      <c r="P87" s="177"/>
      <c r="Q87" s="177"/>
      <c r="R87" s="177"/>
      <c r="S87" s="177"/>
      <c r="T87" s="177"/>
      <c r="U87" s="177"/>
      <c r="V87" s="177"/>
      <c r="W87" s="177"/>
      <c r="X87" s="177"/>
      <c r="Y87" s="177"/>
      <c r="Z87" s="177"/>
    </row>
    <row r="88" ht="18.0" customHeight="1">
      <c r="A88" s="234"/>
      <c r="B88" s="234"/>
      <c r="C88" s="234"/>
      <c r="D88" s="235"/>
      <c r="E88" s="177"/>
      <c r="F88" s="177"/>
      <c r="G88" s="177"/>
      <c r="H88" s="177"/>
      <c r="I88" s="177"/>
      <c r="J88" s="177"/>
      <c r="K88" s="177"/>
      <c r="L88" s="177"/>
      <c r="M88" s="177"/>
      <c r="N88" s="177"/>
      <c r="O88" s="177"/>
      <c r="P88" s="177"/>
      <c r="Q88" s="177"/>
      <c r="R88" s="177"/>
      <c r="S88" s="177"/>
      <c r="T88" s="177"/>
      <c r="U88" s="177"/>
      <c r="V88" s="177"/>
      <c r="W88" s="177"/>
      <c r="X88" s="177"/>
      <c r="Y88" s="177"/>
      <c r="Z88" s="177"/>
    </row>
    <row r="89" ht="18.0" customHeight="1">
      <c r="A89" s="234"/>
      <c r="B89" s="234"/>
      <c r="C89" s="234"/>
      <c r="D89" s="235"/>
      <c r="E89" s="177"/>
      <c r="F89" s="177"/>
      <c r="G89" s="177"/>
      <c r="H89" s="177"/>
      <c r="I89" s="177"/>
      <c r="J89" s="177"/>
      <c r="K89" s="177"/>
      <c r="L89" s="177"/>
      <c r="M89" s="177"/>
      <c r="N89" s="177"/>
      <c r="O89" s="177"/>
      <c r="P89" s="177"/>
      <c r="Q89" s="177"/>
      <c r="R89" s="177"/>
      <c r="S89" s="177"/>
      <c r="T89" s="177"/>
      <c r="U89" s="177"/>
      <c r="V89" s="177"/>
      <c r="W89" s="177"/>
      <c r="X89" s="177"/>
      <c r="Y89" s="177"/>
      <c r="Z89" s="177"/>
    </row>
    <row r="90" ht="18.0" customHeight="1">
      <c r="A90" s="234"/>
      <c r="B90" s="234"/>
      <c r="C90" s="234"/>
      <c r="D90" s="235"/>
      <c r="E90" s="177"/>
      <c r="F90" s="177"/>
      <c r="G90" s="177"/>
      <c r="H90" s="177"/>
      <c r="I90" s="177"/>
      <c r="J90" s="177"/>
      <c r="K90" s="177"/>
      <c r="L90" s="177"/>
      <c r="M90" s="177"/>
      <c r="N90" s="177"/>
      <c r="O90" s="177"/>
      <c r="P90" s="177"/>
      <c r="Q90" s="177"/>
      <c r="R90" s="177"/>
      <c r="S90" s="177"/>
      <c r="T90" s="177"/>
      <c r="U90" s="177"/>
      <c r="V90" s="177"/>
      <c r="W90" s="177"/>
      <c r="X90" s="177"/>
      <c r="Y90" s="177"/>
      <c r="Z90" s="177"/>
    </row>
    <row r="91" ht="18.0" customHeight="1">
      <c r="A91" s="234"/>
      <c r="B91" s="234"/>
      <c r="C91" s="234"/>
      <c r="D91" s="235"/>
      <c r="E91" s="177"/>
      <c r="F91" s="177"/>
      <c r="G91" s="177"/>
      <c r="H91" s="177"/>
      <c r="I91" s="177"/>
      <c r="J91" s="177"/>
      <c r="K91" s="177"/>
      <c r="L91" s="177"/>
      <c r="M91" s="177"/>
      <c r="N91" s="177"/>
      <c r="O91" s="177"/>
      <c r="P91" s="177"/>
      <c r="Q91" s="177"/>
      <c r="R91" s="177"/>
      <c r="S91" s="177"/>
      <c r="T91" s="177"/>
      <c r="U91" s="177"/>
      <c r="V91" s="177"/>
      <c r="W91" s="177"/>
      <c r="X91" s="177"/>
      <c r="Y91" s="177"/>
      <c r="Z91" s="177"/>
    </row>
    <row r="92" ht="18.0" customHeight="1">
      <c r="A92" s="234"/>
      <c r="B92" s="234"/>
      <c r="C92" s="234"/>
      <c r="D92" s="235"/>
      <c r="E92" s="177"/>
      <c r="F92" s="177"/>
      <c r="G92" s="177"/>
      <c r="H92" s="177"/>
      <c r="I92" s="177"/>
      <c r="J92" s="177"/>
      <c r="K92" s="177"/>
      <c r="L92" s="177"/>
      <c r="M92" s="177"/>
      <c r="N92" s="177"/>
      <c r="O92" s="177"/>
      <c r="P92" s="177"/>
      <c r="Q92" s="177"/>
      <c r="R92" s="177"/>
      <c r="S92" s="177"/>
      <c r="T92" s="177"/>
      <c r="U92" s="177"/>
      <c r="V92" s="177"/>
      <c r="W92" s="177"/>
      <c r="X92" s="177"/>
      <c r="Y92" s="177"/>
      <c r="Z92" s="177"/>
    </row>
    <row r="93" ht="18.0" customHeight="1">
      <c r="A93" s="234"/>
      <c r="B93" s="234"/>
      <c r="C93" s="234"/>
      <c r="D93" s="235"/>
      <c r="E93" s="177"/>
      <c r="F93" s="177"/>
      <c r="G93" s="177"/>
      <c r="H93" s="177"/>
      <c r="I93" s="177"/>
      <c r="J93" s="177"/>
      <c r="K93" s="177"/>
      <c r="L93" s="177"/>
      <c r="M93" s="177"/>
      <c r="N93" s="177"/>
      <c r="O93" s="177"/>
      <c r="P93" s="177"/>
      <c r="Q93" s="177"/>
      <c r="R93" s="177"/>
      <c r="S93" s="177"/>
      <c r="T93" s="177"/>
      <c r="U93" s="177"/>
      <c r="V93" s="177"/>
      <c r="W93" s="177"/>
      <c r="X93" s="177"/>
      <c r="Y93" s="177"/>
      <c r="Z93" s="177"/>
    </row>
    <row r="94" ht="18.0" customHeight="1">
      <c r="A94" s="234"/>
      <c r="B94" s="234"/>
      <c r="C94" s="234"/>
      <c r="D94" s="235"/>
      <c r="E94" s="177"/>
      <c r="F94" s="177"/>
      <c r="G94" s="177"/>
      <c r="H94" s="177"/>
      <c r="I94" s="177"/>
      <c r="J94" s="177"/>
      <c r="K94" s="177"/>
      <c r="L94" s="177"/>
      <c r="M94" s="177"/>
      <c r="N94" s="177"/>
      <c r="O94" s="177"/>
      <c r="P94" s="177"/>
      <c r="Q94" s="177"/>
      <c r="R94" s="177"/>
      <c r="S94" s="177"/>
      <c r="T94" s="177"/>
      <c r="U94" s="177"/>
      <c r="V94" s="177"/>
      <c r="W94" s="177"/>
      <c r="X94" s="177"/>
      <c r="Y94" s="177"/>
      <c r="Z94" s="177"/>
    </row>
    <row r="95" ht="18.0" customHeight="1">
      <c r="A95" s="234"/>
      <c r="B95" s="234"/>
      <c r="C95" s="234"/>
      <c r="D95" s="235"/>
      <c r="E95" s="177"/>
      <c r="F95" s="177"/>
      <c r="G95" s="177"/>
      <c r="H95" s="177"/>
      <c r="I95" s="177"/>
      <c r="J95" s="177"/>
      <c r="K95" s="177"/>
      <c r="L95" s="177"/>
      <c r="M95" s="177"/>
      <c r="N95" s="177"/>
      <c r="O95" s="177"/>
      <c r="P95" s="177"/>
      <c r="Q95" s="177"/>
      <c r="R95" s="177"/>
      <c r="S95" s="177"/>
      <c r="T95" s="177"/>
      <c r="U95" s="177"/>
      <c r="V95" s="177"/>
      <c r="W95" s="177"/>
      <c r="X95" s="177"/>
      <c r="Y95" s="177"/>
      <c r="Z95" s="177"/>
    </row>
    <row r="96" ht="18.0" customHeight="1">
      <c r="A96" s="234"/>
      <c r="B96" s="234"/>
      <c r="C96" s="234"/>
      <c r="D96" s="235"/>
      <c r="E96" s="177"/>
      <c r="F96" s="177"/>
      <c r="G96" s="177"/>
      <c r="H96" s="177"/>
      <c r="I96" s="177"/>
      <c r="J96" s="177"/>
      <c r="K96" s="177"/>
      <c r="L96" s="177"/>
      <c r="M96" s="177"/>
      <c r="N96" s="177"/>
      <c r="O96" s="177"/>
      <c r="P96" s="177"/>
      <c r="Q96" s="177"/>
      <c r="R96" s="177"/>
      <c r="S96" s="177"/>
      <c r="T96" s="177"/>
      <c r="U96" s="177"/>
      <c r="V96" s="177"/>
      <c r="W96" s="177"/>
      <c r="X96" s="177"/>
      <c r="Y96" s="177"/>
      <c r="Z96" s="177"/>
    </row>
    <row r="97" ht="18.0" customHeight="1">
      <c r="A97" s="234"/>
      <c r="B97" s="234"/>
      <c r="C97" s="234"/>
      <c r="D97" s="235"/>
      <c r="E97" s="177"/>
      <c r="F97" s="177"/>
      <c r="G97" s="177"/>
      <c r="H97" s="177"/>
      <c r="I97" s="177"/>
      <c r="J97" s="177"/>
      <c r="K97" s="177"/>
      <c r="L97" s="177"/>
      <c r="M97" s="177"/>
      <c r="N97" s="177"/>
      <c r="O97" s="177"/>
      <c r="P97" s="177"/>
      <c r="Q97" s="177"/>
      <c r="R97" s="177"/>
      <c r="S97" s="177"/>
      <c r="T97" s="177"/>
      <c r="U97" s="177"/>
      <c r="V97" s="177"/>
      <c r="W97" s="177"/>
      <c r="X97" s="177"/>
      <c r="Y97" s="177"/>
      <c r="Z97" s="177"/>
    </row>
    <row r="98" ht="18.0" customHeight="1">
      <c r="A98" s="234"/>
      <c r="B98" s="234"/>
      <c r="C98" s="234"/>
      <c r="D98" s="235"/>
      <c r="E98" s="177"/>
      <c r="F98" s="177"/>
      <c r="G98" s="177"/>
      <c r="H98" s="177"/>
      <c r="I98" s="177"/>
      <c r="J98" s="177"/>
      <c r="K98" s="177"/>
      <c r="L98" s="177"/>
      <c r="M98" s="177"/>
      <c r="N98" s="177"/>
      <c r="O98" s="177"/>
      <c r="P98" s="177"/>
      <c r="Q98" s="177"/>
      <c r="R98" s="177"/>
      <c r="S98" s="177"/>
      <c r="T98" s="177"/>
      <c r="U98" s="177"/>
      <c r="V98" s="177"/>
      <c r="W98" s="177"/>
      <c r="X98" s="177"/>
      <c r="Y98" s="177"/>
      <c r="Z98" s="177"/>
    </row>
    <row r="99" ht="18.0" customHeight="1">
      <c r="A99" s="234"/>
      <c r="B99" s="234"/>
      <c r="C99" s="234"/>
      <c r="D99" s="235"/>
      <c r="E99" s="177"/>
      <c r="F99" s="177"/>
      <c r="G99" s="177"/>
      <c r="H99" s="177"/>
      <c r="I99" s="177"/>
      <c r="J99" s="177"/>
      <c r="K99" s="177"/>
      <c r="L99" s="177"/>
      <c r="M99" s="177"/>
      <c r="N99" s="177"/>
      <c r="O99" s="177"/>
      <c r="P99" s="177"/>
      <c r="Q99" s="177"/>
      <c r="R99" s="177"/>
      <c r="S99" s="177"/>
      <c r="T99" s="177"/>
      <c r="U99" s="177"/>
      <c r="V99" s="177"/>
      <c r="W99" s="177"/>
      <c r="X99" s="177"/>
      <c r="Y99" s="177"/>
      <c r="Z99" s="177"/>
    </row>
    <row r="100" ht="18.0" customHeight="1">
      <c r="A100" s="234"/>
      <c r="B100" s="234"/>
      <c r="C100" s="234"/>
      <c r="D100" s="235"/>
      <c r="E100" s="177"/>
      <c r="F100" s="177"/>
      <c r="G100" s="177"/>
      <c r="H100" s="177"/>
      <c r="I100" s="177"/>
      <c r="J100" s="177"/>
      <c r="K100" s="177"/>
      <c r="L100" s="177"/>
      <c r="M100" s="177"/>
      <c r="N100" s="177"/>
      <c r="O100" s="177"/>
      <c r="P100" s="177"/>
      <c r="Q100" s="177"/>
      <c r="R100" s="177"/>
      <c r="S100" s="177"/>
      <c r="T100" s="177"/>
      <c r="U100" s="177"/>
      <c r="V100" s="177"/>
      <c r="W100" s="177"/>
      <c r="X100" s="177"/>
      <c r="Y100" s="177"/>
      <c r="Z100" s="177"/>
    </row>
    <row r="101" ht="18.0" customHeight="1">
      <c r="A101" s="234"/>
      <c r="B101" s="234"/>
      <c r="C101" s="234"/>
      <c r="D101" s="235"/>
      <c r="E101" s="177"/>
      <c r="F101" s="177"/>
      <c r="G101" s="177"/>
      <c r="H101" s="177"/>
      <c r="I101" s="177"/>
      <c r="J101" s="177"/>
      <c r="K101" s="177"/>
      <c r="L101" s="177"/>
      <c r="M101" s="177"/>
      <c r="N101" s="177"/>
      <c r="O101" s="177"/>
      <c r="P101" s="177"/>
      <c r="Q101" s="177"/>
      <c r="R101" s="177"/>
      <c r="S101" s="177"/>
      <c r="T101" s="177"/>
      <c r="U101" s="177"/>
      <c r="V101" s="177"/>
      <c r="W101" s="177"/>
      <c r="X101" s="177"/>
      <c r="Y101" s="177"/>
      <c r="Z101" s="177"/>
    </row>
    <row r="102" ht="18.0" customHeight="1">
      <c r="A102" s="234"/>
      <c r="B102" s="234"/>
      <c r="C102" s="234"/>
      <c r="D102" s="235"/>
      <c r="E102" s="177"/>
      <c r="F102" s="177"/>
      <c r="G102" s="177"/>
      <c r="H102" s="177"/>
      <c r="I102" s="177"/>
      <c r="J102" s="177"/>
      <c r="K102" s="177"/>
      <c r="L102" s="177"/>
      <c r="M102" s="177"/>
      <c r="N102" s="177"/>
      <c r="O102" s="177"/>
      <c r="P102" s="177"/>
      <c r="Q102" s="177"/>
      <c r="R102" s="177"/>
      <c r="S102" s="177"/>
      <c r="T102" s="177"/>
      <c r="U102" s="177"/>
      <c r="V102" s="177"/>
      <c r="W102" s="177"/>
      <c r="X102" s="177"/>
      <c r="Y102" s="177"/>
      <c r="Z102" s="177"/>
    </row>
    <row r="103" ht="18.0" customHeight="1">
      <c r="A103" s="234"/>
      <c r="B103" s="234"/>
      <c r="C103" s="234"/>
      <c r="D103" s="235"/>
      <c r="E103" s="177"/>
      <c r="F103" s="177"/>
      <c r="G103" s="177"/>
      <c r="H103" s="177"/>
      <c r="I103" s="177"/>
      <c r="J103" s="177"/>
      <c r="K103" s="177"/>
      <c r="L103" s="177"/>
      <c r="M103" s="177"/>
      <c r="N103" s="177"/>
      <c r="O103" s="177"/>
      <c r="P103" s="177"/>
      <c r="Q103" s="177"/>
      <c r="R103" s="177"/>
      <c r="S103" s="177"/>
      <c r="T103" s="177"/>
      <c r="U103" s="177"/>
      <c r="V103" s="177"/>
      <c r="W103" s="177"/>
      <c r="X103" s="177"/>
      <c r="Y103" s="177"/>
      <c r="Z103" s="177"/>
    </row>
    <row r="104" ht="18.0" customHeight="1">
      <c r="A104" s="234"/>
      <c r="B104" s="234"/>
      <c r="C104" s="234"/>
      <c r="D104" s="235"/>
      <c r="E104" s="177"/>
      <c r="F104" s="177"/>
      <c r="G104" s="177"/>
      <c r="H104" s="177"/>
      <c r="I104" s="177"/>
      <c r="J104" s="177"/>
      <c r="K104" s="177"/>
      <c r="L104" s="177"/>
      <c r="M104" s="177"/>
      <c r="N104" s="177"/>
      <c r="O104" s="177"/>
      <c r="P104" s="177"/>
      <c r="Q104" s="177"/>
      <c r="R104" s="177"/>
      <c r="S104" s="177"/>
      <c r="T104" s="177"/>
      <c r="U104" s="177"/>
      <c r="V104" s="177"/>
      <c r="W104" s="177"/>
      <c r="X104" s="177"/>
      <c r="Y104" s="177"/>
      <c r="Z104" s="177"/>
    </row>
    <row r="105" ht="18.0" customHeight="1">
      <c r="A105" s="234"/>
      <c r="B105" s="234"/>
      <c r="C105" s="234"/>
      <c r="D105" s="235"/>
      <c r="E105" s="177"/>
      <c r="F105" s="177"/>
      <c r="G105" s="177"/>
      <c r="H105" s="177"/>
      <c r="I105" s="177"/>
      <c r="J105" s="177"/>
      <c r="K105" s="177"/>
      <c r="L105" s="177"/>
      <c r="M105" s="177"/>
      <c r="N105" s="177"/>
      <c r="O105" s="177"/>
      <c r="P105" s="177"/>
      <c r="Q105" s="177"/>
      <c r="R105" s="177"/>
      <c r="S105" s="177"/>
      <c r="T105" s="177"/>
      <c r="U105" s="177"/>
      <c r="V105" s="177"/>
      <c r="W105" s="177"/>
      <c r="X105" s="177"/>
      <c r="Y105" s="177"/>
      <c r="Z105" s="177"/>
    </row>
    <row r="106" ht="18.0" customHeight="1">
      <c r="A106" s="234"/>
      <c r="B106" s="234"/>
      <c r="C106" s="234"/>
      <c r="D106" s="235"/>
      <c r="E106" s="177"/>
      <c r="F106" s="177"/>
      <c r="G106" s="177"/>
      <c r="H106" s="177"/>
      <c r="I106" s="177"/>
      <c r="J106" s="177"/>
      <c r="K106" s="177"/>
      <c r="L106" s="177"/>
      <c r="M106" s="177"/>
      <c r="N106" s="177"/>
      <c r="O106" s="177"/>
      <c r="P106" s="177"/>
      <c r="Q106" s="177"/>
      <c r="R106" s="177"/>
      <c r="S106" s="177"/>
      <c r="T106" s="177"/>
      <c r="U106" s="177"/>
      <c r="V106" s="177"/>
      <c r="W106" s="177"/>
      <c r="X106" s="177"/>
      <c r="Y106" s="177"/>
      <c r="Z106" s="177"/>
    </row>
    <row r="107" ht="18.0" customHeight="1">
      <c r="A107" s="234"/>
      <c r="B107" s="234"/>
      <c r="C107" s="234"/>
      <c r="D107" s="235"/>
      <c r="E107" s="177"/>
      <c r="F107" s="177"/>
      <c r="G107" s="177"/>
      <c r="H107" s="177"/>
      <c r="I107" s="177"/>
      <c r="J107" s="177"/>
      <c r="K107" s="177"/>
      <c r="L107" s="177"/>
      <c r="M107" s="177"/>
      <c r="N107" s="177"/>
      <c r="O107" s="177"/>
      <c r="P107" s="177"/>
      <c r="Q107" s="177"/>
      <c r="R107" s="177"/>
      <c r="S107" s="177"/>
      <c r="T107" s="177"/>
      <c r="U107" s="177"/>
      <c r="V107" s="177"/>
      <c r="W107" s="177"/>
      <c r="X107" s="177"/>
      <c r="Y107" s="177"/>
      <c r="Z107" s="177"/>
    </row>
    <row r="108" ht="18.0" customHeight="1">
      <c r="A108" s="234"/>
      <c r="B108" s="234"/>
      <c r="C108" s="234"/>
      <c r="D108" s="235"/>
      <c r="E108" s="177"/>
      <c r="F108" s="177"/>
      <c r="G108" s="177"/>
      <c r="H108" s="177"/>
      <c r="I108" s="177"/>
      <c r="J108" s="177"/>
      <c r="K108" s="177"/>
      <c r="L108" s="177"/>
      <c r="M108" s="177"/>
      <c r="N108" s="177"/>
      <c r="O108" s="177"/>
      <c r="P108" s="177"/>
      <c r="Q108" s="177"/>
      <c r="R108" s="177"/>
      <c r="S108" s="177"/>
      <c r="T108" s="177"/>
      <c r="U108" s="177"/>
      <c r="V108" s="177"/>
      <c r="W108" s="177"/>
      <c r="X108" s="177"/>
      <c r="Y108" s="177"/>
      <c r="Z108" s="177"/>
    </row>
    <row r="109" ht="18.0" customHeight="1">
      <c r="A109" s="234"/>
      <c r="B109" s="234"/>
      <c r="C109" s="234"/>
      <c r="D109" s="235"/>
      <c r="E109" s="177"/>
      <c r="F109" s="177"/>
      <c r="G109" s="177"/>
      <c r="H109" s="177"/>
      <c r="I109" s="177"/>
      <c r="J109" s="177"/>
      <c r="K109" s="177"/>
      <c r="L109" s="177"/>
      <c r="M109" s="177"/>
      <c r="N109" s="177"/>
      <c r="O109" s="177"/>
      <c r="P109" s="177"/>
      <c r="Q109" s="177"/>
      <c r="R109" s="177"/>
      <c r="S109" s="177"/>
      <c r="T109" s="177"/>
      <c r="U109" s="177"/>
      <c r="V109" s="177"/>
      <c r="W109" s="177"/>
      <c r="X109" s="177"/>
      <c r="Y109" s="177"/>
      <c r="Z109" s="177"/>
    </row>
    <row r="110" ht="18.0" customHeight="1">
      <c r="A110" s="234"/>
      <c r="B110" s="234"/>
      <c r="C110" s="234"/>
      <c r="D110" s="235"/>
      <c r="E110" s="177"/>
      <c r="F110" s="177"/>
      <c r="G110" s="177"/>
      <c r="H110" s="177"/>
      <c r="I110" s="177"/>
      <c r="J110" s="177"/>
      <c r="K110" s="177"/>
      <c r="L110" s="177"/>
      <c r="M110" s="177"/>
      <c r="N110" s="177"/>
      <c r="O110" s="177"/>
      <c r="P110" s="177"/>
      <c r="Q110" s="177"/>
      <c r="R110" s="177"/>
      <c r="S110" s="177"/>
      <c r="T110" s="177"/>
      <c r="U110" s="177"/>
      <c r="V110" s="177"/>
      <c r="W110" s="177"/>
      <c r="X110" s="177"/>
      <c r="Y110" s="177"/>
      <c r="Z110" s="177"/>
    </row>
    <row r="111" ht="18.0" customHeight="1">
      <c r="A111" s="234"/>
      <c r="B111" s="234"/>
      <c r="C111" s="234"/>
      <c r="D111" s="235"/>
      <c r="E111" s="177"/>
      <c r="F111" s="177"/>
      <c r="G111" s="177"/>
      <c r="H111" s="177"/>
      <c r="I111" s="177"/>
      <c r="J111" s="177"/>
      <c r="K111" s="177"/>
      <c r="L111" s="177"/>
      <c r="M111" s="177"/>
      <c r="N111" s="177"/>
      <c r="O111" s="177"/>
      <c r="P111" s="177"/>
      <c r="Q111" s="177"/>
      <c r="R111" s="177"/>
      <c r="S111" s="177"/>
      <c r="T111" s="177"/>
      <c r="U111" s="177"/>
      <c r="V111" s="177"/>
      <c r="W111" s="177"/>
      <c r="X111" s="177"/>
      <c r="Y111" s="177"/>
      <c r="Z111" s="177"/>
    </row>
    <row r="112" ht="18.0" customHeight="1">
      <c r="A112" s="234"/>
      <c r="B112" s="234"/>
      <c r="C112" s="234"/>
      <c r="D112" s="235"/>
      <c r="E112" s="177"/>
      <c r="F112" s="177"/>
      <c r="G112" s="177"/>
      <c r="H112" s="177"/>
      <c r="I112" s="177"/>
      <c r="J112" s="177"/>
      <c r="K112" s="177"/>
      <c r="L112" s="177"/>
      <c r="M112" s="177"/>
      <c r="N112" s="177"/>
      <c r="O112" s="177"/>
      <c r="P112" s="177"/>
      <c r="Q112" s="177"/>
      <c r="R112" s="177"/>
      <c r="S112" s="177"/>
      <c r="T112" s="177"/>
      <c r="U112" s="177"/>
      <c r="V112" s="177"/>
      <c r="W112" s="177"/>
      <c r="X112" s="177"/>
      <c r="Y112" s="177"/>
      <c r="Z112" s="177"/>
    </row>
    <row r="113" ht="18.0" customHeight="1">
      <c r="A113" s="234"/>
      <c r="B113" s="234"/>
      <c r="C113" s="234"/>
      <c r="D113" s="235"/>
      <c r="E113" s="177"/>
      <c r="F113" s="177"/>
      <c r="G113" s="177"/>
      <c r="H113" s="177"/>
      <c r="I113" s="177"/>
      <c r="J113" s="177"/>
      <c r="K113" s="177"/>
      <c r="L113" s="177"/>
      <c r="M113" s="177"/>
      <c r="N113" s="177"/>
      <c r="O113" s="177"/>
      <c r="P113" s="177"/>
      <c r="Q113" s="177"/>
      <c r="R113" s="177"/>
      <c r="S113" s="177"/>
      <c r="T113" s="177"/>
      <c r="U113" s="177"/>
      <c r="V113" s="177"/>
      <c r="W113" s="177"/>
      <c r="X113" s="177"/>
      <c r="Y113" s="177"/>
      <c r="Z113" s="177"/>
    </row>
    <row r="114" ht="18.0" customHeight="1">
      <c r="A114" s="234"/>
      <c r="B114" s="234"/>
      <c r="C114" s="234"/>
      <c r="D114" s="235"/>
      <c r="E114" s="177"/>
      <c r="F114" s="177"/>
      <c r="G114" s="177"/>
      <c r="H114" s="177"/>
      <c r="I114" s="177"/>
      <c r="J114" s="177"/>
      <c r="K114" s="177"/>
      <c r="L114" s="177"/>
      <c r="M114" s="177"/>
      <c r="N114" s="177"/>
      <c r="O114" s="177"/>
      <c r="P114" s="177"/>
      <c r="Q114" s="177"/>
      <c r="R114" s="177"/>
      <c r="S114" s="177"/>
      <c r="T114" s="177"/>
      <c r="U114" s="177"/>
      <c r="V114" s="177"/>
      <c r="W114" s="177"/>
      <c r="X114" s="177"/>
      <c r="Y114" s="177"/>
      <c r="Z114" s="177"/>
    </row>
    <row r="115" ht="18.0" customHeight="1">
      <c r="A115" s="234"/>
      <c r="B115" s="234"/>
      <c r="C115" s="234"/>
      <c r="D115" s="235"/>
      <c r="E115" s="177"/>
      <c r="F115" s="177"/>
      <c r="G115" s="177"/>
      <c r="H115" s="177"/>
      <c r="I115" s="177"/>
      <c r="J115" s="177"/>
      <c r="K115" s="177"/>
      <c r="L115" s="177"/>
      <c r="M115" s="177"/>
      <c r="N115" s="177"/>
      <c r="O115" s="177"/>
      <c r="P115" s="177"/>
      <c r="Q115" s="177"/>
      <c r="R115" s="177"/>
      <c r="S115" s="177"/>
      <c r="T115" s="177"/>
      <c r="U115" s="177"/>
      <c r="V115" s="177"/>
      <c r="W115" s="177"/>
      <c r="X115" s="177"/>
      <c r="Y115" s="177"/>
      <c r="Z115" s="177"/>
    </row>
    <row r="116" ht="18.0" customHeight="1">
      <c r="A116" s="234"/>
      <c r="B116" s="234"/>
      <c r="C116" s="234"/>
      <c r="D116" s="235"/>
      <c r="E116" s="177"/>
      <c r="F116" s="177"/>
      <c r="G116" s="177"/>
      <c r="H116" s="177"/>
      <c r="I116" s="177"/>
      <c r="J116" s="177"/>
      <c r="K116" s="177"/>
      <c r="L116" s="177"/>
      <c r="M116" s="177"/>
      <c r="N116" s="177"/>
      <c r="O116" s="177"/>
      <c r="P116" s="177"/>
      <c r="Q116" s="177"/>
      <c r="R116" s="177"/>
      <c r="S116" s="177"/>
      <c r="T116" s="177"/>
      <c r="U116" s="177"/>
      <c r="V116" s="177"/>
      <c r="W116" s="177"/>
      <c r="X116" s="177"/>
      <c r="Y116" s="177"/>
      <c r="Z116" s="177"/>
    </row>
    <row r="117" ht="18.0" customHeight="1">
      <c r="A117" s="234"/>
      <c r="B117" s="234"/>
      <c r="C117" s="234"/>
      <c r="D117" s="235"/>
      <c r="E117" s="177"/>
      <c r="F117" s="177"/>
      <c r="G117" s="177"/>
      <c r="H117" s="177"/>
      <c r="I117" s="177"/>
      <c r="J117" s="177"/>
      <c r="K117" s="177"/>
      <c r="L117" s="177"/>
      <c r="M117" s="177"/>
      <c r="N117" s="177"/>
      <c r="O117" s="177"/>
      <c r="P117" s="177"/>
      <c r="Q117" s="177"/>
      <c r="R117" s="177"/>
      <c r="S117" s="177"/>
      <c r="T117" s="177"/>
      <c r="U117" s="177"/>
      <c r="V117" s="177"/>
      <c r="W117" s="177"/>
      <c r="X117" s="177"/>
      <c r="Y117" s="177"/>
      <c r="Z117" s="177"/>
    </row>
    <row r="118" ht="18.0" customHeight="1">
      <c r="A118" s="234"/>
      <c r="B118" s="234"/>
      <c r="C118" s="234"/>
      <c r="D118" s="235"/>
      <c r="E118" s="177"/>
      <c r="F118" s="177"/>
      <c r="G118" s="177"/>
      <c r="H118" s="177"/>
      <c r="I118" s="177"/>
      <c r="J118" s="177"/>
      <c r="K118" s="177"/>
      <c r="L118" s="177"/>
      <c r="M118" s="177"/>
      <c r="N118" s="177"/>
      <c r="O118" s="177"/>
      <c r="P118" s="177"/>
      <c r="Q118" s="177"/>
      <c r="R118" s="177"/>
      <c r="S118" s="177"/>
      <c r="T118" s="177"/>
      <c r="U118" s="177"/>
      <c r="V118" s="177"/>
      <c r="W118" s="177"/>
      <c r="X118" s="177"/>
      <c r="Y118" s="177"/>
      <c r="Z118" s="177"/>
    </row>
    <row r="119" ht="18.0" customHeight="1">
      <c r="A119" s="234"/>
      <c r="B119" s="234"/>
      <c r="C119" s="234"/>
      <c r="D119" s="235"/>
      <c r="E119" s="177"/>
      <c r="F119" s="177"/>
      <c r="G119" s="177"/>
      <c r="H119" s="177"/>
      <c r="I119" s="177"/>
      <c r="J119" s="177"/>
      <c r="K119" s="177"/>
      <c r="L119" s="177"/>
      <c r="M119" s="177"/>
      <c r="N119" s="177"/>
      <c r="O119" s="177"/>
      <c r="P119" s="177"/>
      <c r="Q119" s="177"/>
      <c r="R119" s="177"/>
      <c r="S119" s="177"/>
      <c r="T119" s="177"/>
      <c r="U119" s="177"/>
      <c r="V119" s="177"/>
      <c r="W119" s="177"/>
      <c r="X119" s="177"/>
      <c r="Y119" s="177"/>
      <c r="Z119" s="177"/>
    </row>
    <row r="120" ht="18.0" customHeight="1">
      <c r="A120" s="234"/>
      <c r="B120" s="234"/>
      <c r="C120" s="234"/>
      <c r="D120" s="235"/>
      <c r="E120" s="177"/>
      <c r="F120" s="177"/>
      <c r="G120" s="177"/>
      <c r="H120" s="177"/>
      <c r="I120" s="177"/>
      <c r="J120" s="177"/>
      <c r="K120" s="177"/>
      <c r="L120" s="177"/>
      <c r="M120" s="177"/>
      <c r="N120" s="177"/>
      <c r="O120" s="177"/>
      <c r="P120" s="177"/>
      <c r="Q120" s="177"/>
      <c r="R120" s="177"/>
      <c r="S120" s="177"/>
      <c r="T120" s="177"/>
      <c r="U120" s="177"/>
      <c r="V120" s="177"/>
      <c r="W120" s="177"/>
      <c r="X120" s="177"/>
      <c r="Y120" s="177"/>
      <c r="Z120" s="177"/>
    </row>
    <row r="121" ht="18.0" customHeight="1">
      <c r="A121" s="234"/>
      <c r="B121" s="234"/>
      <c r="C121" s="234"/>
      <c r="D121" s="235"/>
      <c r="E121" s="177"/>
      <c r="F121" s="177"/>
      <c r="G121" s="177"/>
      <c r="H121" s="177"/>
      <c r="I121" s="177"/>
      <c r="J121" s="177"/>
      <c r="K121" s="177"/>
      <c r="L121" s="177"/>
      <c r="M121" s="177"/>
      <c r="N121" s="177"/>
      <c r="O121" s="177"/>
      <c r="P121" s="177"/>
      <c r="Q121" s="177"/>
      <c r="R121" s="177"/>
      <c r="S121" s="177"/>
      <c r="T121" s="177"/>
      <c r="U121" s="177"/>
      <c r="V121" s="177"/>
      <c r="W121" s="177"/>
      <c r="X121" s="177"/>
      <c r="Y121" s="177"/>
      <c r="Z121" s="177"/>
    </row>
    <row r="122" ht="18.0" customHeight="1">
      <c r="A122" s="234"/>
      <c r="B122" s="234"/>
      <c r="C122" s="234"/>
      <c r="D122" s="235"/>
      <c r="E122" s="177"/>
      <c r="F122" s="177"/>
      <c r="G122" s="177"/>
      <c r="H122" s="177"/>
      <c r="I122" s="177"/>
      <c r="J122" s="177"/>
      <c r="K122" s="177"/>
      <c r="L122" s="177"/>
      <c r="M122" s="177"/>
      <c r="N122" s="177"/>
      <c r="O122" s="177"/>
      <c r="P122" s="177"/>
      <c r="Q122" s="177"/>
      <c r="R122" s="177"/>
      <c r="S122" s="177"/>
      <c r="T122" s="177"/>
      <c r="U122" s="177"/>
      <c r="V122" s="177"/>
      <c r="W122" s="177"/>
      <c r="X122" s="177"/>
      <c r="Y122" s="177"/>
      <c r="Z122" s="177"/>
    </row>
    <row r="123" ht="18.0" customHeight="1">
      <c r="A123" s="234"/>
      <c r="B123" s="234"/>
      <c r="C123" s="234"/>
      <c r="D123" s="235"/>
      <c r="E123" s="177"/>
      <c r="F123" s="177"/>
      <c r="G123" s="177"/>
      <c r="H123" s="177"/>
      <c r="I123" s="177"/>
      <c r="J123" s="177"/>
      <c r="K123" s="177"/>
      <c r="L123" s="177"/>
      <c r="M123" s="177"/>
      <c r="N123" s="177"/>
      <c r="O123" s="177"/>
      <c r="P123" s="177"/>
      <c r="Q123" s="177"/>
      <c r="R123" s="177"/>
      <c r="S123" s="177"/>
      <c r="T123" s="177"/>
      <c r="U123" s="177"/>
      <c r="V123" s="177"/>
      <c r="W123" s="177"/>
      <c r="X123" s="177"/>
      <c r="Y123" s="177"/>
      <c r="Z123" s="177"/>
    </row>
    <row r="124" ht="18.0" customHeight="1">
      <c r="A124" s="234"/>
      <c r="B124" s="234"/>
      <c r="C124" s="234"/>
      <c r="D124" s="235"/>
      <c r="E124" s="177"/>
      <c r="F124" s="177"/>
      <c r="G124" s="177"/>
      <c r="H124" s="177"/>
      <c r="I124" s="177"/>
      <c r="J124" s="177"/>
      <c r="K124" s="177"/>
      <c r="L124" s="177"/>
      <c r="M124" s="177"/>
      <c r="N124" s="177"/>
      <c r="O124" s="177"/>
      <c r="P124" s="177"/>
      <c r="Q124" s="177"/>
      <c r="R124" s="177"/>
      <c r="S124" s="177"/>
      <c r="T124" s="177"/>
      <c r="U124" s="177"/>
      <c r="V124" s="177"/>
      <c r="W124" s="177"/>
      <c r="X124" s="177"/>
      <c r="Y124" s="177"/>
      <c r="Z124" s="177"/>
    </row>
    <row r="125" ht="18.0" customHeight="1">
      <c r="A125" s="234"/>
      <c r="B125" s="234"/>
      <c r="C125" s="234"/>
      <c r="D125" s="235"/>
      <c r="E125" s="177"/>
      <c r="F125" s="177"/>
      <c r="G125" s="177"/>
      <c r="H125" s="177"/>
      <c r="I125" s="177"/>
      <c r="J125" s="177"/>
      <c r="K125" s="177"/>
      <c r="L125" s="177"/>
      <c r="M125" s="177"/>
      <c r="N125" s="177"/>
      <c r="O125" s="177"/>
      <c r="P125" s="177"/>
      <c r="Q125" s="177"/>
      <c r="R125" s="177"/>
      <c r="S125" s="177"/>
      <c r="T125" s="177"/>
      <c r="U125" s="177"/>
      <c r="V125" s="177"/>
      <c r="W125" s="177"/>
      <c r="X125" s="177"/>
      <c r="Y125" s="177"/>
      <c r="Z125" s="177"/>
    </row>
    <row r="126" ht="18.0" customHeight="1">
      <c r="A126" s="234"/>
      <c r="B126" s="234"/>
      <c r="C126" s="234"/>
      <c r="D126" s="235"/>
      <c r="E126" s="177"/>
      <c r="F126" s="177"/>
      <c r="G126" s="177"/>
      <c r="H126" s="177"/>
      <c r="I126" s="177"/>
      <c r="J126" s="177"/>
      <c r="K126" s="177"/>
      <c r="L126" s="177"/>
      <c r="M126" s="177"/>
      <c r="N126" s="177"/>
      <c r="O126" s="177"/>
      <c r="P126" s="177"/>
      <c r="Q126" s="177"/>
      <c r="R126" s="177"/>
      <c r="S126" s="177"/>
      <c r="T126" s="177"/>
      <c r="U126" s="177"/>
      <c r="V126" s="177"/>
      <c r="W126" s="177"/>
      <c r="X126" s="177"/>
      <c r="Y126" s="177"/>
      <c r="Z126" s="177"/>
    </row>
    <row r="127" ht="18.0" customHeight="1">
      <c r="A127" s="234"/>
      <c r="B127" s="234"/>
      <c r="C127" s="234"/>
      <c r="D127" s="235"/>
      <c r="E127" s="177"/>
      <c r="F127" s="177"/>
      <c r="G127" s="177"/>
      <c r="H127" s="177"/>
      <c r="I127" s="177"/>
      <c r="J127" s="177"/>
      <c r="K127" s="177"/>
      <c r="L127" s="177"/>
      <c r="M127" s="177"/>
      <c r="N127" s="177"/>
      <c r="O127" s="177"/>
      <c r="P127" s="177"/>
      <c r="Q127" s="177"/>
      <c r="R127" s="177"/>
      <c r="S127" s="177"/>
      <c r="T127" s="177"/>
      <c r="U127" s="177"/>
      <c r="V127" s="177"/>
      <c r="W127" s="177"/>
      <c r="X127" s="177"/>
      <c r="Y127" s="177"/>
      <c r="Z127" s="177"/>
    </row>
    <row r="128" ht="18.0" customHeight="1">
      <c r="A128" s="234"/>
      <c r="B128" s="234"/>
      <c r="C128" s="234"/>
      <c r="D128" s="235"/>
      <c r="E128" s="177"/>
      <c r="F128" s="177"/>
      <c r="G128" s="177"/>
      <c r="H128" s="177"/>
      <c r="I128" s="177"/>
      <c r="J128" s="177"/>
      <c r="K128" s="177"/>
      <c r="L128" s="177"/>
      <c r="M128" s="177"/>
      <c r="N128" s="177"/>
      <c r="O128" s="177"/>
      <c r="P128" s="177"/>
      <c r="Q128" s="177"/>
      <c r="R128" s="177"/>
      <c r="S128" s="177"/>
      <c r="T128" s="177"/>
      <c r="U128" s="177"/>
      <c r="V128" s="177"/>
      <c r="W128" s="177"/>
      <c r="X128" s="177"/>
      <c r="Y128" s="177"/>
      <c r="Z128" s="177"/>
    </row>
    <row r="129" ht="18.0" customHeight="1">
      <c r="A129" s="234"/>
      <c r="B129" s="234"/>
      <c r="C129" s="234"/>
      <c r="D129" s="235"/>
      <c r="E129" s="177"/>
      <c r="F129" s="177"/>
      <c r="G129" s="177"/>
      <c r="H129" s="177"/>
      <c r="I129" s="177"/>
      <c r="J129" s="177"/>
      <c r="K129" s="177"/>
      <c r="L129" s="177"/>
      <c r="M129" s="177"/>
      <c r="N129" s="177"/>
      <c r="O129" s="177"/>
      <c r="P129" s="177"/>
      <c r="Q129" s="177"/>
      <c r="R129" s="177"/>
      <c r="S129" s="177"/>
      <c r="T129" s="177"/>
      <c r="U129" s="177"/>
      <c r="V129" s="177"/>
      <c r="W129" s="177"/>
      <c r="X129" s="177"/>
      <c r="Y129" s="177"/>
      <c r="Z129" s="177"/>
    </row>
    <row r="130" ht="18.0" customHeight="1">
      <c r="A130" s="234"/>
      <c r="B130" s="234"/>
      <c r="C130" s="234"/>
      <c r="D130" s="235"/>
      <c r="E130" s="177"/>
      <c r="F130" s="177"/>
      <c r="G130" s="177"/>
      <c r="H130" s="177"/>
      <c r="I130" s="177"/>
      <c r="J130" s="177"/>
      <c r="K130" s="177"/>
      <c r="L130" s="177"/>
      <c r="M130" s="177"/>
      <c r="N130" s="177"/>
      <c r="O130" s="177"/>
      <c r="P130" s="177"/>
      <c r="Q130" s="177"/>
      <c r="R130" s="177"/>
      <c r="S130" s="177"/>
      <c r="T130" s="177"/>
      <c r="U130" s="177"/>
      <c r="V130" s="177"/>
      <c r="W130" s="177"/>
      <c r="X130" s="177"/>
      <c r="Y130" s="177"/>
      <c r="Z130" s="177"/>
    </row>
    <row r="131" ht="18.0" customHeight="1">
      <c r="A131" s="234"/>
      <c r="B131" s="234"/>
      <c r="C131" s="234"/>
      <c r="D131" s="235"/>
      <c r="E131" s="177"/>
      <c r="F131" s="177"/>
      <c r="G131" s="177"/>
      <c r="H131" s="177"/>
      <c r="I131" s="177"/>
      <c r="J131" s="177"/>
      <c r="K131" s="177"/>
      <c r="L131" s="177"/>
      <c r="M131" s="177"/>
      <c r="N131" s="177"/>
      <c r="O131" s="177"/>
      <c r="P131" s="177"/>
      <c r="Q131" s="177"/>
      <c r="R131" s="177"/>
      <c r="S131" s="177"/>
      <c r="T131" s="177"/>
      <c r="U131" s="177"/>
      <c r="V131" s="177"/>
      <c r="W131" s="177"/>
      <c r="X131" s="177"/>
      <c r="Y131" s="177"/>
      <c r="Z131" s="177"/>
    </row>
    <row r="132" ht="18.0" customHeight="1">
      <c r="A132" s="234"/>
      <c r="B132" s="234"/>
      <c r="C132" s="234"/>
      <c r="D132" s="235"/>
      <c r="E132" s="177"/>
      <c r="F132" s="177"/>
      <c r="G132" s="177"/>
      <c r="H132" s="177"/>
      <c r="I132" s="177"/>
      <c r="J132" s="177"/>
      <c r="K132" s="177"/>
      <c r="L132" s="177"/>
      <c r="M132" s="177"/>
      <c r="N132" s="177"/>
      <c r="O132" s="177"/>
      <c r="P132" s="177"/>
      <c r="Q132" s="177"/>
      <c r="R132" s="177"/>
      <c r="S132" s="177"/>
      <c r="T132" s="177"/>
      <c r="U132" s="177"/>
      <c r="V132" s="177"/>
      <c r="W132" s="177"/>
      <c r="X132" s="177"/>
      <c r="Y132" s="177"/>
      <c r="Z132" s="177"/>
    </row>
    <row r="133" ht="18.0" customHeight="1">
      <c r="A133" s="234"/>
      <c r="B133" s="234"/>
      <c r="C133" s="234"/>
      <c r="D133" s="235"/>
      <c r="E133" s="177"/>
      <c r="F133" s="177"/>
      <c r="G133" s="177"/>
      <c r="H133" s="177"/>
      <c r="I133" s="177"/>
      <c r="J133" s="177"/>
      <c r="K133" s="177"/>
      <c r="L133" s="177"/>
      <c r="M133" s="177"/>
      <c r="N133" s="177"/>
      <c r="O133" s="177"/>
      <c r="P133" s="177"/>
      <c r="Q133" s="177"/>
      <c r="R133" s="177"/>
      <c r="S133" s="177"/>
      <c r="T133" s="177"/>
      <c r="U133" s="177"/>
      <c r="V133" s="177"/>
      <c r="W133" s="177"/>
      <c r="X133" s="177"/>
      <c r="Y133" s="177"/>
      <c r="Z133" s="177"/>
    </row>
    <row r="134" ht="18.0" customHeight="1">
      <c r="A134" s="234"/>
      <c r="B134" s="234"/>
      <c r="C134" s="234"/>
      <c r="D134" s="235"/>
      <c r="E134" s="177"/>
      <c r="F134" s="177"/>
      <c r="G134" s="177"/>
      <c r="H134" s="177"/>
      <c r="I134" s="177"/>
      <c r="J134" s="177"/>
      <c r="K134" s="177"/>
      <c r="L134" s="177"/>
      <c r="M134" s="177"/>
      <c r="N134" s="177"/>
      <c r="O134" s="177"/>
      <c r="P134" s="177"/>
      <c r="Q134" s="177"/>
      <c r="R134" s="177"/>
      <c r="S134" s="177"/>
      <c r="T134" s="177"/>
      <c r="U134" s="177"/>
      <c r="V134" s="177"/>
      <c r="W134" s="177"/>
      <c r="X134" s="177"/>
      <c r="Y134" s="177"/>
      <c r="Z134" s="177"/>
    </row>
    <row r="135" ht="18.0" customHeight="1">
      <c r="A135" s="234"/>
      <c r="B135" s="234"/>
      <c r="C135" s="234"/>
      <c r="D135" s="235"/>
      <c r="E135" s="177"/>
      <c r="F135" s="177"/>
      <c r="G135" s="177"/>
      <c r="H135" s="177"/>
      <c r="I135" s="177"/>
      <c r="J135" s="177"/>
      <c r="K135" s="177"/>
      <c r="L135" s="177"/>
      <c r="M135" s="177"/>
      <c r="N135" s="177"/>
      <c r="O135" s="177"/>
      <c r="P135" s="177"/>
      <c r="Q135" s="177"/>
      <c r="R135" s="177"/>
      <c r="S135" s="177"/>
      <c r="T135" s="177"/>
      <c r="U135" s="177"/>
      <c r="V135" s="177"/>
      <c r="W135" s="177"/>
      <c r="X135" s="177"/>
      <c r="Y135" s="177"/>
      <c r="Z135" s="177"/>
    </row>
    <row r="136" ht="18.0" customHeight="1">
      <c r="A136" s="234"/>
      <c r="B136" s="234"/>
      <c r="C136" s="234"/>
      <c r="D136" s="235"/>
      <c r="E136" s="177"/>
      <c r="F136" s="177"/>
      <c r="G136" s="177"/>
      <c r="H136" s="177"/>
      <c r="I136" s="177"/>
      <c r="J136" s="177"/>
      <c r="K136" s="177"/>
      <c r="L136" s="177"/>
      <c r="M136" s="177"/>
      <c r="N136" s="177"/>
      <c r="O136" s="177"/>
      <c r="P136" s="177"/>
      <c r="Q136" s="177"/>
      <c r="R136" s="177"/>
      <c r="S136" s="177"/>
      <c r="T136" s="177"/>
      <c r="U136" s="177"/>
      <c r="V136" s="177"/>
      <c r="W136" s="177"/>
      <c r="X136" s="177"/>
      <c r="Y136" s="177"/>
      <c r="Z136" s="177"/>
    </row>
    <row r="137" ht="18.0" customHeight="1">
      <c r="A137" s="234"/>
      <c r="B137" s="234"/>
      <c r="C137" s="234"/>
      <c r="D137" s="235"/>
      <c r="E137" s="177"/>
      <c r="F137" s="177"/>
      <c r="G137" s="177"/>
      <c r="H137" s="177"/>
      <c r="I137" s="177"/>
      <c r="J137" s="177"/>
      <c r="K137" s="177"/>
      <c r="L137" s="177"/>
      <c r="M137" s="177"/>
      <c r="N137" s="177"/>
      <c r="O137" s="177"/>
      <c r="P137" s="177"/>
      <c r="Q137" s="177"/>
      <c r="R137" s="177"/>
      <c r="S137" s="177"/>
      <c r="T137" s="177"/>
      <c r="U137" s="177"/>
      <c r="V137" s="177"/>
      <c r="W137" s="177"/>
      <c r="X137" s="177"/>
      <c r="Y137" s="177"/>
      <c r="Z137" s="177"/>
    </row>
    <row r="138" ht="18.0" customHeight="1">
      <c r="A138" s="234"/>
      <c r="B138" s="234"/>
      <c r="C138" s="234"/>
      <c r="D138" s="235"/>
      <c r="E138" s="177"/>
      <c r="F138" s="177"/>
      <c r="G138" s="177"/>
      <c r="H138" s="177"/>
      <c r="I138" s="177"/>
      <c r="J138" s="177"/>
      <c r="K138" s="177"/>
      <c r="L138" s="177"/>
      <c r="M138" s="177"/>
      <c r="N138" s="177"/>
      <c r="O138" s="177"/>
      <c r="P138" s="177"/>
      <c r="Q138" s="177"/>
      <c r="R138" s="177"/>
      <c r="S138" s="177"/>
      <c r="T138" s="177"/>
      <c r="U138" s="177"/>
      <c r="V138" s="177"/>
      <c r="W138" s="177"/>
      <c r="X138" s="177"/>
      <c r="Y138" s="177"/>
      <c r="Z138" s="177"/>
    </row>
    <row r="139" ht="18.0" customHeight="1">
      <c r="A139" s="234"/>
      <c r="B139" s="234"/>
      <c r="C139" s="234"/>
      <c r="D139" s="235"/>
      <c r="E139" s="177"/>
      <c r="F139" s="177"/>
      <c r="G139" s="177"/>
      <c r="H139" s="177"/>
      <c r="I139" s="177"/>
      <c r="J139" s="177"/>
      <c r="K139" s="177"/>
      <c r="L139" s="177"/>
      <c r="M139" s="177"/>
      <c r="N139" s="177"/>
      <c r="O139" s="177"/>
      <c r="P139" s="177"/>
      <c r="Q139" s="177"/>
      <c r="R139" s="177"/>
      <c r="S139" s="177"/>
      <c r="T139" s="177"/>
      <c r="U139" s="177"/>
      <c r="V139" s="177"/>
      <c r="W139" s="177"/>
      <c r="X139" s="177"/>
      <c r="Y139" s="177"/>
      <c r="Z139" s="177"/>
    </row>
    <row r="140" ht="18.0" customHeight="1">
      <c r="A140" s="234"/>
      <c r="B140" s="234"/>
      <c r="C140" s="234"/>
      <c r="D140" s="235"/>
      <c r="E140" s="177"/>
      <c r="F140" s="177"/>
      <c r="G140" s="177"/>
      <c r="H140" s="177"/>
      <c r="I140" s="177"/>
      <c r="J140" s="177"/>
      <c r="K140" s="177"/>
      <c r="L140" s="177"/>
      <c r="M140" s="177"/>
      <c r="N140" s="177"/>
      <c r="O140" s="177"/>
      <c r="P140" s="177"/>
      <c r="Q140" s="177"/>
      <c r="R140" s="177"/>
      <c r="S140" s="177"/>
      <c r="T140" s="177"/>
      <c r="U140" s="177"/>
      <c r="V140" s="177"/>
      <c r="W140" s="177"/>
      <c r="X140" s="177"/>
      <c r="Y140" s="177"/>
      <c r="Z140" s="177"/>
    </row>
    <row r="141" ht="18.0" customHeight="1">
      <c r="A141" s="234"/>
      <c r="B141" s="234"/>
      <c r="C141" s="234"/>
      <c r="D141" s="235"/>
      <c r="E141" s="177"/>
      <c r="F141" s="177"/>
      <c r="G141" s="177"/>
      <c r="H141" s="177"/>
      <c r="I141" s="177"/>
      <c r="J141" s="177"/>
      <c r="K141" s="177"/>
      <c r="L141" s="177"/>
      <c r="M141" s="177"/>
      <c r="N141" s="177"/>
      <c r="O141" s="177"/>
      <c r="P141" s="177"/>
      <c r="Q141" s="177"/>
      <c r="R141" s="177"/>
      <c r="S141" s="177"/>
      <c r="T141" s="177"/>
      <c r="U141" s="177"/>
      <c r="V141" s="177"/>
      <c r="W141" s="177"/>
      <c r="X141" s="177"/>
      <c r="Y141" s="177"/>
      <c r="Z141" s="177"/>
    </row>
    <row r="142" ht="18.0" customHeight="1">
      <c r="A142" s="234"/>
      <c r="B142" s="234"/>
      <c r="C142" s="234"/>
      <c r="D142" s="235"/>
      <c r="E142" s="177"/>
      <c r="F142" s="177"/>
      <c r="G142" s="177"/>
      <c r="H142" s="177"/>
      <c r="I142" s="177"/>
      <c r="J142" s="177"/>
      <c r="K142" s="177"/>
      <c r="L142" s="177"/>
      <c r="M142" s="177"/>
      <c r="N142" s="177"/>
      <c r="O142" s="177"/>
      <c r="P142" s="177"/>
      <c r="Q142" s="177"/>
      <c r="R142" s="177"/>
      <c r="S142" s="177"/>
      <c r="T142" s="177"/>
      <c r="U142" s="177"/>
      <c r="V142" s="177"/>
      <c r="W142" s="177"/>
      <c r="X142" s="177"/>
      <c r="Y142" s="177"/>
      <c r="Z142" s="177"/>
    </row>
    <row r="143" ht="18.0" customHeight="1">
      <c r="A143" s="234"/>
      <c r="B143" s="234"/>
      <c r="C143" s="234"/>
      <c r="D143" s="235"/>
      <c r="E143" s="177"/>
      <c r="F143" s="177"/>
      <c r="G143" s="177"/>
      <c r="H143" s="177"/>
      <c r="I143" s="177"/>
      <c r="J143" s="177"/>
      <c r="K143" s="177"/>
      <c r="L143" s="177"/>
      <c r="M143" s="177"/>
      <c r="N143" s="177"/>
      <c r="O143" s="177"/>
      <c r="P143" s="177"/>
      <c r="Q143" s="177"/>
      <c r="R143" s="177"/>
      <c r="S143" s="177"/>
      <c r="T143" s="177"/>
      <c r="U143" s="177"/>
      <c r="V143" s="177"/>
      <c r="W143" s="177"/>
      <c r="X143" s="177"/>
      <c r="Y143" s="177"/>
      <c r="Z143" s="177"/>
    </row>
    <row r="144" ht="18.0" customHeight="1">
      <c r="A144" s="234"/>
      <c r="B144" s="234"/>
      <c r="C144" s="234"/>
      <c r="D144" s="235"/>
      <c r="E144" s="177"/>
      <c r="F144" s="177"/>
      <c r="G144" s="177"/>
      <c r="H144" s="177"/>
      <c r="I144" s="177"/>
      <c r="J144" s="177"/>
      <c r="K144" s="177"/>
      <c r="L144" s="177"/>
      <c r="M144" s="177"/>
      <c r="N144" s="177"/>
      <c r="O144" s="177"/>
      <c r="P144" s="177"/>
      <c r="Q144" s="177"/>
      <c r="R144" s="177"/>
      <c r="S144" s="177"/>
      <c r="T144" s="177"/>
      <c r="U144" s="177"/>
      <c r="V144" s="177"/>
      <c r="W144" s="177"/>
      <c r="X144" s="177"/>
      <c r="Y144" s="177"/>
      <c r="Z144" s="177"/>
    </row>
    <row r="145" ht="18.0" customHeight="1">
      <c r="A145" s="234"/>
      <c r="B145" s="234"/>
      <c r="C145" s="234"/>
      <c r="D145" s="235"/>
      <c r="E145" s="177"/>
      <c r="F145" s="177"/>
      <c r="G145" s="177"/>
      <c r="H145" s="177"/>
      <c r="I145" s="177"/>
      <c r="J145" s="177"/>
      <c r="K145" s="177"/>
      <c r="L145" s="177"/>
      <c r="M145" s="177"/>
      <c r="N145" s="177"/>
      <c r="O145" s="177"/>
      <c r="P145" s="177"/>
      <c r="Q145" s="177"/>
      <c r="R145" s="177"/>
      <c r="S145" s="177"/>
      <c r="T145" s="177"/>
      <c r="U145" s="177"/>
      <c r="V145" s="177"/>
      <c r="W145" s="177"/>
      <c r="X145" s="177"/>
      <c r="Y145" s="177"/>
      <c r="Z145" s="177"/>
    </row>
    <row r="146" ht="18.0" customHeight="1">
      <c r="A146" s="234"/>
      <c r="B146" s="234"/>
      <c r="C146" s="234"/>
      <c r="D146" s="235"/>
      <c r="E146" s="177"/>
      <c r="F146" s="177"/>
      <c r="G146" s="177"/>
      <c r="H146" s="177"/>
      <c r="I146" s="177"/>
      <c r="J146" s="177"/>
      <c r="K146" s="177"/>
      <c r="L146" s="177"/>
      <c r="M146" s="177"/>
      <c r="N146" s="177"/>
      <c r="O146" s="177"/>
      <c r="P146" s="177"/>
      <c r="Q146" s="177"/>
      <c r="R146" s="177"/>
      <c r="S146" s="177"/>
      <c r="T146" s="177"/>
      <c r="U146" s="177"/>
      <c r="V146" s="177"/>
      <c r="W146" s="177"/>
      <c r="X146" s="177"/>
      <c r="Y146" s="177"/>
      <c r="Z146" s="177"/>
    </row>
    <row r="147" ht="18.0" customHeight="1">
      <c r="A147" s="234"/>
      <c r="B147" s="234"/>
      <c r="C147" s="234"/>
      <c r="D147" s="235"/>
      <c r="E147" s="177"/>
      <c r="F147" s="177"/>
      <c r="G147" s="177"/>
      <c r="H147" s="177"/>
      <c r="I147" s="177"/>
      <c r="J147" s="177"/>
      <c r="K147" s="177"/>
      <c r="L147" s="177"/>
      <c r="M147" s="177"/>
      <c r="N147" s="177"/>
      <c r="O147" s="177"/>
      <c r="P147" s="177"/>
      <c r="Q147" s="177"/>
      <c r="R147" s="177"/>
      <c r="S147" s="177"/>
      <c r="T147" s="177"/>
      <c r="U147" s="177"/>
      <c r="V147" s="177"/>
      <c r="W147" s="177"/>
      <c r="X147" s="177"/>
      <c r="Y147" s="177"/>
      <c r="Z147" s="177"/>
    </row>
    <row r="148" ht="18.0" customHeight="1">
      <c r="A148" s="234"/>
      <c r="B148" s="234"/>
      <c r="C148" s="234"/>
      <c r="D148" s="235"/>
      <c r="E148" s="177"/>
      <c r="F148" s="177"/>
      <c r="G148" s="177"/>
      <c r="H148" s="177"/>
      <c r="I148" s="177"/>
      <c r="J148" s="177"/>
      <c r="K148" s="177"/>
      <c r="L148" s="177"/>
      <c r="M148" s="177"/>
      <c r="N148" s="177"/>
      <c r="O148" s="177"/>
      <c r="P148" s="177"/>
      <c r="Q148" s="177"/>
      <c r="R148" s="177"/>
      <c r="S148" s="177"/>
      <c r="T148" s="177"/>
      <c r="U148" s="177"/>
      <c r="V148" s="177"/>
      <c r="W148" s="177"/>
      <c r="X148" s="177"/>
      <c r="Y148" s="177"/>
      <c r="Z148" s="177"/>
    </row>
    <row r="149" ht="18.0" customHeight="1">
      <c r="A149" s="234"/>
      <c r="B149" s="234"/>
      <c r="C149" s="234"/>
      <c r="D149" s="235"/>
      <c r="E149" s="177"/>
      <c r="F149" s="177"/>
      <c r="G149" s="177"/>
      <c r="H149" s="177"/>
      <c r="I149" s="177"/>
      <c r="J149" s="177"/>
      <c r="K149" s="177"/>
      <c r="L149" s="177"/>
      <c r="M149" s="177"/>
      <c r="N149" s="177"/>
      <c r="O149" s="177"/>
      <c r="P149" s="177"/>
      <c r="Q149" s="177"/>
      <c r="R149" s="177"/>
      <c r="S149" s="177"/>
      <c r="T149" s="177"/>
      <c r="U149" s="177"/>
      <c r="V149" s="177"/>
      <c r="W149" s="177"/>
      <c r="X149" s="177"/>
      <c r="Y149" s="177"/>
      <c r="Z149" s="177"/>
    </row>
    <row r="150" ht="18.0" customHeight="1">
      <c r="A150" s="234"/>
      <c r="B150" s="234"/>
      <c r="C150" s="234"/>
      <c r="D150" s="235"/>
      <c r="E150" s="177"/>
      <c r="F150" s="177"/>
      <c r="G150" s="177"/>
      <c r="H150" s="177"/>
      <c r="I150" s="177"/>
      <c r="J150" s="177"/>
      <c r="K150" s="177"/>
      <c r="L150" s="177"/>
      <c r="M150" s="177"/>
      <c r="N150" s="177"/>
      <c r="O150" s="177"/>
      <c r="P150" s="177"/>
      <c r="Q150" s="177"/>
      <c r="R150" s="177"/>
      <c r="S150" s="177"/>
      <c r="T150" s="177"/>
      <c r="U150" s="177"/>
      <c r="V150" s="177"/>
      <c r="W150" s="177"/>
      <c r="X150" s="177"/>
      <c r="Y150" s="177"/>
      <c r="Z150" s="177"/>
    </row>
    <row r="151" ht="18.0" customHeight="1">
      <c r="A151" s="234"/>
      <c r="B151" s="234"/>
      <c r="C151" s="234"/>
      <c r="D151" s="235"/>
      <c r="E151" s="177"/>
      <c r="F151" s="177"/>
      <c r="G151" s="177"/>
      <c r="H151" s="177"/>
      <c r="I151" s="177"/>
      <c r="J151" s="177"/>
      <c r="K151" s="177"/>
      <c r="L151" s="177"/>
      <c r="M151" s="177"/>
      <c r="N151" s="177"/>
      <c r="O151" s="177"/>
      <c r="P151" s="177"/>
      <c r="Q151" s="177"/>
      <c r="R151" s="177"/>
      <c r="S151" s="177"/>
      <c r="T151" s="177"/>
      <c r="U151" s="177"/>
      <c r="V151" s="177"/>
      <c r="W151" s="177"/>
      <c r="X151" s="177"/>
      <c r="Y151" s="177"/>
      <c r="Z151" s="177"/>
    </row>
    <row r="152" ht="18.0" customHeight="1">
      <c r="A152" s="234"/>
      <c r="B152" s="234"/>
      <c r="C152" s="234"/>
      <c r="D152" s="235"/>
      <c r="E152" s="177"/>
      <c r="F152" s="177"/>
      <c r="G152" s="177"/>
      <c r="H152" s="177"/>
      <c r="I152" s="177"/>
      <c r="J152" s="177"/>
      <c r="K152" s="177"/>
      <c r="L152" s="177"/>
      <c r="M152" s="177"/>
      <c r="N152" s="177"/>
      <c r="O152" s="177"/>
      <c r="P152" s="177"/>
      <c r="Q152" s="177"/>
      <c r="R152" s="177"/>
      <c r="S152" s="177"/>
      <c r="T152" s="177"/>
      <c r="U152" s="177"/>
      <c r="V152" s="177"/>
      <c r="W152" s="177"/>
      <c r="X152" s="177"/>
      <c r="Y152" s="177"/>
      <c r="Z152" s="177"/>
    </row>
    <row r="153" ht="18.0" customHeight="1">
      <c r="A153" s="234"/>
      <c r="B153" s="234"/>
      <c r="C153" s="234"/>
      <c r="D153" s="235"/>
      <c r="E153" s="177"/>
      <c r="F153" s="177"/>
      <c r="G153" s="177"/>
      <c r="H153" s="177"/>
      <c r="I153" s="177"/>
      <c r="J153" s="177"/>
      <c r="K153" s="177"/>
      <c r="L153" s="177"/>
      <c r="M153" s="177"/>
      <c r="N153" s="177"/>
      <c r="O153" s="177"/>
      <c r="P153" s="177"/>
      <c r="Q153" s="177"/>
      <c r="R153" s="177"/>
      <c r="S153" s="177"/>
      <c r="T153" s="177"/>
      <c r="U153" s="177"/>
      <c r="V153" s="177"/>
      <c r="W153" s="177"/>
      <c r="X153" s="177"/>
      <c r="Y153" s="177"/>
      <c r="Z153" s="177"/>
    </row>
    <row r="154" ht="18.0" customHeight="1">
      <c r="A154" s="234"/>
      <c r="B154" s="234"/>
      <c r="C154" s="234"/>
      <c r="D154" s="235"/>
      <c r="E154" s="177"/>
      <c r="F154" s="177"/>
      <c r="G154" s="177"/>
      <c r="H154" s="177"/>
      <c r="I154" s="177"/>
      <c r="J154" s="177"/>
      <c r="K154" s="177"/>
      <c r="L154" s="177"/>
      <c r="M154" s="177"/>
      <c r="N154" s="177"/>
      <c r="O154" s="177"/>
      <c r="P154" s="177"/>
      <c r="Q154" s="177"/>
      <c r="R154" s="177"/>
      <c r="S154" s="177"/>
      <c r="T154" s="177"/>
      <c r="U154" s="177"/>
      <c r="V154" s="177"/>
      <c r="W154" s="177"/>
      <c r="X154" s="177"/>
      <c r="Y154" s="177"/>
      <c r="Z154" s="177"/>
    </row>
    <row r="155" ht="18.0" customHeight="1">
      <c r="A155" s="234"/>
      <c r="B155" s="234"/>
      <c r="C155" s="234"/>
      <c r="D155" s="235"/>
      <c r="E155" s="177"/>
      <c r="F155" s="177"/>
      <c r="G155" s="177"/>
      <c r="H155" s="177"/>
      <c r="I155" s="177"/>
      <c r="J155" s="177"/>
      <c r="K155" s="177"/>
      <c r="L155" s="177"/>
      <c r="M155" s="177"/>
      <c r="N155" s="177"/>
      <c r="O155" s="177"/>
      <c r="P155" s="177"/>
      <c r="Q155" s="177"/>
      <c r="R155" s="177"/>
      <c r="S155" s="177"/>
      <c r="T155" s="177"/>
      <c r="U155" s="177"/>
      <c r="V155" s="177"/>
      <c r="W155" s="177"/>
      <c r="X155" s="177"/>
      <c r="Y155" s="177"/>
      <c r="Z155" s="177"/>
    </row>
    <row r="156" ht="18.0" customHeight="1">
      <c r="A156" s="234"/>
      <c r="B156" s="234"/>
      <c r="C156" s="234"/>
      <c r="D156" s="235"/>
      <c r="E156" s="177"/>
      <c r="F156" s="177"/>
      <c r="G156" s="177"/>
      <c r="H156" s="177"/>
      <c r="I156" s="177"/>
      <c r="J156" s="177"/>
      <c r="K156" s="177"/>
      <c r="L156" s="177"/>
      <c r="M156" s="177"/>
      <c r="N156" s="177"/>
      <c r="O156" s="177"/>
      <c r="P156" s="177"/>
      <c r="Q156" s="177"/>
      <c r="R156" s="177"/>
      <c r="S156" s="177"/>
      <c r="T156" s="177"/>
      <c r="U156" s="177"/>
      <c r="V156" s="177"/>
      <c r="W156" s="177"/>
      <c r="X156" s="177"/>
      <c r="Y156" s="177"/>
      <c r="Z156" s="177"/>
    </row>
    <row r="157" ht="18.0" customHeight="1">
      <c r="A157" s="234"/>
      <c r="B157" s="234"/>
      <c r="C157" s="234"/>
      <c r="D157" s="235"/>
      <c r="E157" s="177"/>
      <c r="F157" s="177"/>
      <c r="G157" s="177"/>
      <c r="H157" s="177"/>
      <c r="I157" s="177"/>
      <c r="J157" s="177"/>
      <c r="K157" s="177"/>
      <c r="L157" s="177"/>
      <c r="M157" s="177"/>
      <c r="N157" s="177"/>
      <c r="O157" s="177"/>
      <c r="P157" s="177"/>
      <c r="Q157" s="177"/>
      <c r="R157" s="177"/>
      <c r="S157" s="177"/>
      <c r="T157" s="177"/>
      <c r="U157" s="177"/>
      <c r="V157" s="177"/>
      <c r="W157" s="177"/>
      <c r="X157" s="177"/>
      <c r="Y157" s="177"/>
      <c r="Z157" s="177"/>
    </row>
    <row r="158" ht="18.0" customHeight="1">
      <c r="A158" s="234"/>
      <c r="B158" s="234"/>
      <c r="C158" s="234"/>
      <c r="D158" s="235"/>
      <c r="E158" s="177"/>
      <c r="F158" s="177"/>
      <c r="G158" s="177"/>
      <c r="H158" s="177"/>
      <c r="I158" s="177"/>
      <c r="J158" s="177"/>
      <c r="K158" s="177"/>
      <c r="L158" s="177"/>
      <c r="M158" s="177"/>
      <c r="N158" s="177"/>
      <c r="O158" s="177"/>
      <c r="P158" s="177"/>
      <c r="Q158" s="177"/>
      <c r="R158" s="177"/>
      <c r="S158" s="177"/>
      <c r="T158" s="177"/>
      <c r="U158" s="177"/>
      <c r="V158" s="177"/>
      <c r="W158" s="177"/>
      <c r="X158" s="177"/>
      <c r="Y158" s="177"/>
      <c r="Z158" s="177"/>
    </row>
    <row r="159" ht="18.0" customHeight="1">
      <c r="A159" s="234"/>
      <c r="B159" s="234"/>
      <c r="C159" s="234"/>
      <c r="D159" s="235"/>
      <c r="E159" s="177"/>
      <c r="F159" s="177"/>
      <c r="G159" s="177"/>
      <c r="H159" s="177"/>
      <c r="I159" s="177"/>
      <c r="J159" s="177"/>
      <c r="K159" s="177"/>
      <c r="L159" s="177"/>
      <c r="M159" s="177"/>
      <c r="N159" s="177"/>
      <c r="O159" s="177"/>
      <c r="P159" s="177"/>
      <c r="Q159" s="177"/>
      <c r="R159" s="177"/>
      <c r="S159" s="177"/>
      <c r="T159" s="177"/>
      <c r="U159" s="177"/>
      <c r="V159" s="177"/>
      <c r="W159" s="177"/>
      <c r="X159" s="177"/>
      <c r="Y159" s="177"/>
      <c r="Z159" s="177"/>
    </row>
    <row r="160" ht="18.0" customHeight="1">
      <c r="A160" s="234"/>
      <c r="B160" s="234"/>
      <c r="C160" s="234"/>
      <c r="D160" s="235"/>
      <c r="E160" s="177"/>
      <c r="F160" s="177"/>
      <c r="G160" s="177"/>
      <c r="H160" s="177"/>
      <c r="I160" s="177"/>
      <c r="J160" s="177"/>
      <c r="K160" s="177"/>
      <c r="L160" s="177"/>
      <c r="M160" s="177"/>
      <c r="N160" s="177"/>
      <c r="O160" s="177"/>
      <c r="P160" s="177"/>
      <c r="Q160" s="177"/>
      <c r="R160" s="177"/>
      <c r="S160" s="177"/>
      <c r="T160" s="177"/>
      <c r="U160" s="177"/>
      <c r="V160" s="177"/>
      <c r="W160" s="177"/>
      <c r="X160" s="177"/>
      <c r="Y160" s="177"/>
      <c r="Z160" s="177"/>
    </row>
    <row r="161" ht="18.0" customHeight="1">
      <c r="A161" s="234"/>
      <c r="B161" s="234"/>
      <c r="C161" s="234"/>
      <c r="D161" s="235"/>
      <c r="E161" s="177"/>
      <c r="F161" s="177"/>
      <c r="G161" s="177"/>
      <c r="H161" s="177"/>
      <c r="I161" s="177"/>
      <c r="J161" s="177"/>
      <c r="K161" s="177"/>
      <c r="L161" s="177"/>
      <c r="M161" s="177"/>
      <c r="N161" s="177"/>
      <c r="O161" s="177"/>
      <c r="P161" s="177"/>
      <c r="Q161" s="177"/>
      <c r="R161" s="177"/>
      <c r="S161" s="177"/>
      <c r="T161" s="177"/>
      <c r="U161" s="177"/>
      <c r="V161" s="177"/>
      <c r="W161" s="177"/>
      <c r="X161" s="177"/>
      <c r="Y161" s="177"/>
      <c r="Z161" s="177"/>
    </row>
    <row r="162" ht="18.0" customHeight="1">
      <c r="A162" s="234"/>
      <c r="B162" s="234"/>
      <c r="C162" s="234"/>
      <c r="D162" s="235"/>
      <c r="E162" s="177"/>
      <c r="F162" s="177"/>
      <c r="G162" s="177"/>
      <c r="H162" s="177"/>
      <c r="I162" s="177"/>
      <c r="J162" s="177"/>
      <c r="K162" s="177"/>
      <c r="L162" s="177"/>
      <c r="M162" s="177"/>
      <c r="N162" s="177"/>
      <c r="O162" s="177"/>
      <c r="P162" s="177"/>
      <c r="Q162" s="177"/>
      <c r="R162" s="177"/>
      <c r="S162" s="177"/>
      <c r="T162" s="177"/>
      <c r="U162" s="177"/>
      <c r="V162" s="177"/>
      <c r="W162" s="177"/>
      <c r="X162" s="177"/>
      <c r="Y162" s="177"/>
      <c r="Z162" s="177"/>
    </row>
    <row r="163" ht="18.0" customHeight="1">
      <c r="A163" s="234"/>
      <c r="B163" s="234"/>
      <c r="C163" s="234"/>
      <c r="D163" s="235"/>
      <c r="E163" s="177"/>
      <c r="F163" s="177"/>
      <c r="G163" s="177"/>
      <c r="H163" s="177"/>
      <c r="I163" s="177"/>
      <c r="J163" s="177"/>
      <c r="K163" s="177"/>
      <c r="L163" s="177"/>
      <c r="M163" s="177"/>
      <c r="N163" s="177"/>
      <c r="O163" s="177"/>
      <c r="P163" s="177"/>
      <c r="Q163" s="177"/>
      <c r="R163" s="177"/>
      <c r="S163" s="177"/>
      <c r="T163" s="177"/>
      <c r="U163" s="177"/>
      <c r="V163" s="177"/>
      <c r="W163" s="177"/>
      <c r="X163" s="177"/>
      <c r="Y163" s="177"/>
      <c r="Z163" s="177"/>
    </row>
    <row r="164" ht="18.0" customHeight="1">
      <c r="A164" s="234"/>
      <c r="B164" s="234"/>
      <c r="C164" s="234"/>
      <c r="D164" s="235"/>
      <c r="E164" s="177"/>
      <c r="F164" s="177"/>
      <c r="G164" s="177"/>
      <c r="H164" s="177"/>
      <c r="I164" s="177"/>
      <c r="J164" s="177"/>
      <c r="K164" s="177"/>
      <c r="L164" s="177"/>
      <c r="M164" s="177"/>
      <c r="N164" s="177"/>
      <c r="O164" s="177"/>
      <c r="P164" s="177"/>
      <c r="Q164" s="177"/>
      <c r="R164" s="177"/>
      <c r="S164" s="177"/>
      <c r="T164" s="177"/>
      <c r="U164" s="177"/>
      <c r="V164" s="177"/>
      <c r="W164" s="177"/>
      <c r="X164" s="177"/>
      <c r="Y164" s="177"/>
      <c r="Z164" s="177"/>
    </row>
    <row r="165" ht="18.0" customHeight="1">
      <c r="A165" s="234"/>
      <c r="B165" s="234"/>
      <c r="C165" s="234"/>
      <c r="D165" s="235"/>
      <c r="E165" s="177"/>
      <c r="F165" s="177"/>
      <c r="G165" s="177"/>
      <c r="H165" s="177"/>
      <c r="I165" s="177"/>
      <c r="J165" s="177"/>
      <c r="K165" s="177"/>
      <c r="L165" s="177"/>
      <c r="M165" s="177"/>
      <c r="N165" s="177"/>
      <c r="O165" s="177"/>
      <c r="P165" s="177"/>
      <c r="Q165" s="177"/>
      <c r="R165" s="177"/>
      <c r="S165" s="177"/>
      <c r="T165" s="177"/>
      <c r="U165" s="177"/>
      <c r="V165" s="177"/>
      <c r="W165" s="177"/>
      <c r="X165" s="177"/>
      <c r="Y165" s="177"/>
      <c r="Z165" s="177"/>
    </row>
    <row r="166" ht="18.0" customHeight="1">
      <c r="A166" s="234"/>
      <c r="B166" s="234"/>
      <c r="C166" s="234"/>
      <c r="D166" s="235"/>
      <c r="E166" s="177"/>
      <c r="F166" s="177"/>
      <c r="G166" s="177"/>
      <c r="H166" s="177"/>
      <c r="I166" s="177"/>
      <c r="J166" s="177"/>
      <c r="K166" s="177"/>
      <c r="L166" s="177"/>
      <c r="M166" s="177"/>
      <c r="N166" s="177"/>
      <c r="O166" s="177"/>
      <c r="P166" s="177"/>
      <c r="Q166" s="177"/>
      <c r="R166" s="177"/>
      <c r="S166" s="177"/>
      <c r="T166" s="177"/>
      <c r="U166" s="177"/>
      <c r="V166" s="177"/>
      <c r="W166" s="177"/>
      <c r="X166" s="177"/>
      <c r="Y166" s="177"/>
      <c r="Z166" s="177"/>
    </row>
    <row r="167" ht="18.0" customHeight="1">
      <c r="A167" s="234"/>
      <c r="B167" s="234"/>
      <c r="C167" s="234"/>
      <c r="D167" s="235"/>
      <c r="E167" s="177"/>
      <c r="F167" s="177"/>
      <c r="G167" s="177"/>
      <c r="H167" s="177"/>
      <c r="I167" s="177"/>
      <c r="J167" s="177"/>
      <c r="K167" s="177"/>
      <c r="L167" s="177"/>
      <c r="M167" s="177"/>
      <c r="N167" s="177"/>
      <c r="O167" s="177"/>
      <c r="P167" s="177"/>
      <c r="Q167" s="177"/>
      <c r="R167" s="177"/>
      <c r="S167" s="177"/>
      <c r="T167" s="177"/>
      <c r="U167" s="177"/>
      <c r="V167" s="177"/>
      <c r="W167" s="177"/>
      <c r="X167" s="177"/>
      <c r="Y167" s="177"/>
      <c r="Z167" s="177"/>
    </row>
    <row r="168" ht="18.0" customHeight="1">
      <c r="A168" s="234"/>
      <c r="B168" s="234"/>
      <c r="C168" s="234"/>
      <c r="D168" s="235"/>
      <c r="E168" s="177"/>
      <c r="F168" s="177"/>
      <c r="G168" s="177"/>
      <c r="H168" s="177"/>
      <c r="I168" s="177"/>
      <c r="J168" s="177"/>
      <c r="K168" s="177"/>
      <c r="L168" s="177"/>
      <c r="M168" s="177"/>
      <c r="N168" s="177"/>
      <c r="O168" s="177"/>
      <c r="P168" s="177"/>
      <c r="Q168" s="177"/>
      <c r="R168" s="177"/>
      <c r="S168" s="177"/>
      <c r="T168" s="177"/>
      <c r="U168" s="177"/>
      <c r="V168" s="177"/>
      <c r="W168" s="177"/>
      <c r="X168" s="177"/>
      <c r="Y168" s="177"/>
      <c r="Z168" s="177"/>
    </row>
    <row r="169" ht="18.0" customHeight="1">
      <c r="A169" s="234"/>
      <c r="B169" s="234"/>
      <c r="C169" s="234"/>
      <c r="D169" s="235"/>
      <c r="E169" s="177"/>
      <c r="F169" s="177"/>
      <c r="G169" s="177"/>
      <c r="H169" s="177"/>
      <c r="I169" s="177"/>
      <c r="J169" s="177"/>
      <c r="K169" s="177"/>
      <c r="L169" s="177"/>
      <c r="M169" s="177"/>
      <c r="N169" s="177"/>
      <c r="O169" s="177"/>
      <c r="P169" s="177"/>
      <c r="Q169" s="177"/>
      <c r="R169" s="177"/>
      <c r="S169" s="177"/>
      <c r="T169" s="177"/>
      <c r="U169" s="177"/>
      <c r="V169" s="177"/>
      <c r="W169" s="177"/>
      <c r="X169" s="177"/>
      <c r="Y169" s="177"/>
      <c r="Z169" s="177"/>
    </row>
    <row r="170" ht="18.0" customHeight="1">
      <c r="A170" s="234"/>
      <c r="B170" s="234"/>
      <c r="C170" s="234"/>
      <c r="D170" s="235"/>
      <c r="E170" s="177"/>
      <c r="F170" s="177"/>
      <c r="G170" s="177"/>
      <c r="H170" s="177"/>
      <c r="I170" s="177"/>
      <c r="J170" s="177"/>
      <c r="K170" s="177"/>
      <c r="L170" s="177"/>
      <c r="M170" s="177"/>
      <c r="N170" s="177"/>
      <c r="O170" s="177"/>
      <c r="P170" s="177"/>
      <c r="Q170" s="177"/>
      <c r="R170" s="177"/>
      <c r="S170" s="177"/>
      <c r="T170" s="177"/>
      <c r="U170" s="177"/>
      <c r="V170" s="177"/>
      <c r="W170" s="177"/>
      <c r="X170" s="177"/>
      <c r="Y170" s="177"/>
      <c r="Z170" s="177"/>
    </row>
    <row r="171" ht="18.0" customHeight="1">
      <c r="A171" s="234"/>
      <c r="B171" s="234"/>
      <c r="C171" s="234"/>
      <c r="D171" s="235"/>
      <c r="E171" s="177"/>
      <c r="F171" s="177"/>
      <c r="G171" s="177"/>
      <c r="H171" s="177"/>
      <c r="I171" s="177"/>
      <c r="J171" s="177"/>
      <c r="K171" s="177"/>
      <c r="L171" s="177"/>
      <c r="M171" s="177"/>
      <c r="N171" s="177"/>
      <c r="O171" s="177"/>
      <c r="P171" s="177"/>
      <c r="Q171" s="177"/>
      <c r="R171" s="177"/>
      <c r="S171" s="177"/>
      <c r="T171" s="177"/>
      <c r="U171" s="177"/>
      <c r="V171" s="177"/>
      <c r="W171" s="177"/>
      <c r="X171" s="177"/>
      <c r="Y171" s="177"/>
      <c r="Z171" s="177"/>
    </row>
    <row r="172" ht="18.0" customHeight="1">
      <c r="A172" s="234"/>
      <c r="B172" s="234"/>
      <c r="C172" s="234"/>
      <c r="D172" s="235"/>
      <c r="E172" s="177"/>
      <c r="F172" s="177"/>
      <c r="G172" s="177"/>
      <c r="H172" s="177"/>
      <c r="I172" s="177"/>
      <c r="J172" s="177"/>
      <c r="K172" s="177"/>
      <c r="L172" s="177"/>
      <c r="M172" s="177"/>
      <c r="N172" s="177"/>
      <c r="O172" s="177"/>
      <c r="P172" s="177"/>
      <c r="Q172" s="177"/>
      <c r="R172" s="177"/>
      <c r="S172" s="177"/>
      <c r="T172" s="177"/>
      <c r="U172" s="177"/>
      <c r="V172" s="177"/>
      <c r="W172" s="177"/>
      <c r="X172" s="177"/>
      <c r="Y172" s="177"/>
      <c r="Z172" s="177"/>
    </row>
    <row r="173" ht="18.0" customHeight="1">
      <c r="A173" s="234"/>
      <c r="B173" s="234"/>
      <c r="C173" s="234"/>
      <c r="D173" s="235"/>
      <c r="E173" s="177"/>
      <c r="F173" s="177"/>
      <c r="G173" s="177"/>
      <c r="H173" s="177"/>
      <c r="I173" s="177"/>
      <c r="J173" s="177"/>
      <c r="K173" s="177"/>
      <c r="L173" s="177"/>
      <c r="M173" s="177"/>
      <c r="N173" s="177"/>
      <c r="O173" s="177"/>
      <c r="P173" s="177"/>
      <c r="Q173" s="177"/>
      <c r="R173" s="177"/>
      <c r="S173" s="177"/>
      <c r="T173" s="177"/>
      <c r="U173" s="177"/>
      <c r="V173" s="177"/>
      <c r="W173" s="177"/>
      <c r="X173" s="177"/>
      <c r="Y173" s="177"/>
      <c r="Z173" s="177"/>
    </row>
    <row r="174" ht="18.0" customHeight="1">
      <c r="A174" s="234"/>
      <c r="B174" s="234"/>
      <c r="C174" s="234"/>
      <c r="D174" s="235"/>
      <c r="E174" s="177"/>
      <c r="F174" s="177"/>
      <c r="G174" s="177"/>
      <c r="H174" s="177"/>
      <c r="I174" s="177"/>
      <c r="J174" s="177"/>
      <c r="K174" s="177"/>
      <c r="L174" s="177"/>
      <c r="M174" s="177"/>
      <c r="N174" s="177"/>
      <c r="O174" s="177"/>
      <c r="P174" s="177"/>
      <c r="Q174" s="177"/>
      <c r="R174" s="177"/>
      <c r="S174" s="177"/>
      <c r="T174" s="177"/>
      <c r="U174" s="177"/>
      <c r="V174" s="177"/>
      <c r="W174" s="177"/>
      <c r="X174" s="177"/>
      <c r="Y174" s="177"/>
      <c r="Z174" s="177"/>
    </row>
    <row r="175" ht="18.0" customHeight="1">
      <c r="A175" s="234"/>
      <c r="B175" s="234"/>
      <c r="C175" s="234"/>
      <c r="D175" s="235"/>
      <c r="E175" s="177"/>
      <c r="F175" s="177"/>
      <c r="G175" s="177"/>
      <c r="H175" s="177"/>
      <c r="I175" s="177"/>
      <c r="J175" s="177"/>
      <c r="K175" s="177"/>
      <c r="L175" s="177"/>
      <c r="M175" s="177"/>
      <c r="N175" s="177"/>
      <c r="O175" s="177"/>
      <c r="P175" s="177"/>
      <c r="Q175" s="177"/>
      <c r="R175" s="177"/>
      <c r="S175" s="177"/>
      <c r="T175" s="177"/>
      <c r="U175" s="177"/>
      <c r="V175" s="177"/>
      <c r="W175" s="177"/>
      <c r="X175" s="177"/>
      <c r="Y175" s="177"/>
      <c r="Z175" s="177"/>
    </row>
    <row r="176" ht="18.0" customHeight="1">
      <c r="A176" s="234"/>
      <c r="B176" s="234"/>
      <c r="C176" s="234"/>
      <c r="D176" s="235"/>
      <c r="E176" s="177"/>
      <c r="F176" s="177"/>
      <c r="G176" s="177"/>
      <c r="H176" s="177"/>
      <c r="I176" s="177"/>
      <c r="J176" s="177"/>
      <c r="K176" s="177"/>
      <c r="L176" s="177"/>
      <c r="M176" s="177"/>
      <c r="N176" s="177"/>
      <c r="O176" s="177"/>
      <c r="P176" s="177"/>
      <c r="Q176" s="177"/>
      <c r="R176" s="177"/>
      <c r="S176" s="177"/>
      <c r="T176" s="177"/>
      <c r="U176" s="177"/>
      <c r="V176" s="177"/>
      <c r="W176" s="177"/>
      <c r="X176" s="177"/>
      <c r="Y176" s="177"/>
      <c r="Z176" s="177"/>
    </row>
    <row r="177" ht="18.0" customHeight="1">
      <c r="A177" s="234"/>
      <c r="B177" s="234"/>
      <c r="C177" s="234"/>
      <c r="D177" s="235"/>
      <c r="E177" s="177"/>
      <c r="F177" s="177"/>
      <c r="G177" s="177"/>
      <c r="H177" s="177"/>
      <c r="I177" s="177"/>
      <c r="J177" s="177"/>
      <c r="K177" s="177"/>
      <c r="L177" s="177"/>
      <c r="M177" s="177"/>
      <c r="N177" s="177"/>
      <c r="O177" s="177"/>
      <c r="P177" s="177"/>
      <c r="Q177" s="177"/>
      <c r="R177" s="177"/>
      <c r="S177" s="177"/>
      <c r="T177" s="177"/>
      <c r="U177" s="177"/>
      <c r="V177" s="177"/>
      <c r="W177" s="177"/>
      <c r="X177" s="177"/>
      <c r="Y177" s="177"/>
      <c r="Z177" s="177"/>
    </row>
    <row r="178" ht="18.0" customHeight="1">
      <c r="A178" s="234"/>
      <c r="B178" s="234"/>
      <c r="C178" s="234"/>
      <c r="D178" s="235"/>
      <c r="E178" s="177"/>
      <c r="F178" s="177"/>
      <c r="G178" s="177"/>
      <c r="H178" s="177"/>
      <c r="I178" s="177"/>
      <c r="J178" s="177"/>
      <c r="K178" s="177"/>
      <c r="L178" s="177"/>
      <c r="M178" s="177"/>
      <c r="N178" s="177"/>
      <c r="O178" s="177"/>
      <c r="P178" s="177"/>
      <c r="Q178" s="177"/>
      <c r="R178" s="177"/>
      <c r="S178" s="177"/>
      <c r="T178" s="177"/>
      <c r="U178" s="177"/>
      <c r="V178" s="177"/>
      <c r="W178" s="177"/>
      <c r="X178" s="177"/>
      <c r="Y178" s="177"/>
      <c r="Z178" s="177"/>
    </row>
    <row r="179" ht="18.0" customHeight="1">
      <c r="A179" s="234"/>
      <c r="B179" s="234"/>
      <c r="C179" s="234"/>
      <c r="D179" s="235"/>
      <c r="E179" s="177"/>
      <c r="F179" s="177"/>
      <c r="G179" s="177"/>
      <c r="H179" s="177"/>
      <c r="I179" s="177"/>
      <c r="J179" s="177"/>
      <c r="K179" s="177"/>
      <c r="L179" s="177"/>
      <c r="M179" s="177"/>
      <c r="N179" s="177"/>
      <c r="O179" s="177"/>
      <c r="P179" s="177"/>
      <c r="Q179" s="177"/>
      <c r="R179" s="177"/>
      <c r="S179" s="177"/>
      <c r="T179" s="177"/>
      <c r="U179" s="177"/>
      <c r="V179" s="177"/>
      <c r="W179" s="177"/>
      <c r="X179" s="177"/>
      <c r="Y179" s="177"/>
      <c r="Z179" s="177"/>
    </row>
    <row r="180" ht="18.0" customHeight="1">
      <c r="A180" s="234"/>
      <c r="B180" s="234"/>
      <c r="C180" s="234"/>
      <c r="D180" s="235"/>
      <c r="E180" s="177"/>
      <c r="F180" s="177"/>
      <c r="G180" s="177"/>
      <c r="H180" s="177"/>
      <c r="I180" s="177"/>
      <c r="J180" s="177"/>
      <c r="K180" s="177"/>
      <c r="L180" s="177"/>
      <c r="M180" s="177"/>
      <c r="N180" s="177"/>
      <c r="O180" s="177"/>
      <c r="P180" s="177"/>
      <c r="Q180" s="177"/>
      <c r="R180" s="177"/>
      <c r="S180" s="177"/>
      <c r="T180" s="177"/>
      <c r="U180" s="177"/>
      <c r="V180" s="177"/>
      <c r="W180" s="177"/>
      <c r="X180" s="177"/>
      <c r="Y180" s="177"/>
      <c r="Z180" s="177"/>
    </row>
    <row r="181" ht="18.0" customHeight="1">
      <c r="A181" s="234"/>
      <c r="B181" s="234"/>
      <c r="C181" s="234"/>
      <c r="D181" s="235"/>
      <c r="E181" s="177"/>
      <c r="F181" s="177"/>
      <c r="G181" s="177"/>
      <c r="H181" s="177"/>
      <c r="I181" s="177"/>
      <c r="J181" s="177"/>
      <c r="K181" s="177"/>
      <c r="L181" s="177"/>
      <c r="M181" s="177"/>
      <c r="N181" s="177"/>
      <c r="O181" s="177"/>
      <c r="P181" s="177"/>
      <c r="Q181" s="177"/>
      <c r="R181" s="177"/>
      <c r="S181" s="177"/>
      <c r="T181" s="177"/>
      <c r="U181" s="177"/>
      <c r="V181" s="177"/>
      <c r="W181" s="177"/>
      <c r="X181" s="177"/>
      <c r="Y181" s="177"/>
      <c r="Z181" s="177"/>
    </row>
    <row r="182" ht="18.0" customHeight="1">
      <c r="A182" s="234"/>
      <c r="B182" s="234"/>
      <c r="C182" s="234"/>
      <c r="D182" s="235"/>
      <c r="E182" s="177"/>
      <c r="F182" s="177"/>
      <c r="G182" s="177"/>
      <c r="H182" s="177"/>
      <c r="I182" s="177"/>
      <c r="J182" s="177"/>
      <c r="K182" s="177"/>
      <c r="L182" s="177"/>
      <c r="M182" s="177"/>
      <c r="N182" s="177"/>
      <c r="O182" s="177"/>
      <c r="P182" s="177"/>
      <c r="Q182" s="177"/>
      <c r="R182" s="177"/>
      <c r="S182" s="177"/>
      <c r="T182" s="177"/>
      <c r="U182" s="177"/>
      <c r="V182" s="177"/>
      <c r="W182" s="177"/>
      <c r="X182" s="177"/>
      <c r="Y182" s="177"/>
      <c r="Z182" s="177"/>
    </row>
    <row r="183" ht="18.0" customHeight="1">
      <c r="A183" s="234"/>
      <c r="B183" s="234"/>
      <c r="C183" s="234"/>
      <c r="D183" s="235"/>
      <c r="E183" s="177"/>
      <c r="F183" s="177"/>
      <c r="G183" s="177"/>
      <c r="H183" s="177"/>
      <c r="I183" s="177"/>
      <c r="J183" s="177"/>
      <c r="K183" s="177"/>
      <c r="L183" s="177"/>
      <c r="M183" s="177"/>
      <c r="N183" s="177"/>
      <c r="O183" s="177"/>
      <c r="P183" s="177"/>
      <c r="Q183" s="177"/>
      <c r="R183" s="177"/>
      <c r="S183" s="177"/>
      <c r="T183" s="177"/>
      <c r="U183" s="177"/>
      <c r="V183" s="177"/>
      <c r="W183" s="177"/>
      <c r="X183" s="177"/>
      <c r="Y183" s="177"/>
      <c r="Z183" s="177"/>
    </row>
    <row r="184" ht="18.0" customHeight="1">
      <c r="A184" s="234"/>
      <c r="B184" s="234"/>
      <c r="C184" s="234"/>
      <c r="D184" s="235"/>
      <c r="E184" s="177"/>
      <c r="F184" s="177"/>
      <c r="G184" s="177"/>
      <c r="H184" s="177"/>
      <c r="I184" s="177"/>
      <c r="J184" s="177"/>
      <c r="K184" s="177"/>
      <c r="L184" s="177"/>
      <c r="M184" s="177"/>
      <c r="N184" s="177"/>
      <c r="O184" s="177"/>
      <c r="P184" s="177"/>
      <c r="Q184" s="177"/>
      <c r="R184" s="177"/>
      <c r="S184" s="177"/>
      <c r="T184" s="177"/>
      <c r="U184" s="177"/>
      <c r="V184" s="177"/>
      <c r="W184" s="177"/>
      <c r="X184" s="177"/>
      <c r="Y184" s="177"/>
      <c r="Z184" s="177"/>
    </row>
    <row r="185" ht="18.0" customHeight="1">
      <c r="A185" s="234"/>
      <c r="B185" s="234"/>
      <c r="C185" s="234"/>
      <c r="D185" s="235"/>
      <c r="E185" s="177"/>
      <c r="F185" s="177"/>
      <c r="G185" s="177"/>
      <c r="H185" s="177"/>
      <c r="I185" s="177"/>
      <c r="J185" s="177"/>
      <c r="K185" s="177"/>
      <c r="L185" s="177"/>
      <c r="M185" s="177"/>
      <c r="N185" s="177"/>
      <c r="O185" s="177"/>
      <c r="P185" s="177"/>
      <c r="Q185" s="177"/>
      <c r="R185" s="177"/>
      <c r="S185" s="177"/>
      <c r="T185" s="177"/>
      <c r="U185" s="177"/>
      <c r="V185" s="177"/>
      <c r="W185" s="177"/>
      <c r="X185" s="177"/>
      <c r="Y185" s="177"/>
      <c r="Z185" s="177"/>
    </row>
    <row r="186" ht="18.0" customHeight="1">
      <c r="A186" s="234"/>
      <c r="B186" s="234"/>
      <c r="C186" s="234"/>
      <c r="D186" s="235"/>
      <c r="E186" s="177"/>
      <c r="F186" s="177"/>
      <c r="G186" s="177"/>
      <c r="H186" s="177"/>
      <c r="I186" s="177"/>
      <c r="J186" s="177"/>
      <c r="K186" s="177"/>
      <c r="L186" s="177"/>
      <c r="M186" s="177"/>
      <c r="N186" s="177"/>
      <c r="O186" s="177"/>
      <c r="P186" s="177"/>
      <c r="Q186" s="177"/>
      <c r="R186" s="177"/>
      <c r="S186" s="177"/>
      <c r="T186" s="177"/>
      <c r="U186" s="177"/>
      <c r="V186" s="177"/>
      <c r="W186" s="177"/>
      <c r="X186" s="177"/>
      <c r="Y186" s="177"/>
      <c r="Z186" s="177"/>
    </row>
    <row r="187" ht="18.0" customHeight="1">
      <c r="A187" s="234"/>
      <c r="B187" s="234"/>
      <c r="C187" s="234"/>
      <c r="D187" s="235"/>
      <c r="E187" s="177"/>
      <c r="F187" s="177"/>
      <c r="G187" s="177"/>
      <c r="H187" s="177"/>
      <c r="I187" s="177"/>
      <c r="J187" s="177"/>
      <c r="K187" s="177"/>
      <c r="L187" s="177"/>
      <c r="M187" s="177"/>
      <c r="N187" s="177"/>
      <c r="O187" s="177"/>
      <c r="P187" s="177"/>
      <c r="Q187" s="177"/>
      <c r="R187" s="177"/>
      <c r="S187" s="177"/>
      <c r="T187" s="177"/>
      <c r="U187" s="177"/>
      <c r="V187" s="177"/>
      <c r="W187" s="177"/>
      <c r="X187" s="177"/>
      <c r="Y187" s="177"/>
      <c r="Z187" s="177"/>
    </row>
    <row r="188" ht="18.0" customHeight="1">
      <c r="A188" s="234"/>
      <c r="B188" s="234"/>
      <c r="C188" s="234"/>
      <c r="D188" s="235"/>
      <c r="E188" s="177"/>
      <c r="F188" s="177"/>
      <c r="G188" s="177"/>
      <c r="H188" s="177"/>
      <c r="I188" s="177"/>
      <c r="J188" s="177"/>
      <c r="K188" s="177"/>
      <c r="L188" s="177"/>
      <c r="M188" s="177"/>
      <c r="N188" s="177"/>
      <c r="O188" s="177"/>
      <c r="P188" s="177"/>
      <c r="Q188" s="177"/>
      <c r="R188" s="177"/>
      <c r="S188" s="177"/>
      <c r="T188" s="177"/>
      <c r="U188" s="177"/>
      <c r="V188" s="177"/>
      <c r="W188" s="177"/>
      <c r="X188" s="177"/>
      <c r="Y188" s="177"/>
      <c r="Z188" s="177"/>
    </row>
    <row r="189" ht="18.0" customHeight="1">
      <c r="A189" s="234"/>
      <c r="B189" s="234"/>
      <c r="C189" s="234"/>
      <c r="D189" s="235"/>
      <c r="E189" s="177"/>
      <c r="F189" s="177"/>
      <c r="G189" s="177"/>
      <c r="H189" s="177"/>
      <c r="I189" s="177"/>
      <c r="J189" s="177"/>
      <c r="K189" s="177"/>
      <c r="L189" s="177"/>
      <c r="M189" s="177"/>
      <c r="N189" s="177"/>
      <c r="O189" s="177"/>
      <c r="P189" s="177"/>
      <c r="Q189" s="177"/>
      <c r="R189" s="177"/>
      <c r="S189" s="177"/>
      <c r="T189" s="177"/>
      <c r="U189" s="177"/>
      <c r="V189" s="177"/>
      <c r="W189" s="177"/>
      <c r="X189" s="177"/>
      <c r="Y189" s="177"/>
      <c r="Z189" s="177"/>
    </row>
    <row r="190" ht="18.0" customHeight="1">
      <c r="A190" s="234"/>
      <c r="B190" s="234"/>
      <c r="C190" s="234"/>
      <c r="D190" s="235"/>
      <c r="E190" s="177"/>
      <c r="F190" s="177"/>
      <c r="G190" s="177"/>
      <c r="H190" s="177"/>
      <c r="I190" s="177"/>
      <c r="J190" s="177"/>
      <c r="K190" s="177"/>
      <c r="L190" s="177"/>
      <c r="M190" s="177"/>
      <c r="N190" s="177"/>
      <c r="O190" s="177"/>
      <c r="P190" s="177"/>
      <c r="Q190" s="177"/>
      <c r="R190" s="177"/>
      <c r="S190" s="177"/>
      <c r="T190" s="177"/>
      <c r="U190" s="177"/>
      <c r="V190" s="177"/>
      <c r="W190" s="177"/>
      <c r="X190" s="177"/>
      <c r="Y190" s="177"/>
      <c r="Z190" s="177"/>
    </row>
    <row r="191" ht="18.0" customHeight="1">
      <c r="A191" s="234"/>
      <c r="B191" s="234"/>
      <c r="C191" s="234"/>
      <c r="D191" s="235"/>
      <c r="E191" s="177"/>
      <c r="F191" s="177"/>
      <c r="G191" s="177"/>
      <c r="H191" s="177"/>
      <c r="I191" s="177"/>
      <c r="J191" s="177"/>
      <c r="K191" s="177"/>
      <c r="L191" s="177"/>
      <c r="M191" s="177"/>
      <c r="N191" s="177"/>
      <c r="O191" s="177"/>
      <c r="P191" s="177"/>
      <c r="Q191" s="177"/>
      <c r="R191" s="177"/>
      <c r="S191" s="177"/>
      <c r="T191" s="177"/>
      <c r="U191" s="177"/>
      <c r="V191" s="177"/>
      <c r="W191" s="177"/>
      <c r="X191" s="177"/>
      <c r="Y191" s="177"/>
      <c r="Z191" s="177"/>
    </row>
    <row r="192" ht="18.0" customHeight="1">
      <c r="A192" s="234"/>
      <c r="B192" s="234"/>
      <c r="C192" s="234"/>
      <c r="D192" s="235"/>
      <c r="E192" s="177"/>
      <c r="F192" s="177"/>
      <c r="G192" s="177"/>
      <c r="H192" s="177"/>
      <c r="I192" s="177"/>
      <c r="J192" s="177"/>
      <c r="K192" s="177"/>
      <c r="L192" s="177"/>
      <c r="M192" s="177"/>
      <c r="N192" s="177"/>
      <c r="O192" s="177"/>
      <c r="P192" s="177"/>
      <c r="Q192" s="177"/>
      <c r="R192" s="177"/>
      <c r="S192" s="177"/>
      <c r="T192" s="177"/>
      <c r="U192" s="177"/>
      <c r="V192" s="177"/>
      <c r="W192" s="177"/>
      <c r="X192" s="177"/>
      <c r="Y192" s="177"/>
      <c r="Z192" s="177"/>
    </row>
    <row r="193" ht="18.0" customHeight="1">
      <c r="A193" s="234"/>
      <c r="B193" s="234"/>
      <c r="C193" s="234"/>
      <c r="D193" s="235"/>
      <c r="E193" s="177"/>
      <c r="F193" s="177"/>
      <c r="G193" s="177"/>
      <c r="H193" s="177"/>
      <c r="I193" s="177"/>
      <c r="J193" s="177"/>
      <c r="K193" s="177"/>
      <c r="L193" s="177"/>
      <c r="M193" s="177"/>
      <c r="N193" s="177"/>
      <c r="O193" s="177"/>
      <c r="P193" s="177"/>
      <c r="Q193" s="177"/>
      <c r="R193" s="177"/>
      <c r="S193" s="177"/>
      <c r="T193" s="177"/>
      <c r="U193" s="177"/>
      <c r="V193" s="177"/>
      <c r="W193" s="177"/>
      <c r="X193" s="177"/>
      <c r="Y193" s="177"/>
      <c r="Z193" s="177"/>
    </row>
    <row r="194" ht="18.0" customHeight="1">
      <c r="A194" s="234"/>
      <c r="B194" s="234"/>
      <c r="C194" s="234"/>
      <c r="D194" s="235"/>
      <c r="E194" s="177"/>
      <c r="F194" s="177"/>
      <c r="G194" s="177"/>
      <c r="H194" s="177"/>
      <c r="I194" s="177"/>
      <c r="J194" s="177"/>
      <c r="K194" s="177"/>
      <c r="L194" s="177"/>
      <c r="M194" s="177"/>
      <c r="N194" s="177"/>
      <c r="O194" s="177"/>
      <c r="P194" s="177"/>
      <c r="Q194" s="177"/>
      <c r="R194" s="177"/>
      <c r="S194" s="177"/>
      <c r="T194" s="177"/>
      <c r="U194" s="177"/>
      <c r="V194" s="177"/>
      <c r="W194" s="177"/>
      <c r="X194" s="177"/>
      <c r="Y194" s="177"/>
      <c r="Z194" s="177"/>
    </row>
    <row r="195" ht="18.0" customHeight="1">
      <c r="A195" s="234"/>
      <c r="B195" s="234"/>
      <c r="C195" s="234"/>
      <c r="D195" s="235"/>
      <c r="E195" s="177"/>
      <c r="F195" s="177"/>
      <c r="G195" s="177"/>
      <c r="H195" s="177"/>
      <c r="I195" s="177"/>
      <c r="J195" s="177"/>
      <c r="K195" s="177"/>
      <c r="L195" s="177"/>
      <c r="M195" s="177"/>
      <c r="N195" s="177"/>
      <c r="O195" s="177"/>
      <c r="P195" s="177"/>
      <c r="Q195" s="177"/>
      <c r="R195" s="177"/>
      <c r="S195" s="177"/>
      <c r="T195" s="177"/>
      <c r="U195" s="177"/>
      <c r="V195" s="177"/>
      <c r="W195" s="177"/>
      <c r="X195" s="177"/>
      <c r="Y195" s="177"/>
      <c r="Z195" s="177"/>
    </row>
    <row r="196" ht="18.0" customHeight="1">
      <c r="A196" s="234"/>
      <c r="B196" s="234"/>
      <c r="C196" s="234"/>
      <c r="D196" s="235"/>
      <c r="E196" s="177"/>
      <c r="F196" s="177"/>
      <c r="G196" s="177"/>
      <c r="H196" s="177"/>
      <c r="I196" s="177"/>
      <c r="J196" s="177"/>
      <c r="K196" s="177"/>
      <c r="L196" s="177"/>
      <c r="M196" s="177"/>
      <c r="N196" s="177"/>
      <c r="O196" s="177"/>
      <c r="P196" s="177"/>
      <c r="Q196" s="177"/>
      <c r="R196" s="177"/>
      <c r="S196" s="177"/>
      <c r="T196" s="177"/>
      <c r="U196" s="177"/>
      <c r="V196" s="177"/>
      <c r="W196" s="177"/>
      <c r="X196" s="177"/>
      <c r="Y196" s="177"/>
      <c r="Z196" s="177"/>
    </row>
    <row r="197" ht="18.0" customHeight="1">
      <c r="A197" s="234"/>
      <c r="B197" s="234"/>
      <c r="C197" s="234"/>
      <c r="D197" s="235"/>
      <c r="E197" s="177"/>
      <c r="F197" s="177"/>
      <c r="G197" s="177"/>
      <c r="H197" s="177"/>
      <c r="I197" s="177"/>
      <c r="J197" s="177"/>
      <c r="K197" s="177"/>
      <c r="L197" s="177"/>
      <c r="M197" s="177"/>
      <c r="N197" s="177"/>
      <c r="O197" s="177"/>
      <c r="P197" s="177"/>
      <c r="Q197" s="177"/>
      <c r="R197" s="177"/>
      <c r="S197" s="177"/>
      <c r="T197" s="177"/>
      <c r="U197" s="177"/>
      <c r="V197" s="177"/>
      <c r="W197" s="177"/>
      <c r="X197" s="177"/>
      <c r="Y197" s="177"/>
      <c r="Z197" s="177"/>
    </row>
    <row r="198" ht="18.0" customHeight="1">
      <c r="A198" s="234"/>
      <c r="B198" s="234"/>
      <c r="C198" s="234"/>
      <c r="D198" s="235"/>
      <c r="E198" s="177"/>
      <c r="F198" s="177"/>
      <c r="G198" s="177"/>
      <c r="H198" s="177"/>
      <c r="I198" s="177"/>
      <c r="J198" s="177"/>
      <c r="K198" s="177"/>
      <c r="L198" s="177"/>
      <c r="M198" s="177"/>
      <c r="N198" s="177"/>
      <c r="O198" s="177"/>
      <c r="P198" s="177"/>
      <c r="Q198" s="177"/>
      <c r="R198" s="177"/>
      <c r="S198" s="177"/>
      <c r="T198" s="177"/>
      <c r="U198" s="177"/>
      <c r="V198" s="177"/>
      <c r="W198" s="177"/>
      <c r="X198" s="177"/>
      <c r="Y198" s="177"/>
      <c r="Z198" s="177"/>
    </row>
    <row r="199" ht="18.0" customHeight="1">
      <c r="A199" s="234"/>
      <c r="B199" s="234"/>
      <c r="C199" s="234"/>
      <c r="D199" s="235"/>
      <c r="E199" s="177"/>
      <c r="F199" s="177"/>
      <c r="G199" s="177"/>
      <c r="H199" s="177"/>
      <c r="I199" s="177"/>
      <c r="J199" s="177"/>
      <c r="K199" s="177"/>
      <c r="L199" s="177"/>
      <c r="M199" s="177"/>
      <c r="N199" s="177"/>
      <c r="O199" s="177"/>
      <c r="P199" s="177"/>
      <c r="Q199" s="177"/>
      <c r="R199" s="177"/>
      <c r="S199" s="177"/>
      <c r="T199" s="177"/>
      <c r="U199" s="177"/>
      <c r="V199" s="177"/>
      <c r="W199" s="177"/>
      <c r="X199" s="177"/>
      <c r="Y199" s="177"/>
      <c r="Z199" s="177"/>
    </row>
    <row r="200" ht="18.0" customHeight="1">
      <c r="A200" s="234"/>
      <c r="B200" s="234"/>
      <c r="C200" s="234"/>
      <c r="D200" s="235"/>
      <c r="E200" s="177"/>
      <c r="F200" s="177"/>
      <c r="G200" s="177"/>
      <c r="H200" s="177"/>
      <c r="I200" s="177"/>
      <c r="J200" s="177"/>
      <c r="K200" s="177"/>
      <c r="L200" s="177"/>
      <c r="M200" s="177"/>
      <c r="N200" s="177"/>
      <c r="O200" s="177"/>
      <c r="P200" s="177"/>
      <c r="Q200" s="177"/>
      <c r="R200" s="177"/>
      <c r="S200" s="177"/>
      <c r="T200" s="177"/>
      <c r="U200" s="177"/>
      <c r="V200" s="177"/>
      <c r="W200" s="177"/>
      <c r="X200" s="177"/>
      <c r="Y200" s="177"/>
      <c r="Z200" s="177"/>
    </row>
    <row r="201" ht="18.0" customHeight="1">
      <c r="A201" s="234"/>
      <c r="B201" s="234"/>
      <c r="C201" s="234"/>
      <c r="D201" s="235"/>
      <c r="E201" s="177"/>
      <c r="F201" s="177"/>
      <c r="G201" s="177"/>
      <c r="H201" s="177"/>
      <c r="I201" s="177"/>
      <c r="J201" s="177"/>
      <c r="K201" s="177"/>
      <c r="L201" s="177"/>
      <c r="M201" s="177"/>
      <c r="N201" s="177"/>
      <c r="O201" s="177"/>
      <c r="P201" s="177"/>
      <c r="Q201" s="177"/>
      <c r="R201" s="177"/>
      <c r="S201" s="177"/>
      <c r="T201" s="177"/>
      <c r="U201" s="177"/>
      <c r="V201" s="177"/>
      <c r="W201" s="177"/>
      <c r="X201" s="177"/>
      <c r="Y201" s="177"/>
      <c r="Z201" s="177"/>
    </row>
    <row r="202" ht="18.0" customHeight="1">
      <c r="A202" s="234"/>
      <c r="B202" s="234"/>
      <c r="C202" s="234"/>
      <c r="D202" s="235"/>
      <c r="E202" s="177"/>
      <c r="F202" s="177"/>
      <c r="G202" s="177"/>
      <c r="H202" s="177"/>
      <c r="I202" s="177"/>
      <c r="J202" s="177"/>
      <c r="K202" s="177"/>
      <c r="L202" s="177"/>
      <c r="M202" s="177"/>
      <c r="N202" s="177"/>
      <c r="O202" s="177"/>
      <c r="P202" s="177"/>
      <c r="Q202" s="177"/>
      <c r="R202" s="177"/>
      <c r="S202" s="177"/>
      <c r="T202" s="177"/>
      <c r="U202" s="177"/>
      <c r="V202" s="177"/>
      <c r="W202" s="177"/>
      <c r="X202" s="177"/>
      <c r="Y202" s="177"/>
      <c r="Z202" s="177"/>
    </row>
    <row r="203" ht="18.0" customHeight="1">
      <c r="A203" s="234"/>
      <c r="B203" s="234"/>
      <c r="C203" s="234"/>
      <c r="D203" s="235"/>
      <c r="E203" s="177"/>
      <c r="F203" s="177"/>
      <c r="G203" s="177"/>
      <c r="H203" s="177"/>
      <c r="I203" s="177"/>
      <c r="J203" s="177"/>
      <c r="K203" s="177"/>
      <c r="L203" s="177"/>
      <c r="M203" s="177"/>
      <c r="N203" s="177"/>
      <c r="O203" s="177"/>
      <c r="P203" s="177"/>
      <c r="Q203" s="177"/>
      <c r="R203" s="177"/>
      <c r="S203" s="177"/>
      <c r="T203" s="177"/>
      <c r="U203" s="177"/>
      <c r="V203" s="177"/>
      <c r="W203" s="177"/>
      <c r="X203" s="177"/>
      <c r="Y203" s="177"/>
      <c r="Z203" s="177"/>
    </row>
    <row r="204" ht="18.0" customHeight="1">
      <c r="A204" s="234"/>
      <c r="B204" s="234"/>
      <c r="C204" s="234"/>
      <c r="D204" s="235"/>
      <c r="E204" s="177"/>
      <c r="F204" s="177"/>
      <c r="G204" s="177"/>
      <c r="H204" s="177"/>
      <c r="I204" s="177"/>
      <c r="J204" s="177"/>
      <c r="K204" s="177"/>
      <c r="L204" s="177"/>
      <c r="M204" s="177"/>
      <c r="N204" s="177"/>
      <c r="O204" s="177"/>
      <c r="P204" s="177"/>
      <c r="Q204" s="177"/>
      <c r="R204" s="177"/>
      <c r="S204" s="177"/>
      <c r="T204" s="177"/>
      <c r="U204" s="177"/>
      <c r="V204" s="177"/>
      <c r="W204" s="177"/>
      <c r="X204" s="177"/>
      <c r="Y204" s="177"/>
      <c r="Z204" s="177"/>
    </row>
    <row r="205" ht="18.0" customHeight="1">
      <c r="A205" s="234"/>
      <c r="B205" s="234"/>
      <c r="C205" s="234"/>
      <c r="D205" s="235"/>
      <c r="E205" s="177"/>
      <c r="F205" s="177"/>
      <c r="G205" s="177"/>
      <c r="H205" s="177"/>
      <c r="I205" s="177"/>
      <c r="J205" s="177"/>
      <c r="K205" s="177"/>
      <c r="L205" s="177"/>
      <c r="M205" s="177"/>
      <c r="N205" s="177"/>
      <c r="O205" s="177"/>
      <c r="P205" s="177"/>
      <c r="Q205" s="177"/>
      <c r="R205" s="177"/>
      <c r="S205" s="177"/>
      <c r="T205" s="177"/>
      <c r="U205" s="177"/>
      <c r="V205" s="177"/>
      <c r="W205" s="177"/>
      <c r="X205" s="177"/>
      <c r="Y205" s="177"/>
      <c r="Z205" s="177"/>
    </row>
    <row r="206" ht="18.0" customHeight="1">
      <c r="A206" s="234"/>
      <c r="B206" s="234"/>
      <c r="C206" s="234"/>
      <c r="D206" s="235"/>
      <c r="E206" s="177"/>
      <c r="F206" s="177"/>
      <c r="G206" s="177"/>
      <c r="H206" s="177"/>
      <c r="I206" s="177"/>
      <c r="J206" s="177"/>
      <c r="K206" s="177"/>
      <c r="L206" s="177"/>
      <c r="M206" s="177"/>
      <c r="N206" s="177"/>
      <c r="O206" s="177"/>
      <c r="P206" s="177"/>
      <c r="Q206" s="177"/>
      <c r="R206" s="177"/>
      <c r="S206" s="177"/>
      <c r="T206" s="177"/>
      <c r="U206" s="177"/>
      <c r="V206" s="177"/>
      <c r="W206" s="177"/>
      <c r="X206" s="177"/>
      <c r="Y206" s="177"/>
      <c r="Z206" s="177"/>
    </row>
    <row r="207" ht="18.0" customHeight="1">
      <c r="A207" s="234"/>
      <c r="B207" s="234"/>
      <c r="C207" s="234"/>
      <c r="D207" s="235"/>
      <c r="E207" s="177"/>
      <c r="F207" s="177"/>
      <c r="G207" s="177"/>
      <c r="H207" s="177"/>
      <c r="I207" s="177"/>
      <c r="J207" s="177"/>
      <c r="K207" s="177"/>
      <c r="L207" s="177"/>
      <c r="M207" s="177"/>
      <c r="N207" s="177"/>
      <c r="O207" s="177"/>
      <c r="P207" s="177"/>
      <c r="Q207" s="177"/>
      <c r="R207" s="177"/>
      <c r="S207" s="177"/>
      <c r="T207" s="177"/>
      <c r="U207" s="177"/>
      <c r="V207" s="177"/>
      <c r="W207" s="177"/>
      <c r="X207" s="177"/>
      <c r="Y207" s="177"/>
      <c r="Z207" s="177"/>
    </row>
    <row r="208" ht="18.0" customHeight="1">
      <c r="A208" s="234"/>
      <c r="B208" s="234"/>
      <c r="C208" s="234"/>
      <c r="D208" s="235"/>
      <c r="E208" s="177"/>
      <c r="F208" s="177"/>
      <c r="G208" s="177"/>
      <c r="H208" s="177"/>
      <c r="I208" s="177"/>
      <c r="J208" s="177"/>
      <c r="K208" s="177"/>
      <c r="L208" s="177"/>
      <c r="M208" s="177"/>
      <c r="N208" s="177"/>
      <c r="O208" s="177"/>
      <c r="P208" s="177"/>
      <c r="Q208" s="177"/>
      <c r="R208" s="177"/>
      <c r="S208" s="177"/>
      <c r="T208" s="177"/>
      <c r="U208" s="177"/>
      <c r="V208" s="177"/>
      <c r="W208" s="177"/>
      <c r="X208" s="177"/>
      <c r="Y208" s="177"/>
      <c r="Z208" s="177"/>
    </row>
    <row r="209" ht="18.0" customHeight="1">
      <c r="A209" s="234"/>
      <c r="B209" s="234"/>
      <c r="C209" s="234"/>
      <c r="D209" s="235"/>
      <c r="E209" s="177"/>
      <c r="F209" s="177"/>
      <c r="G209" s="177"/>
      <c r="H209" s="177"/>
      <c r="I209" s="177"/>
      <c r="J209" s="177"/>
      <c r="K209" s="177"/>
      <c r="L209" s="177"/>
      <c r="M209" s="177"/>
      <c r="N209" s="177"/>
      <c r="O209" s="177"/>
      <c r="P209" s="177"/>
      <c r="Q209" s="177"/>
      <c r="R209" s="177"/>
      <c r="S209" s="177"/>
      <c r="T209" s="177"/>
      <c r="U209" s="177"/>
      <c r="V209" s="177"/>
      <c r="W209" s="177"/>
      <c r="X209" s="177"/>
      <c r="Y209" s="177"/>
      <c r="Z209" s="177"/>
    </row>
    <row r="210" ht="18.0" customHeight="1">
      <c r="A210" s="234"/>
      <c r="B210" s="234"/>
      <c r="C210" s="234"/>
      <c r="D210" s="235"/>
      <c r="E210" s="177"/>
      <c r="F210" s="177"/>
      <c r="G210" s="177"/>
      <c r="H210" s="177"/>
      <c r="I210" s="177"/>
      <c r="J210" s="177"/>
      <c r="K210" s="177"/>
      <c r="L210" s="177"/>
      <c r="M210" s="177"/>
      <c r="N210" s="177"/>
      <c r="O210" s="177"/>
      <c r="P210" s="177"/>
      <c r="Q210" s="177"/>
      <c r="R210" s="177"/>
      <c r="S210" s="177"/>
      <c r="T210" s="177"/>
      <c r="U210" s="177"/>
      <c r="V210" s="177"/>
      <c r="W210" s="177"/>
      <c r="X210" s="177"/>
      <c r="Y210" s="177"/>
      <c r="Z210" s="177"/>
    </row>
    <row r="211" ht="18.0" customHeight="1">
      <c r="A211" s="234"/>
      <c r="B211" s="234"/>
      <c r="C211" s="234"/>
      <c r="D211" s="235"/>
      <c r="E211" s="177"/>
      <c r="F211" s="177"/>
      <c r="G211" s="177"/>
      <c r="H211" s="177"/>
      <c r="I211" s="177"/>
      <c r="J211" s="177"/>
      <c r="K211" s="177"/>
      <c r="L211" s="177"/>
      <c r="M211" s="177"/>
      <c r="N211" s="177"/>
      <c r="O211" s="177"/>
      <c r="P211" s="177"/>
      <c r="Q211" s="177"/>
      <c r="R211" s="177"/>
      <c r="S211" s="177"/>
      <c r="T211" s="177"/>
      <c r="U211" s="177"/>
      <c r="V211" s="177"/>
      <c r="W211" s="177"/>
      <c r="X211" s="177"/>
      <c r="Y211" s="177"/>
      <c r="Z211" s="177"/>
    </row>
    <row r="212" ht="18.0" customHeight="1">
      <c r="A212" s="234"/>
      <c r="B212" s="234"/>
      <c r="C212" s="234"/>
      <c r="D212" s="235"/>
      <c r="E212" s="177"/>
      <c r="F212" s="177"/>
      <c r="G212" s="177"/>
      <c r="H212" s="177"/>
      <c r="I212" s="177"/>
      <c r="J212" s="177"/>
      <c r="K212" s="177"/>
      <c r="L212" s="177"/>
      <c r="M212" s="177"/>
      <c r="N212" s="177"/>
      <c r="O212" s="177"/>
      <c r="P212" s="177"/>
      <c r="Q212" s="177"/>
      <c r="R212" s="177"/>
      <c r="S212" s="177"/>
      <c r="T212" s="177"/>
      <c r="U212" s="177"/>
      <c r="V212" s="177"/>
      <c r="W212" s="177"/>
      <c r="X212" s="177"/>
      <c r="Y212" s="177"/>
      <c r="Z212" s="177"/>
    </row>
    <row r="213" ht="18.0" customHeight="1">
      <c r="A213" s="234"/>
      <c r="B213" s="234"/>
      <c r="C213" s="234"/>
      <c r="D213" s="235"/>
      <c r="E213" s="177"/>
      <c r="F213" s="177"/>
      <c r="G213" s="177"/>
      <c r="H213" s="177"/>
      <c r="I213" s="177"/>
      <c r="J213" s="177"/>
      <c r="K213" s="177"/>
      <c r="L213" s="177"/>
      <c r="M213" s="177"/>
      <c r="N213" s="177"/>
      <c r="O213" s="177"/>
      <c r="P213" s="177"/>
      <c r="Q213" s="177"/>
      <c r="R213" s="177"/>
      <c r="S213" s="177"/>
      <c r="T213" s="177"/>
      <c r="U213" s="177"/>
      <c r="V213" s="177"/>
      <c r="W213" s="177"/>
      <c r="X213" s="177"/>
      <c r="Y213" s="177"/>
      <c r="Z213" s="177"/>
    </row>
    <row r="214" ht="18.0" customHeight="1">
      <c r="A214" s="234"/>
      <c r="B214" s="234"/>
      <c r="C214" s="234"/>
      <c r="D214" s="235"/>
      <c r="E214" s="177"/>
      <c r="F214" s="177"/>
      <c r="G214" s="177"/>
      <c r="H214" s="177"/>
      <c r="I214" s="177"/>
      <c r="J214" s="177"/>
      <c r="K214" s="177"/>
      <c r="L214" s="177"/>
      <c r="M214" s="177"/>
      <c r="N214" s="177"/>
      <c r="O214" s="177"/>
      <c r="P214" s="177"/>
      <c r="Q214" s="177"/>
      <c r="R214" s="177"/>
      <c r="S214" s="177"/>
      <c r="T214" s="177"/>
      <c r="U214" s="177"/>
      <c r="V214" s="177"/>
      <c r="W214" s="177"/>
      <c r="X214" s="177"/>
      <c r="Y214" s="177"/>
      <c r="Z214" s="177"/>
    </row>
    <row r="215" ht="18.0" customHeight="1">
      <c r="A215" s="234"/>
      <c r="B215" s="234"/>
      <c r="C215" s="234"/>
      <c r="D215" s="235"/>
      <c r="E215" s="177"/>
      <c r="F215" s="177"/>
      <c r="G215" s="177"/>
      <c r="H215" s="177"/>
      <c r="I215" s="177"/>
      <c r="J215" s="177"/>
      <c r="K215" s="177"/>
      <c r="L215" s="177"/>
      <c r="M215" s="177"/>
      <c r="N215" s="177"/>
      <c r="O215" s="177"/>
      <c r="P215" s="177"/>
      <c r="Q215" s="177"/>
      <c r="R215" s="177"/>
      <c r="S215" s="177"/>
      <c r="T215" s="177"/>
      <c r="U215" s="177"/>
      <c r="V215" s="177"/>
      <c r="W215" s="177"/>
      <c r="X215" s="177"/>
      <c r="Y215" s="177"/>
      <c r="Z215" s="177"/>
    </row>
    <row r="216" ht="18.0" customHeight="1">
      <c r="A216" s="234"/>
      <c r="B216" s="234"/>
      <c r="C216" s="234"/>
      <c r="D216" s="235"/>
      <c r="E216" s="177"/>
      <c r="F216" s="177"/>
      <c r="G216" s="177"/>
      <c r="H216" s="177"/>
      <c r="I216" s="177"/>
      <c r="J216" s="177"/>
      <c r="K216" s="177"/>
      <c r="L216" s="177"/>
      <c r="M216" s="177"/>
      <c r="N216" s="177"/>
      <c r="O216" s="177"/>
      <c r="P216" s="177"/>
      <c r="Q216" s="177"/>
      <c r="R216" s="177"/>
      <c r="S216" s="177"/>
      <c r="T216" s="177"/>
      <c r="U216" s="177"/>
      <c r="V216" s="177"/>
      <c r="W216" s="177"/>
      <c r="X216" s="177"/>
      <c r="Y216" s="177"/>
      <c r="Z216" s="177"/>
    </row>
    <row r="217" ht="18.0" customHeight="1">
      <c r="A217" s="234"/>
      <c r="B217" s="234"/>
      <c r="C217" s="234"/>
      <c r="D217" s="235"/>
      <c r="E217" s="177"/>
      <c r="F217" s="177"/>
      <c r="G217" s="177"/>
      <c r="H217" s="177"/>
      <c r="I217" s="177"/>
      <c r="J217" s="177"/>
      <c r="K217" s="177"/>
      <c r="L217" s="177"/>
      <c r="M217" s="177"/>
      <c r="N217" s="177"/>
      <c r="O217" s="177"/>
      <c r="P217" s="177"/>
      <c r="Q217" s="177"/>
      <c r="R217" s="177"/>
      <c r="S217" s="177"/>
      <c r="T217" s="177"/>
      <c r="U217" s="177"/>
      <c r="V217" s="177"/>
      <c r="W217" s="177"/>
      <c r="X217" s="177"/>
      <c r="Y217" s="177"/>
      <c r="Z217" s="177"/>
    </row>
    <row r="218" ht="18.0" customHeight="1">
      <c r="A218" s="234"/>
      <c r="B218" s="234"/>
      <c r="C218" s="234"/>
      <c r="D218" s="235"/>
      <c r="E218" s="177"/>
      <c r="F218" s="177"/>
      <c r="G218" s="177"/>
      <c r="H218" s="177"/>
      <c r="I218" s="177"/>
      <c r="J218" s="177"/>
      <c r="K218" s="177"/>
      <c r="L218" s="177"/>
      <c r="M218" s="177"/>
      <c r="N218" s="177"/>
      <c r="O218" s="177"/>
      <c r="P218" s="177"/>
      <c r="Q218" s="177"/>
      <c r="R218" s="177"/>
      <c r="S218" s="177"/>
      <c r="T218" s="177"/>
      <c r="U218" s="177"/>
      <c r="V218" s="177"/>
      <c r="W218" s="177"/>
      <c r="X218" s="177"/>
      <c r="Y218" s="177"/>
      <c r="Z218" s="177"/>
    </row>
    <row r="219" ht="18.0" customHeight="1">
      <c r="A219" s="234"/>
      <c r="B219" s="234"/>
      <c r="C219" s="234"/>
      <c r="D219" s="235"/>
      <c r="E219" s="177"/>
      <c r="F219" s="177"/>
      <c r="G219" s="177"/>
      <c r="H219" s="177"/>
      <c r="I219" s="177"/>
      <c r="J219" s="177"/>
      <c r="K219" s="177"/>
      <c r="L219" s="177"/>
      <c r="M219" s="177"/>
      <c r="N219" s="177"/>
      <c r="O219" s="177"/>
      <c r="P219" s="177"/>
      <c r="Q219" s="177"/>
      <c r="R219" s="177"/>
      <c r="S219" s="177"/>
      <c r="T219" s="177"/>
      <c r="U219" s="177"/>
      <c r="V219" s="177"/>
      <c r="W219" s="177"/>
      <c r="X219" s="177"/>
      <c r="Y219" s="177"/>
      <c r="Z219" s="177"/>
    </row>
    <row r="220" ht="18.0" customHeight="1">
      <c r="A220" s="234"/>
      <c r="B220" s="234"/>
      <c r="C220" s="234"/>
      <c r="D220" s="235"/>
      <c r="E220" s="177"/>
      <c r="F220" s="177"/>
      <c r="G220" s="177"/>
      <c r="H220" s="177"/>
      <c r="I220" s="177"/>
      <c r="J220" s="177"/>
      <c r="K220" s="177"/>
      <c r="L220" s="177"/>
      <c r="M220" s="177"/>
      <c r="N220" s="177"/>
      <c r="O220" s="177"/>
      <c r="P220" s="177"/>
      <c r="Q220" s="177"/>
      <c r="R220" s="177"/>
      <c r="S220" s="177"/>
      <c r="T220" s="177"/>
      <c r="U220" s="177"/>
      <c r="V220" s="177"/>
      <c r="W220" s="177"/>
      <c r="X220" s="177"/>
      <c r="Y220" s="177"/>
      <c r="Z220" s="177"/>
    </row>
    <row r="221" ht="18.0" customHeight="1">
      <c r="A221" s="234"/>
      <c r="B221" s="234"/>
      <c r="C221" s="234"/>
      <c r="D221" s="235"/>
      <c r="E221" s="177"/>
      <c r="F221" s="177"/>
      <c r="G221" s="177"/>
      <c r="H221" s="177"/>
      <c r="I221" s="177"/>
      <c r="J221" s="177"/>
      <c r="K221" s="177"/>
      <c r="L221" s="177"/>
      <c r="M221" s="177"/>
      <c r="N221" s="177"/>
      <c r="O221" s="177"/>
      <c r="P221" s="177"/>
      <c r="Q221" s="177"/>
      <c r="R221" s="177"/>
      <c r="S221" s="177"/>
      <c r="T221" s="177"/>
      <c r="U221" s="177"/>
      <c r="V221" s="177"/>
      <c r="W221" s="177"/>
      <c r="X221" s="177"/>
      <c r="Y221" s="177"/>
      <c r="Z221" s="177"/>
    </row>
    <row r="222" ht="18.0" customHeight="1">
      <c r="A222" s="234"/>
      <c r="B222" s="234"/>
      <c r="C222" s="234"/>
      <c r="D222" s="235"/>
      <c r="E222" s="177"/>
      <c r="F222" s="177"/>
      <c r="G222" s="177"/>
      <c r="H222" s="177"/>
      <c r="I222" s="177"/>
      <c r="J222" s="177"/>
      <c r="K222" s="177"/>
      <c r="L222" s="177"/>
      <c r="M222" s="177"/>
      <c r="N222" s="177"/>
      <c r="O222" s="177"/>
      <c r="P222" s="177"/>
      <c r="Q222" s="177"/>
      <c r="R222" s="177"/>
      <c r="S222" s="177"/>
      <c r="T222" s="177"/>
      <c r="U222" s="177"/>
      <c r="V222" s="177"/>
      <c r="W222" s="177"/>
      <c r="X222" s="177"/>
      <c r="Y222" s="177"/>
      <c r="Z222" s="177"/>
    </row>
    <row r="223" ht="18.0" customHeight="1">
      <c r="A223" s="234"/>
      <c r="B223" s="234"/>
      <c r="C223" s="234"/>
      <c r="D223" s="235"/>
      <c r="E223" s="177"/>
      <c r="F223" s="177"/>
      <c r="G223" s="177"/>
      <c r="H223" s="177"/>
      <c r="I223" s="177"/>
      <c r="J223" s="177"/>
      <c r="K223" s="177"/>
      <c r="L223" s="177"/>
      <c r="M223" s="177"/>
      <c r="N223" s="177"/>
      <c r="O223" s="177"/>
      <c r="P223" s="177"/>
      <c r="Q223" s="177"/>
      <c r="R223" s="177"/>
      <c r="S223" s="177"/>
      <c r="T223" s="177"/>
      <c r="U223" s="177"/>
      <c r="V223" s="177"/>
      <c r="W223" s="177"/>
      <c r="X223" s="177"/>
      <c r="Y223" s="177"/>
      <c r="Z223" s="177"/>
    </row>
    <row r="224" ht="18.0" customHeight="1">
      <c r="A224" s="234"/>
      <c r="B224" s="234"/>
      <c r="C224" s="234"/>
      <c r="D224" s="235"/>
      <c r="E224" s="177"/>
      <c r="F224" s="177"/>
      <c r="G224" s="177"/>
      <c r="H224" s="177"/>
      <c r="I224" s="177"/>
      <c r="J224" s="177"/>
      <c r="K224" s="177"/>
      <c r="L224" s="177"/>
      <c r="M224" s="177"/>
      <c r="N224" s="177"/>
      <c r="O224" s="177"/>
      <c r="P224" s="177"/>
      <c r="Q224" s="177"/>
      <c r="R224" s="177"/>
      <c r="S224" s="177"/>
      <c r="T224" s="177"/>
      <c r="U224" s="177"/>
      <c r="V224" s="177"/>
      <c r="W224" s="177"/>
      <c r="X224" s="177"/>
      <c r="Y224" s="177"/>
      <c r="Z224" s="177"/>
    </row>
    <row r="225" ht="18.0" customHeight="1">
      <c r="A225" s="234"/>
      <c r="B225" s="234"/>
      <c r="C225" s="234"/>
      <c r="D225" s="235"/>
      <c r="E225" s="177"/>
      <c r="F225" s="177"/>
      <c r="G225" s="177"/>
      <c r="H225" s="177"/>
      <c r="I225" s="177"/>
      <c r="J225" s="177"/>
      <c r="K225" s="177"/>
      <c r="L225" s="177"/>
      <c r="M225" s="177"/>
      <c r="N225" s="177"/>
      <c r="O225" s="177"/>
      <c r="P225" s="177"/>
      <c r="Q225" s="177"/>
      <c r="R225" s="177"/>
      <c r="S225" s="177"/>
      <c r="T225" s="177"/>
      <c r="U225" s="177"/>
      <c r="V225" s="177"/>
      <c r="W225" s="177"/>
      <c r="X225" s="177"/>
      <c r="Y225" s="177"/>
      <c r="Z225" s="177"/>
    </row>
    <row r="226" ht="18.0" customHeight="1">
      <c r="A226" s="234"/>
      <c r="B226" s="234"/>
      <c r="C226" s="234"/>
      <c r="D226" s="235"/>
      <c r="E226" s="177"/>
      <c r="F226" s="177"/>
      <c r="G226" s="177"/>
      <c r="H226" s="177"/>
      <c r="I226" s="177"/>
      <c r="J226" s="177"/>
      <c r="K226" s="177"/>
      <c r="L226" s="177"/>
      <c r="M226" s="177"/>
      <c r="N226" s="177"/>
      <c r="O226" s="177"/>
      <c r="P226" s="177"/>
      <c r="Q226" s="177"/>
      <c r="R226" s="177"/>
      <c r="S226" s="177"/>
      <c r="T226" s="177"/>
      <c r="U226" s="177"/>
      <c r="V226" s="177"/>
      <c r="W226" s="177"/>
      <c r="X226" s="177"/>
      <c r="Y226" s="177"/>
      <c r="Z226" s="177"/>
    </row>
    <row r="227" ht="18.0" customHeight="1">
      <c r="A227" s="234"/>
      <c r="B227" s="234"/>
      <c r="C227" s="234"/>
      <c r="D227" s="235"/>
      <c r="E227" s="177"/>
      <c r="F227" s="177"/>
      <c r="G227" s="177"/>
      <c r="H227" s="177"/>
      <c r="I227" s="177"/>
      <c r="J227" s="177"/>
      <c r="K227" s="177"/>
      <c r="L227" s="177"/>
      <c r="M227" s="177"/>
      <c r="N227" s="177"/>
      <c r="O227" s="177"/>
      <c r="P227" s="177"/>
      <c r="Q227" s="177"/>
      <c r="R227" s="177"/>
      <c r="S227" s="177"/>
      <c r="T227" s="177"/>
      <c r="U227" s="177"/>
      <c r="V227" s="177"/>
      <c r="W227" s="177"/>
      <c r="X227" s="177"/>
      <c r="Y227" s="177"/>
      <c r="Z227" s="177"/>
    </row>
    <row r="228" ht="18.0" customHeight="1">
      <c r="A228" s="234"/>
      <c r="B228" s="234"/>
      <c r="C228" s="234"/>
      <c r="D228" s="235"/>
      <c r="E228" s="177"/>
      <c r="F228" s="177"/>
      <c r="G228" s="177"/>
      <c r="H228" s="177"/>
      <c r="I228" s="177"/>
      <c r="J228" s="177"/>
      <c r="K228" s="177"/>
      <c r="L228" s="177"/>
      <c r="M228" s="177"/>
      <c r="N228" s="177"/>
      <c r="O228" s="177"/>
      <c r="P228" s="177"/>
      <c r="Q228" s="177"/>
      <c r="R228" s="177"/>
      <c r="S228" s="177"/>
      <c r="T228" s="177"/>
      <c r="U228" s="177"/>
      <c r="V228" s="177"/>
      <c r="W228" s="177"/>
      <c r="X228" s="177"/>
      <c r="Y228" s="177"/>
      <c r="Z228" s="177"/>
    </row>
    <row r="229" ht="18.0" customHeight="1">
      <c r="A229" s="234"/>
      <c r="B229" s="234"/>
      <c r="C229" s="234"/>
      <c r="D229" s="235"/>
      <c r="E229" s="177"/>
      <c r="F229" s="177"/>
      <c r="G229" s="177"/>
      <c r="H229" s="177"/>
      <c r="I229" s="177"/>
      <c r="J229" s="177"/>
      <c r="K229" s="177"/>
      <c r="L229" s="177"/>
      <c r="M229" s="177"/>
      <c r="N229" s="177"/>
      <c r="O229" s="177"/>
      <c r="P229" s="177"/>
      <c r="Q229" s="177"/>
      <c r="R229" s="177"/>
      <c r="S229" s="177"/>
      <c r="T229" s="177"/>
      <c r="U229" s="177"/>
      <c r="V229" s="177"/>
      <c r="W229" s="177"/>
      <c r="X229" s="177"/>
      <c r="Y229" s="177"/>
      <c r="Z229" s="177"/>
    </row>
    <row r="230" ht="18.0" customHeight="1">
      <c r="A230" s="234"/>
      <c r="B230" s="234"/>
      <c r="C230" s="234"/>
      <c r="D230" s="235"/>
      <c r="E230" s="177"/>
      <c r="F230" s="177"/>
      <c r="G230" s="177"/>
      <c r="H230" s="177"/>
      <c r="I230" s="177"/>
      <c r="J230" s="177"/>
      <c r="K230" s="177"/>
      <c r="L230" s="177"/>
      <c r="M230" s="177"/>
      <c r="N230" s="177"/>
      <c r="O230" s="177"/>
      <c r="P230" s="177"/>
      <c r="Q230" s="177"/>
      <c r="R230" s="177"/>
      <c r="S230" s="177"/>
      <c r="T230" s="177"/>
      <c r="U230" s="177"/>
      <c r="V230" s="177"/>
      <c r="W230" s="177"/>
      <c r="X230" s="177"/>
      <c r="Y230" s="177"/>
      <c r="Z230" s="177"/>
    </row>
    <row r="231" ht="18.0" customHeight="1">
      <c r="A231" s="234"/>
      <c r="B231" s="234"/>
      <c r="C231" s="234"/>
      <c r="D231" s="235"/>
      <c r="E231" s="177"/>
      <c r="F231" s="177"/>
      <c r="G231" s="177"/>
      <c r="H231" s="177"/>
      <c r="I231" s="177"/>
      <c r="J231" s="177"/>
      <c r="K231" s="177"/>
      <c r="L231" s="177"/>
      <c r="M231" s="177"/>
      <c r="N231" s="177"/>
      <c r="O231" s="177"/>
      <c r="P231" s="177"/>
      <c r="Q231" s="177"/>
      <c r="R231" s="177"/>
      <c r="S231" s="177"/>
      <c r="T231" s="177"/>
      <c r="U231" s="177"/>
      <c r="V231" s="177"/>
      <c r="W231" s="177"/>
      <c r="X231" s="177"/>
      <c r="Y231" s="177"/>
      <c r="Z231" s="177"/>
    </row>
    <row r="232" ht="18.0" customHeight="1">
      <c r="A232" s="234"/>
      <c r="B232" s="234"/>
      <c r="C232" s="234"/>
      <c r="D232" s="235"/>
      <c r="E232" s="177"/>
      <c r="F232" s="177"/>
      <c r="G232" s="177"/>
      <c r="H232" s="177"/>
      <c r="I232" s="177"/>
      <c r="J232" s="177"/>
      <c r="K232" s="177"/>
      <c r="L232" s="177"/>
      <c r="M232" s="177"/>
      <c r="N232" s="177"/>
      <c r="O232" s="177"/>
      <c r="P232" s="177"/>
      <c r="Q232" s="177"/>
      <c r="R232" s="177"/>
      <c r="S232" s="177"/>
      <c r="T232" s="177"/>
      <c r="U232" s="177"/>
      <c r="V232" s="177"/>
      <c r="W232" s="177"/>
      <c r="X232" s="177"/>
      <c r="Y232" s="177"/>
      <c r="Z232" s="177"/>
    </row>
    <row r="233" ht="18.0" customHeight="1">
      <c r="A233" s="234"/>
      <c r="B233" s="234"/>
      <c r="C233" s="234"/>
      <c r="D233" s="235"/>
      <c r="E233" s="177"/>
      <c r="F233" s="177"/>
      <c r="G233" s="177"/>
      <c r="H233" s="177"/>
      <c r="I233" s="177"/>
      <c r="J233" s="177"/>
      <c r="K233" s="177"/>
      <c r="L233" s="177"/>
      <c r="M233" s="177"/>
      <c r="N233" s="177"/>
      <c r="O233" s="177"/>
      <c r="P233" s="177"/>
      <c r="Q233" s="177"/>
      <c r="R233" s="177"/>
      <c r="S233" s="177"/>
      <c r="T233" s="177"/>
      <c r="U233" s="177"/>
      <c r="V233" s="177"/>
      <c r="W233" s="177"/>
      <c r="X233" s="177"/>
      <c r="Y233" s="177"/>
      <c r="Z233" s="177"/>
    </row>
    <row r="234" ht="18.0" customHeight="1">
      <c r="A234" s="234"/>
      <c r="B234" s="234"/>
      <c r="C234" s="234"/>
      <c r="D234" s="235"/>
      <c r="E234" s="177"/>
      <c r="F234" s="177"/>
      <c r="G234" s="177"/>
      <c r="H234" s="177"/>
      <c r="I234" s="177"/>
      <c r="J234" s="177"/>
      <c r="K234" s="177"/>
      <c r="L234" s="177"/>
      <c r="M234" s="177"/>
      <c r="N234" s="177"/>
      <c r="O234" s="177"/>
      <c r="P234" s="177"/>
      <c r="Q234" s="177"/>
      <c r="R234" s="177"/>
      <c r="S234" s="177"/>
      <c r="T234" s="177"/>
      <c r="U234" s="177"/>
      <c r="V234" s="177"/>
      <c r="W234" s="177"/>
      <c r="X234" s="177"/>
      <c r="Y234" s="177"/>
      <c r="Z234" s="177"/>
    </row>
    <row r="235" ht="18.0" customHeight="1">
      <c r="A235" s="234"/>
      <c r="B235" s="234"/>
      <c r="C235" s="234"/>
      <c r="D235" s="235"/>
      <c r="E235" s="177"/>
      <c r="F235" s="177"/>
      <c r="G235" s="177"/>
      <c r="H235" s="177"/>
      <c r="I235" s="177"/>
      <c r="J235" s="177"/>
      <c r="K235" s="177"/>
      <c r="L235" s="177"/>
      <c r="M235" s="177"/>
      <c r="N235" s="177"/>
      <c r="O235" s="177"/>
      <c r="P235" s="177"/>
      <c r="Q235" s="177"/>
      <c r="R235" s="177"/>
      <c r="S235" s="177"/>
      <c r="T235" s="177"/>
      <c r="U235" s="177"/>
      <c r="V235" s="177"/>
      <c r="W235" s="177"/>
      <c r="X235" s="177"/>
      <c r="Y235" s="177"/>
      <c r="Z235" s="177"/>
    </row>
    <row r="236" ht="18.0" customHeight="1">
      <c r="A236" s="234"/>
      <c r="B236" s="234"/>
      <c r="C236" s="234"/>
      <c r="D236" s="235"/>
      <c r="E236" s="177"/>
      <c r="F236" s="177"/>
      <c r="G236" s="177"/>
      <c r="H236" s="177"/>
      <c r="I236" s="177"/>
      <c r="J236" s="177"/>
      <c r="K236" s="177"/>
      <c r="L236" s="177"/>
      <c r="M236" s="177"/>
      <c r="N236" s="177"/>
      <c r="O236" s="177"/>
      <c r="P236" s="177"/>
      <c r="Q236" s="177"/>
      <c r="R236" s="177"/>
      <c r="S236" s="177"/>
      <c r="T236" s="177"/>
      <c r="U236" s="177"/>
      <c r="V236" s="177"/>
      <c r="W236" s="177"/>
      <c r="X236" s="177"/>
      <c r="Y236" s="177"/>
      <c r="Z236" s="177"/>
    </row>
    <row r="237" ht="18.0" customHeight="1">
      <c r="A237" s="234"/>
      <c r="B237" s="234"/>
      <c r="C237" s="234"/>
      <c r="D237" s="235"/>
      <c r="E237" s="177"/>
      <c r="F237" s="177"/>
      <c r="G237" s="177"/>
      <c r="H237" s="177"/>
      <c r="I237" s="177"/>
      <c r="J237" s="177"/>
      <c r="K237" s="177"/>
      <c r="L237" s="177"/>
      <c r="M237" s="177"/>
      <c r="N237" s="177"/>
      <c r="O237" s="177"/>
      <c r="P237" s="177"/>
      <c r="Q237" s="177"/>
      <c r="R237" s="177"/>
      <c r="S237" s="177"/>
      <c r="T237" s="177"/>
      <c r="U237" s="177"/>
      <c r="V237" s="177"/>
      <c r="W237" s="177"/>
      <c r="X237" s="177"/>
      <c r="Y237" s="177"/>
      <c r="Z237" s="177"/>
    </row>
    <row r="238" ht="18.0" customHeight="1">
      <c r="A238" s="234"/>
      <c r="B238" s="234"/>
      <c r="C238" s="234"/>
      <c r="D238" s="235"/>
      <c r="E238" s="177"/>
      <c r="F238" s="177"/>
      <c r="G238" s="177"/>
      <c r="H238" s="177"/>
      <c r="I238" s="177"/>
      <c r="J238" s="177"/>
      <c r="K238" s="177"/>
      <c r="L238" s="177"/>
      <c r="M238" s="177"/>
      <c r="N238" s="177"/>
      <c r="O238" s="177"/>
      <c r="P238" s="177"/>
      <c r="Q238" s="177"/>
      <c r="R238" s="177"/>
      <c r="S238" s="177"/>
      <c r="T238" s="177"/>
      <c r="U238" s="177"/>
      <c r="V238" s="177"/>
      <c r="W238" s="177"/>
      <c r="X238" s="177"/>
      <c r="Y238" s="177"/>
      <c r="Z238" s="177"/>
    </row>
    <row r="239" ht="18.0" customHeight="1">
      <c r="A239" s="234"/>
      <c r="B239" s="234"/>
      <c r="C239" s="234"/>
      <c r="D239" s="235"/>
      <c r="E239" s="177"/>
      <c r="F239" s="177"/>
      <c r="G239" s="177"/>
      <c r="H239" s="177"/>
      <c r="I239" s="177"/>
      <c r="J239" s="177"/>
      <c r="K239" s="177"/>
      <c r="L239" s="177"/>
      <c r="M239" s="177"/>
      <c r="N239" s="177"/>
      <c r="O239" s="177"/>
      <c r="P239" s="177"/>
      <c r="Q239" s="177"/>
      <c r="R239" s="177"/>
      <c r="S239" s="177"/>
      <c r="T239" s="177"/>
      <c r="U239" s="177"/>
      <c r="V239" s="177"/>
      <c r="W239" s="177"/>
      <c r="X239" s="177"/>
      <c r="Y239" s="177"/>
      <c r="Z239" s="177"/>
    </row>
    <row r="240" ht="18.0" customHeight="1">
      <c r="A240" s="234"/>
      <c r="B240" s="234"/>
      <c r="C240" s="234"/>
      <c r="D240" s="235"/>
      <c r="E240" s="177"/>
      <c r="F240" s="177"/>
      <c r="G240" s="177"/>
      <c r="H240" s="177"/>
      <c r="I240" s="177"/>
      <c r="J240" s="177"/>
      <c r="K240" s="177"/>
      <c r="L240" s="177"/>
      <c r="M240" s="177"/>
      <c r="N240" s="177"/>
      <c r="O240" s="177"/>
      <c r="P240" s="177"/>
      <c r="Q240" s="177"/>
      <c r="R240" s="177"/>
      <c r="S240" s="177"/>
      <c r="T240" s="177"/>
      <c r="U240" s="177"/>
      <c r="V240" s="177"/>
      <c r="W240" s="177"/>
      <c r="X240" s="177"/>
      <c r="Y240" s="177"/>
      <c r="Z240" s="177"/>
    </row>
    <row r="241" ht="18.0" customHeight="1">
      <c r="A241" s="234"/>
      <c r="B241" s="234"/>
      <c r="C241" s="234"/>
      <c r="D241" s="235"/>
      <c r="E241" s="177"/>
      <c r="F241" s="177"/>
      <c r="G241" s="177"/>
      <c r="H241" s="177"/>
      <c r="I241" s="177"/>
      <c r="J241" s="177"/>
      <c r="K241" s="177"/>
      <c r="L241" s="177"/>
      <c r="M241" s="177"/>
      <c r="N241" s="177"/>
      <c r="O241" s="177"/>
      <c r="P241" s="177"/>
      <c r="Q241" s="177"/>
      <c r="R241" s="177"/>
      <c r="S241" s="177"/>
      <c r="T241" s="177"/>
      <c r="U241" s="177"/>
      <c r="V241" s="177"/>
      <c r="W241" s="177"/>
      <c r="X241" s="177"/>
      <c r="Y241" s="177"/>
      <c r="Z241" s="177"/>
    </row>
    <row r="242" ht="18.0" customHeight="1">
      <c r="A242" s="234"/>
      <c r="B242" s="234"/>
      <c r="C242" s="234"/>
      <c r="D242" s="235"/>
      <c r="E242" s="177"/>
      <c r="F242" s="177"/>
      <c r="G242" s="177"/>
      <c r="H242" s="177"/>
      <c r="I242" s="177"/>
      <c r="J242" s="177"/>
      <c r="K242" s="177"/>
      <c r="L242" s="177"/>
      <c r="M242" s="177"/>
      <c r="N242" s="177"/>
      <c r="O242" s="177"/>
      <c r="P242" s="177"/>
      <c r="Q242" s="177"/>
      <c r="R242" s="177"/>
      <c r="S242" s="177"/>
      <c r="T242" s="177"/>
      <c r="U242" s="177"/>
      <c r="V242" s="177"/>
      <c r="W242" s="177"/>
      <c r="X242" s="177"/>
      <c r="Y242" s="177"/>
      <c r="Z242" s="177"/>
    </row>
    <row r="243" ht="18.0" customHeight="1">
      <c r="A243" s="234"/>
      <c r="B243" s="234"/>
      <c r="C243" s="234"/>
      <c r="D243" s="235"/>
      <c r="E243" s="177"/>
      <c r="F243" s="177"/>
      <c r="G243" s="177"/>
      <c r="H243" s="177"/>
      <c r="I243" s="177"/>
      <c r="J243" s="177"/>
      <c r="K243" s="177"/>
      <c r="L243" s="177"/>
      <c r="M243" s="177"/>
      <c r="N243" s="177"/>
      <c r="O243" s="177"/>
      <c r="P243" s="177"/>
      <c r="Q243" s="177"/>
      <c r="R243" s="177"/>
      <c r="S243" s="177"/>
      <c r="T243" s="177"/>
      <c r="U243" s="177"/>
      <c r="V243" s="177"/>
      <c r="W243" s="177"/>
      <c r="X243" s="177"/>
      <c r="Y243" s="177"/>
      <c r="Z243" s="177"/>
    </row>
    <row r="244" ht="18.0" customHeight="1">
      <c r="A244" s="234"/>
      <c r="B244" s="234"/>
      <c r="C244" s="234"/>
      <c r="D244" s="235"/>
      <c r="E244" s="177"/>
      <c r="F244" s="177"/>
      <c r="G244" s="177"/>
      <c r="H244" s="177"/>
      <c r="I244" s="177"/>
      <c r="J244" s="177"/>
      <c r="K244" s="177"/>
      <c r="L244" s="177"/>
      <c r="M244" s="177"/>
      <c r="N244" s="177"/>
      <c r="O244" s="177"/>
      <c r="P244" s="177"/>
      <c r="Q244" s="177"/>
      <c r="R244" s="177"/>
      <c r="S244" s="177"/>
      <c r="T244" s="177"/>
      <c r="U244" s="177"/>
      <c r="V244" s="177"/>
      <c r="W244" s="177"/>
      <c r="X244" s="177"/>
      <c r="Y244" s="177"/>
      <c r="Z244" s="177"/>
    </row>
    <row r="245" ht="18.0" customHeight="1">
      <c r="A245" s="234"/>
      <c r="B245" s="234"/>
      <c r="C245" s="234"/>
      <c r="D245" s="235"/>
      <c r="E245" s="177"/>
      <c r="F245" s="177"/>
      <c r="G245" s="177"/>
      <c r="H245" s="177"/>
      <c r="I245" s="177"/>
      <c r="J245" s="177"/>
      <c r="K245" s="177"/>
      <c r="L245" s="177"/>
      <c r="M245" s="177"/>
      <c r="N245" s="177"/>
      <c r="O245" s="177"/>
      <c r="P245" s="177"/>
      <c r="Q245" s="177"/>
      <c r="R245" s="177"/>
      <c r="S245" s="177"/>
      <c r="T245" s="177"/>
      <c r="U245" s="177"/>
      <c r="V245" s="177"/>
      <c r="W245" s="177"/>
      <c r="X245" s="177"/>
      <c r="Y245" s="177"/>
      <c r="Z245" s="177"/>
    </row>
    <row r="246" ht="18.0" customHeight="1">
      <c r="A246" s="234"/>
      <c r="B246" s="234"/>
      <c r="C246" s="234"/>
      <c r="D246" s="235"/>
      <c r="E246" s="177"/>
      <c r="F246" s="177"/>
      <c r="G246" s="177"/>
      <c r="H246" s="177"/>
      <c r="I246" s="177"/>
      <c r="J246" s="177"/>
      <c r="K246" s="177"/>
      <c r="L246" s="177"/>
      <c r="M246" s="177"/>
      <c r="N246" s="177"/>
      <c r="O246" s="177"/>
      <c r="P246" s="177"/>
      <c r="Q246" s="177"/>
      <c r="R246" s="177"/>
      <c r="S246" s="177"/>
      <c r="T246" s="177"/>
      <c r="U246" s="177"/>
      <c r="V246" s="177"/>
      <c r="W246" s="177"/>
      <c r="X246" s="177"/>
      <c r="Y246" s="177"/>
      <c r="Z246" s="177"/>
    </row>
    <row r="247" ht="18.0" customHeight="1">
      <c r="A247" s="234"/>
      <c r="B247" s="234"/>
      <c r="C247" s="234"/>
      <c r="D247" s="235"/>
      <c r="E247" s="177"/>
      <c r="F247" s="177"/>
      <c r="G247" s="177"/>
      <c r="H247" s="177"/>
      <c r="I247" s="177"/>
      <c r="J247" s="177"/>
      <c r="K247" s="177"/>
      <c r="L247" s="177"/>
      <c r="M247" s="177"/>
      <c r="N247" s="177"/>
      <c r="O247" s="177"/>
      <c r="P247" s="177"/>
      <c r="Q247" s="177"/>
      <c r="R247" s="177"/>
      <c r="S247" s="177"/>
      <c r="T247" s="177"/>
      <c r="U247" s="177"/>
      <c r="V247" s="177"/>
      <c r="W247" s="177"/>
      <c r="X247" s="177"/>
      <c r="Y247" s="177"/>
      <c r="Z247" s="177"/>
    </row>
    <row r="248" ht="18.0" customHeight="1">
      <c r="A248" s="234"/>
      <c r="B248" s="234"/>
      <c r="C248" s="234"/>
      <c r="D248" s="235"/>
      <c r="E248" s="177"/>
      <c r="F248" s="177"/>
      <c r="G248" s="177"/>
      <c r="H248" s="177"/>
      <c r="I248" s="177"/>
      <c r="J248" s="177"/>
      <c r="K248" s="177"/>
      <c r="L248" s="177"/>
      <c r="M248" s="177"/>
      <c r="N248" s="177"/>
      <c r="O248" s="177"/>
      <c r="P248" s="177"/>
      <c r="Q248" s="177"/>
      <c r="R248" s="177"/>
      <c r="S248" s="177"/>
      <c r="T248" s="177"/>
      <c r="U248" s="177"/>
      <c r="V248" s="177"/>
      <c r="W248" s="177"/>
      <c r="X248" s="177"/>
      <c r="Y248" s="177"/>
      <c r="Z248" s="177"/>
    </row>
    <row r="249" ht="18.0" customHeight="1">
      <c r="A249" s="234"/>
      <c r="B249" s="234"/>
      <c r="C249" s="234"/>
      <c r="D249" s="235"/>
      <c r="E249" s="177"/>
      <c r="F249" s="177"/>
      <c r="G249" s="177"/>
      <c r="H249" s="177"/>
      <c r="I249" s="177"/>
      <c r="J249" s="177"/>
      <c r="K249" s="177"/>
      <c r="L249" s="177"/>
      <c r="M249" s="177"/>
      <c r="N249" s="177"/>
      <c r="O249" s="177"/>
      <c r="P249" s="177"/>
      <c r="Q249" s="177"/>
      <c r="R249" s="177"/>
      <c r="S249" s="177"/>
      <c r="T249" s="177"/>
      <c r="U249" s="177"/>
      <c r="V249" s="177"/>
      <c r="W249" s="177"/>
      <c r="X249" s="177"/>
      <c r="Y249" s="177"/>
      <c r="Z249" s="177"/>
    </row>
    <row r="250" ht="18.0" customHeight="1">
      <c r="A250" s="234"/>
      <c r="B250" s="234"/>
      <c r="C250" s="234"/>
      <c r="D250" s="235"/>
      <c r="E250" s="177"/>
      <c r="F250" s="177"/>
      <c r="G250" s="177"/>
      <c r="H250" s="177"/>
      <c r="I250" s="177"/>
      <c r="J250" s="177"/>
      <c r="K250" s="177"/>
      <c r="L250" s="177"/>
      <c r="M250" s="177"/>
      <c r="N250" s="177"/>
      <c r="O250" s="177"/>
      <c r="P250" s="177"/>
      <c r="Q250" s="177"/>
      <c r="R250" s="177"/>
      <c r="S250" s="177"/>
      <c r="T250" s="177"/>
      <c r="U250" s="177"/>
      <c r="V250" s="177"/>
      <c r="W250" s="177"/>
      <c r="X250" s="177"/>
      <c r="Y250" s="177"/>
      <c r="Z250" s="177"/>
    </row>
    <row r="251" ht="18.0" customHeight="1">
      <c r="A251" s="234"/>
      <c r="B251" s="234"/>
      <c r="C251" s="234"/>
      <c r="D251" s="235"/>
      <c r="E251" s="177"/>
      <c r="F251" s="177"/>
      <c r="G251" s="177"/>
      <c r="H251" s="177"/>
      <c r="I251" s="177"/>
      <c r="J251" s="177"/>
      <c r="K251" s="177"/>
      <c r="L251" s="177"/>
      <c r="M251" s="177"/>
      <c r="N251" s="177"/>
      <c r="O251" s="177"/>
      <c r="P251" s="177"/>
      <c r="Q251" s="177"/>
      <c r="R251" s="177"/>
      <c r="S251" s="177"/>
      <c r="T251" s="177"/>
      <c r="U251" s="177"/>
      <c r="V251" s="177"/>
      <c r="W251" s="177"/>
      <c r="X251" s="177"/>
      <c r="Y251" s="177"/>
      <c r="Z251" s="177"/>
    </row>
    <row r="252" ht="18.0" customHeight="1">
      <c r="A252" s="234"/>
      <c r="B252" s="234"/>
      <c r="C252" s="234"/>
      <c r="D252" s="235"/>
      <c r="E252" s="177"/>
      <c r="F252" s="177"/>
      <c r="G252" s="177"/>
      <c r="H252" s="177"/>
      <c r="I252" s="177"/>
      <c r="J252" s="177"/>
      <c r="K252" s="177"/>
      <c r="L252" s="177"/>
      <c r="M252" s="177"/>
      <c r="N252" s="177"/>
      <c r="O252" s="177"/>
      <c r="P252" s="177"/>
      <c r="Q252" s="177"/>
      <c r="R252" s="177"/>
      <c r="S252" s="177"/>
      <c r="T252" s="177"/>
      <c r="U252" s="177"/>
      <c r="V252" s="177"/>
      <c r="W252" s="177"/>
      <c r="X252" s="177"/>
      <c r="Y252" s="177"/>
      <c r="Z252" s="177"/>
    </row>
    <row r="253" ht="18.0" customHeight="1">
      <c r="A253" s="234"/>
      <c r="B253" s="234"/>
      <c r="C253" s="234"/>
      <c r="D253" s="235"/>
      <c r="E253" s="177"/>
      <c r="F253" s="177"/>
      <c r="G253" s="177"/>
      <c r="H253" s="177"/>
      <c r="I253" s="177"/>
      <c r="J253" s="177"/>
      <c r="K253" s="177"/>
      <c r="L253" s="177"/>
      <c r="M253" s="177"/>
      <c r="N253" s="177"/>
      <c r="O253" s="177"/>
      <c r="P253" s="177"/>
      <c r="Q253" s="177"/>
      <c r="R253" s="177"/>
      <c r="S253" s="177"/>
      <c r="T253" s="177"/>
      <c r="U253" s="177"/>
      <c r="V253" s="177"/>
      <c r="W253" s="177"/>
      <c r="X253" s="177"/>
      <c r="Y253" s="177"/>
      <c r="Z253" s="177"/>
    </row>
    <row r="254" ht="18.0" customHeight="1">
      <c r="A254" s="234"/>
      <c r="B254" s="234"/>
      <c r="C254" s="234"/>
      <c r="D254" s="235"/>
      <c r="E254" s="177"/>
      <c r="F254" s="177"/>
      <c r="G254" s="177"/>
      <c r="H254" s="177"/>
      <c r="I254" s="177"/>
      <c r="J254" s="177"/>
      <c r="K254" s="177"/>
      <c r="L254" s="177"/>
      <c r="M254" s="177"/>
      <c r="N254" s="177"/>
      <c r="O254" s="177"/>
      <c r="P254" s="177"/>
      <c r="Q254" s="177"/>
      <c r="R254" s="177"/>
      <c r="S254" s="177"/>
      <c r="T254" s="177"/>
      <c r="U254" s="177"/>
      <c r="V254" s="177"/>
      <c r="W254" s="177"/>
      <c r="X254" s="177"/>
      <c r="Y254" s="177"/>
      <c r="Z254" s="177"/>
    </row>
    <row r="255" ht="18.0" customHeight="1">
      <c r="A255" s="234"/>
      <c r="B255" s="234"/>
      <c r="C255" s="234"/>
      <c r="D255" s="235"/>
      <c r="E255" s="177"/>
      <c r="F255" s="177"/>
      <c r="G255" s="177"/>
      <c r="H255" s="177"/>
      <c r="I255" s="177"/>
      <c r="J255" s="177"/>
      <c r="K255" s="177"/>
      <c r="L255" s="177"/>
      <c r="M255" s="177"/>
      <c r="N255" s="177"/>
      <c r="O255" s="177"/>
      <c r="P255" s="177"/>
      <c r="Q255" s="177"/>
      <c r="R255" s="177"/>
      <c r="S255" s="177"/>
      <c r="T255" s="177"/>
      <c r="U255" s="177"/>
      <c r="V255" s="177"/>
      <c r="W255" s="177"/>
      <c r="X255" s="177"/>
      <c r="Y255" s="177"/>
      <c r="Z255" s="177"/>
    </row>
    <row r="256" ht="18.0" customHeight="1">
      <c r="A256" s="234"/>
      <c r="B256" s="234"/>
      <c r="C256" s="234"/>
      <c r="D256" s="235"/>
      <c r="E256" s="177"/>
      <c r="F256" s="177"/>
      <c r="G256" s="177"/>
      <c r="H256" s="177"/>
      <c r="I256" s="177"/>
      <c r="J256" s="177"/>
      <c r="K256" s="177"/>
      <c r="L256" s="177"/>
      <c r="M256" s="177"/>
      <c r="N256" s="177"/>
      <c r="O256" s="177"/>
      <c r="P256" s="177"/>
      <c r="Q256" s="177"/>
      <c r="R256" s="177"/>
      <c r="S256" s="177"/>
      <c r="T256" s="177"/>
      <c r="U256" s="177"/>
      <c r="V256" s="177"/>
      <c r="W256" s="177"/>
      <c r="X256" s="177"/>
      <c r="Y256" s="177"/>
      <c r="Z256" s="177"/>
    </row>
    <row r="257" ht="18.0" customHeight="1">
      <c r="A257" s="234"/>
      <c r="B257" s="234"/>
      <c r="C257" s="234"/>
      <c r="D257" s="235"/>
      <c r="E257" s="177"/>
      <c r="F257" s="177"/>
      <c r="G257" s="177"/>
      <c r="H257" s="177"/>
      <c r="I257" s="177"/>
      <c r="J257" s="177"/>
      <c r="K257" s="177"/>
      <c r="L257" s="177"/>
      <c r="M257" s="177"/>
      <c r="N257" s="177"/>
      <c r="O257" s="177"/>
      <c r="P257" s="177"/>
      <c r="Q257" s="177"/>
      <c r="R257" s="177"/>
      <c r="S257" s="177"/>
      <c r="T257" s="177"/>
      <c r="U257" s="177"/>
      <c r="V257" s="177"/>
      <c r="W257" s="177"/>
      <c r="X257" s="177"/>
      <c r="Y257" s="177"/>
      <c r="Z257" s="177"/>
    </row>
    <row r="258" ht="18.0" customHeight="1">
      <c r="A258" s="234"/>
      <c r="B258" s="234"/>
      <c r="C258" s="234"/>
      <c r="D258" s="235"/>
      <c r="E258" s="177"/>
      <c r="F258" s="177"/>
      <c r="G258" s="177"/>
      <c r="H258" s="177"/>
      <c r="I258" s="177"/>
      <c r="J258" s="177"/>
      <c r="K258" s="177"/>
      <c r="L258" s="177"/>
      <c r="M258" s="177"/>
      <c r="N258" s="177"/>
      <c r="O258" s="177"/>
      <c r="P258" s="177"/>
      <c r="Q258" s="177"/>
      <c r="R258" s="177"/>
      <c r="S258" s="177"/>
      <c r="T258" s="177"/>
      <c r="U258" s="177"/>
      <c r="V258" s="177"/>
      <c r="W258" s="177"/>
      <c r="X258" s="177"/>
      <c r="Y258" s="177"/>
      <c r="Z258" s="177"/>
    </row>
    <row r="259" ht="18.0" customHeight="1">
      <c r="A259" s="234"/>
      <c r="B259" s="234"/>
      <c r="C259" s="234"/>
      <c r="D259" s="235"/>
      <c r="E259" s="177"/>
      <c r="F259" s="177"/>
      <c r="G259" s="177"/>
      <c r="H259" s="177"/>
      <c r="I259" s="177"/>
      <c r="J259" s="177"/>
      <c r="K259" s="177"/>
      <c r="L259" s="177"/>
      <c r="M259" s="177"/>
      <c r="N259" s="177"/>
      <c r="O259" s="177"/>
      <c r="P259" s="177"/>
      <c r="Q259" s="177"/>
      <c r="R259" s="177"/>
      <c r="S259" s="177"/>
      <c r="T259" s="177"/>
      <c r="U259" s="177"/>
      <c r="V259" s="177"/>
      <c r="W259" s="177"/>
      <c r="X259" s="177"/>
      <c r="Y259" s="177"/>
      <c r="Z259" s="177"/>
    </row>
    <row r="260" ht="18.0" customHeight="1">
      <c r="A260" s="234"/>
      <c r="B260" s="234"/>
      <c r="C260" s="234"/>
      <c r="D260" s="235"/>
      <c r="E260" s="177"/>
      <c r="F260" s="177"/>
      <c r="G260" s="177"/>
      <c r="H260" s="177"/>
      <c r="I260" s="177"/>
      <c r="J260" s="177"/>
      <c r="K260" s="177"/>
      <c r="L260" s="177"/>
      <c r="M260" s="177"/>
      <c r="N260" s="177"/>
      <c r="O260" s="177"/>
      <c r="P260" s="177"/>
      <c r="Q260" s="177"/>
      <c r="R260" s="177"/>
      <c r="S260" s="177"/>
      <c r="T260" s="177"/>
      <c r="U260" s="177"/>
      <c r="V260" s="177"/>
      <c r="W260" s="177"/>
      <c r="X260" s="177"/>
      <c r="Y260" s="177"/>
      <c r="Z260" s="177"/>
    </row>
    <row r="261" ht="18.0" customHeight="1">
      <c r="A261" s="234"/>
      <c r="B261" s="234"/>
      <c r="C261" s="234"/>
      <c r="D261" s="235"/>
      <c r="E261" s="177"/>
      <c r="F261" s="177"/>
      <c r="G261" s="177"/>
      <c r="H261" s="177"/>
      <c r="I261" s="177"/>
      <c r="J261" s="177"/>
      <c r="K261" s="177"/>
      <c r="L261" s="177"/>
      <c r="M261" s="177"/>
      <c r="N261" s="177"/>
      <c r="O261" s="177"/>
      <c r="P261" s="177"/>
      <c r="Q261" s="177"/>
      <c r="R261" s="177"/>
      <c r="S261" s="177"/>
      <c r="T261" s="177"/>
      <c r="U261" s="177"/>
      <c r="V261" s="177"/>
      <c r="W261" s="177"/>
      <c r="X261" s="177"/>
      <c r="Y261" s="177"/>
      <c r="Z261" s="177"/>
    </row>
    <row r="262" ht="18.0" customHeight="1">
      <c r="A262" s="234"/>
      <c r="B262" s="234"/>
      <c r="C262" s="234"/>
      <c r="D262" s="235"/>
      <c r="E262" s="177"/>
      <c r="F262" s="177"/>
      <c r="G262" s="177"/>
      <c r="H262" s="177"/>
      <c r="I262" s="177"/>
      <c r="J262" s="177"/>
      <c r="K262" s="177"/>
      <c r="L262" s="177"/>
      <c r="M262" s="177"/>
      <c r="N262" s="177"/>
      <c r="O262" s="177"/>
      <c r="P262" s="177"/>
      <c r="Q262" s="177"/>
      <c r="R262" s="177"/>
      <c r="S262" s="177"/>
      <c r="T262" s="177"/>
      <c r="U262" s="177"/>
      <c r="V262" s="177"/>
      <c r="W262" s="177"/>
      <c r="X262" s="177"/>
      <c r="Y262" s="177"/>
      <c r="Z262" s="177"/>
    </row>
    <row r="263" ht="18.0" customHeight="1">
      <c r="A263" s="234"/>
      <c r="B263" s="234"/>
      <c r="C263" s="234"/>
      <c r="D263" s="235"/>
      <c r="E263" s="177"/>
      <c r="F263" s="177"/>
      <c r="G263" s="177"/>
      <c r="H263" s="177"/>
      <c r="I263" s="177"/>
      <c r="J263" s="177"/>
      <c r="K263" s="177"/>
      <c r="L263" s="177"/>
      <c r="M263" s="177"/>
      <c r="N263" s="177"/>
      <c r="O263" s="177"/>
      <c r="P263" s="177"/>
      <c r="Q263" s="177"/>
      <c r="R263" s="177"/>
      <c r="S263" s="177"/>
      <c r="T263" s="177"/>
      <c r="U263" s="177"/>
      <c r="V263" s="177"/>
      <c r="W263" s="177"/>
      <c r="X263" s="177"/>
      <c r="Y263" s="177"/>
      <c r="Z263" s="177"/>
    </row>
    <row r="264" ht="18.0" customHeight="1">
      <c r="A264" s="234"/>
      <c r="B264" s="234"/>
      <c r="C264" s="234"/>
      <c r="D264" s="235"/>
      <c r="E264" s="177"/>
      <c r="F264" s="177"/>
      <c r="G264" s="177"/>
      <c r="H264" s="177"/>
      <c r="I264" s="177"/>
      <c r="J264" s="177"/>
      <c r="K264" s="177"/>
      <c r="L264" s="177"/>
      <c r="M264" s="177"/>
      <c r="N264" s="177"/>
      <c r="O264" s="177"/>
      <c r="P264" s="177"/>
      <c r="Q264" s="177"/>
      <c r="R264" s="177"/>
      <c r="S264" s="177"/>
      <c r="T264" s="177"/>
      <c r="U264" s="177"/>
      <c r="V264" s="177"/>
      <c r="W264" s="177"/>
      <c r="X264" s="177"/>
      <c r="Y264" s="177"/>
      <c r="Z264" s="177"/>
    </row>
    <row r="265" ht="18.0" customHeight="1">
      <c r="A265" s="234"/>
      <c r="B265" s="234"/>
      <c r="C265" s="234"/>
      <c r="D265" s="235"/>
      <c r="E265" s="177"/>
      <c r="F265" s="177"/>
      <c r="G265" s="177"/>
      <c r="H265" s="177"/>
      <c r="I265" s="177"/>
      <c r="J265" s="177"/>
      <c r="K265" s="177"/>
      <c r="L265" s="177"/>
      <c r="M265" s="177"/>
      <c r="N265" s="177"/>
      <c r="O265" s="177"/>
      <c r="P265" s="177"/>
      <c r="Q265" s="177"/>
      <c r="R265" s="177"/>
      <c r="S265" s="177"/>
      <c r="T265" s="177"/>
      <c r="U265" s="177"/>
      <c r="V265" s="177"/>
      <c r="W265" s="177"/>
      <c r="X265" s="177"/>
      <c r="Y265" s="177"/>
      <c r="Z265" s="177"/>
    </row>
    <row r="266" ht="18.0" customHeight="1">
      <c r="A266" s="234"/>
      <c r="B266" s="234"/>
      <c r="C266" s="234"/>
      <c r="D266" s="235"/>
      <c r="E266" s="177"/>
      <c r="F266" s="177"/>
      <c r="G266" s="177"/>
      <c r="H266" s="177"/>
      <c r="I266" s="177"/>
      <c r="J266" s="177"/>
      <c r="K266" s="177"/>
      <c r="L266" s="177"/>
      <c r="M266" s="177"/>
      <c r="N266" s="177"/>
      <c r="O266" s="177"/>
      <c r="P266" s="177"/>
      <c r="Q266" s="177"/>
      <c r="R266" s="177"/>
      <c r="S266" s="177"/>
      <c r="T266" s="177"/>
      <c r="U266" s="177"/>
      <c r="V266" s="177"/>
      <c r="W266" s="177"/>
      <c r="X266" s="177"/>
      <c r="Y266" s="177"/>
      <c r="Z266" s="177"/>
    </row>
    <row r="267" ht="18.0" customHeight="1">
      <c r="A267" s="234"/>
      <c r="B267" s="234"/>
      <c r="C267" s="234"/>
      <c r="D267" s="235"/>
      <c r="E267" s="177"/>
      <c r="F267" s="177"/>
      <c r="G267" s="177"/>
      <c r="H267" s="177"/>
      <c r="I267" s="177"/>
      <c r="J267" s="177"/>
      <c r="K267" s="177"/>
      <c r="L267" s="177"/>
      <c r="M267" s="177"/>
      <c r="N267" s="177"/>
      <c r="O267" s="177"/>
      <c r="P267" s="177"/>
      <c r="Q267" s="177"/>
      <c r="R267" s="177"/>
      <c r="S267" s="177"/>
      <c r="T267" s="177"/>
      <c r="U267" s="177"/>
      <c r="V267" s="177"/>
      <c r="W267" s="177"/>
      <c r="X267" s="177"/>
      <c r="Y267" s="177"/>
      <c r="Z267" s="177"/>
    </row>
    <row r="268" ht="18.0" customHeight="1">
      <c r="A268" s="234"/>
      <c r="B268" s="234"/>
      <c r="C268" s="234"/>
      <c r="D268" s="235"/>
      <c r="E268" s="177"/>
      <c r="F268" s="177"/>
      <c r="G268" s="177"/>
      <c r="H268" s="177"/>
      <c r="I268" s="177"/>
      <c r="J268" s="177"/>
      <c r="K268" s="177"/>
      <c r="L268" s="177"/>
      <c r="M268" s="177"/>
      <c r="N268" s="177"/>
      <c r="O268" s="177"/>
      <c r="P268" s="177"/>
      <c r="Q268" s="177"/>
      <c r="R268" s="177"/>
      <c r="S268" s="177"/>
      <c r="T268" s="177"/>
      <c r="U268" s="177"/>
      <c r="V268" s="177"/>
      <c r="W268" s="177"/>
      <c r="X268" s="177"/>
      <c r="Y268" s="177"/>
      <c r="Z268" s="177"/>
    </row>
    <row r="269" ht="18.0" customHeight="1">
      <c r="A269" s="234"/>
      <c r="B269" s="234"/>
      <c r="C269" s="234"/>
      <c r="D269" s="235"/>
      <c r="E269" s="177"/>
      <c r="F269" s="177"/>
      <c r="G269" s="177"/>
      <c r="H269" s="177"/>
      <c r="I269" s="177"/>
      <c r="J269" s="177"/>
      <c r="K269" s="177"/>
      <c r="L269" s="177"/>
      <c r="M269" s="177"/>
      <c r="N269" s="177"/>
      <c r="O269" s="177"/>
      <c r="P269" s="177"/>
      <c r="Q269" s="177"/>
      <c r="R269" s="177"/>
      <c r="S269" s="177"/>
      <c r="T269" s="177"/>
      <c r="U269" s="177"/>
      <c r="V269" s="177"/>
      <c r="W269" s="177"/>
      <c r="X269" s="177"/>
      <c r="Y269" s="177"/>
      <c r="Z269" s="177"/>
    </row>
    <row r="270" ht="18.0" customHeight="1">
      <c r="A270" s="234"/>
      <c r="B270" s="234"/>
      <c r="C270" s="234"/>
      <c r="D270" s="235"/>
      <c r="E270" s="177"/>
      <c r="F270" s="177"/>
      <c r="G270" s="177"/>
      <c r="H270" s="177"/>
      <c r="I270" s="177"/>
      <c r="J270" s="177"/>
      <c r="K270" s="177"/>
      <c r="L270" s="177"/>
      <c r="M270" s="177"/>
      <c r="N270" s="177"/>
      <c r="O270" s="177"/>
      <c r="P270" s="177"/>
      <c r="Q270" s="177"/>
      <c r="R270" s="177"/>
      <c r="S270" s="177"/>
      <c r="T270" s="177"/>
      <c r="U270" s="177"/>
      <c r="V270" s="177"/>
      <c r="W270" s="177"/>
      <c r="X270" s="177"/>
      <c r="Y270" s="177"/>
      <c r="Z270" s="177"/>
    </row>
    <row r="271" ht="18.0" customHeight="1">
      <c r="A271" s="234"/>
      <c r="B271" s="234"/>
      <c r="C271" s="234"/>
      <c r="D271" s="235"/>
      <c r="E271" s="177"/>
      <c r="F271" s="177"/>
      <c r="G271" s="177"/>
      <c r="H271" s="177"/>
      <c r="I271" s="177"/>
      <c r="J271" s="177"/>
      <c r="K271" s="177"/>
      <c r="L271" s="177"/>
      <c r="M271" s="177"/>
      <c r="N271" s="177"/>
      <c r="O271" s="177"/>
      <c r="P271" s="177"/>
      <c r="Q271" s="177"/>
      <c r="R271" s="177"/>
      <c r="S271" s="177"/>
      <c r="T271" s="177"/>
      <c r="U271" s="177"/>
      <c r="V271" s="177"/>
      <c r="W271" s="177"/>
      <c r="X271" s="177"/>
      <c r="Y271" s="177"/>
      <c r="Z271" s="177"/>
    </row>
    <row r="272" ht="18.0" customHeight="1">
      <c r="A272" s="234"/>
      <c r="B272" s="234"/>
      <c r="C272" s="234"/>
      <c r="D272" s="235"/>
      <c r="E272" s="177"/>
      <c r="F272" s="177"/>
      <c r="G272" s="177"/>
      <c r="H272" s="177"/>
      <c r="I272" s="177"/>
      <c r="J272" s="177"/>
      <c r="K272" s="177"/>
      <c r="L272" s="177"/>
      <c r="M272" s="177"/>
      <c r="N272" s="177"/>
      <c r="O272" s="177"/>
      <c r="P272" s="177"/>
      <c r="Q272" s="177"/>
      <c r="R272" s="177"/>
      <c r="S272" s="177"/>
      <c r="T272" s="177"/>
      <c r="U272" s="177"/>
      <c r="V272" s="177"/>
      <c r="W272" s="177"/>
      <c r="X272" s="177"/>
      <c r="Y272" s="177"/>
      <c r="Z272" s="177"/>
    </row>
    <row r="273" ht="18.0" customHeight="1">
      <c r="A273" s="234"/>
      <c r="B273" s="234"/>
      <c r="C273" s="234"/>
      <c r="D273" s="235"/>
      <c r="E273" s="177"/>
      <c r="F273" s="177"/>
      <c r="G273" s="177"/>
      <c r="H273" s="177"/>
      <c r="I273" s="177"/>
      <c r="J273" s="177"/>
      <c r="K273" s="177"/>
      <c r="L273" s="177"/>
      <c r="M273" s="177"/>
      <c r="N273" s="177"/>
      <c r="O273" s="177"/>
      <c r="P273" s="177"/>
      <c r="Q273" s="177"/>
      <c r="R273" s="177"/>
      <c r="S273" s="177"/>
      <c r="T273" s="177"/>
      <c r="U273" s="177"/>
      <c r="V273" s="177"/>
      <c r="W273" s="177"/>
      <c r="X273" s="177"/>
      <c r="Y273" s="177"/>
      <c r="Z273" s="177"/>
    </row>
    <row r="274" ht="18.0" customHeight="1">
      <c r="A274" s="234"/>
      <c r="B274" s="234"/>
      <c r="C274" s="234"/>
      <c r="D274" s="235"/>
      <c r="E274" s="177"/>
      <c r="F274" s="177"/>
      <c r="G274" s="177"/>
      <c r="H274" s="177"/>
      <c r="I274" s="177"/>
      <c r="J274" s="177"/>
      <c r="K274" s="177"/>
      <c r="L274" s="177"/>
      <c r="M274" s="177"/>
      <c r="N274" s="177"/>
      <c r="O274" s="177"/>
      <c r="P274" s="177"/>
      <c r="Q274" s="177"/>
      <c r="R274" s="177"/>
      <c r="S274" s="177"/>
      <c r="T274" s="177"/>
      <c r="U274" s="177"/>
      <c r="V274" s="177"/>
      <c r="W274" s="177"/>
      <c r="X274" s="177"/>
      <c r="Y274" s="177"/>
      <c r="Z274" s="177"/>
    </row>
    <row r="275" ht="18.0" customHeight="1">
      <c r="A275" s="234"/>
      <c r="B275" s="234"/>
      <c r="C275" s="234"/>
      <c r="D275" s="235"/>
      <c r="E275" s="177"/>
      <c r="F275" s="177"/>
      <c r="G275" s="177"/>
      <c r="H275" s="177"/>
      <c r="I275" s="177"/>
      <c r="J275" s="177"/>
      <c r="K275" s="177"/>
      <c r="L275" s="177"/>
      <c r="M275" s="177"/>
      <c r="N275" s="177"/>
      <c r="O275" s="177"/>
      <c r="P275" s="177"/>
      <c r="Q275" s="177"/>
      <c r="R275" s="177"/>
      <c r="S275" s="177"/>
      <c r="T275" s="177"/>
      <c r="U275" s="177"/>
      <c r="V275" s="177"/>
      <c r="W275" s="177"/>
      <c r="X275" s="177"/>
      <c r="Y275" s="177"/>
      <c r="Z275" s="177"/>
    </row>
    <row r="276" ht="18.0" customHeight="1">
      <c r="A276" s="234"/>
      <c r="B276" s="234"/>
      <c r="C276" s="234"/>
      <c r="D276" s="235"/>
      <c r="E276" s="177"/>
      <c r="F276" s="177"/>
      <c r="G276" s="177"/>
      <c r="H276" s="177"/>
      <c r="I276" s="177"/>
      <c r="J276" s="177"/>
      <c r="K276" s="177"/>
      <c r="L276" s="177"/>
      <c r="M276" s="177"/>
      <c r="N276" s="177"/>
      <c r="O276" s="177"/>
      <c r="P276" s="177"/>
      <c r="Q276" s="177"/>
      <c r="R276" s="177"/>
      <c r="S276" s="177"/>
      <c r="T276" s="177"/>
      <c r="U276" s="177"/>
      <c r="V276" s="177"/>
      <c r="W276" s="177"/>
      <c r="X276" s="177"/>
      <c r="Y276" s="177"/>
      <c r="Z276" s="177"/>
    </row>
    <row r="277" ht="18.0" customHeight="1">
      <c r="A277" s="234"/>
      <c r="B277" s="234"/>
      <c r="C277" s="234"/>
      <c r="D277" s="235"/>
      <c r="E277" s="177"/>
      <c r="F277" s="177"/>
      <c r="G277" s="177"/>
      <c r="H277" s="177"/>
      <c r="I277" s="177"/>
      <c r="J277" s="177"/>
      <c r="K277" s="177"/>
      <c r="L277" s="177"/>
      <c r="M277" s="177"/>
      <c r="N277" s="177"/>
      <c r="O277" s="177"/>
      <c r="P277" s="177"/>
      <c r="Q277" s="177"/>
      <c r="R277" s="177"/>
      <c r="S277" s="177"/>
      <c r="T277" s="177"/>
      <c r="U277" s="177"/>
      <c r="V277" s="177"/>
      <c r="W277" s="177"/>
      <c r="X277" s="177"/>
      <c r="Y277" s="177"/>
      <c r="Z277" s="177"/>
    </row>
    <row r="278" ht="18.0" customHeight="1">
      <c r="A278" s="234"/>
      <c r="B278" s="234"/>
      <c r="C278" s="234"/>
      <c r="D278" s="235"/>
      <c r="E278" s="177"/>
      <c r="F278" s="177"/>
      <c r="G278" s="177"/>
      <c r="H278" s="177"/>
      <c r="I278" s="177"/>
      <c r="J278" s="177"/>
      <c r="K278" s="177"/>
      <c r="L278" s="177"/>
      <c r="M278" s="177"/>
      <c r="N278" s="177"/>
      <c r="O278" s="177"/>
      <c r="P278" s="177"/>
      <c r="Q278" s="177"/>
      <c r="R278" s="177"/>
      <c r="S278" s="177"/>
      <c r="T278" s="177"/>
      <c r="U278" s="177"/>
      <c r="V278" s="177"/>
      <c r="W278" s="177"/>
      <c r="X278" s="177"/>
      <c r="Y278" s="177"/>
      <c r="Z278" s="177"/>
    </row>
    <row r="279" ht="18.0" customHeight="1">
      <c r="A279" s="234"/>
      <c r="B279" s="234"/>
      <c r="C279" s="234"/>
      <c r="D279" s="235"/>
      <c r="E279" s="177"/>
      <c r="F279" s="177"/>
      <c r="G279" s="177"/>
      <c r="H279" s="177"/>
      <c r="I279" s="177"/>
      <c r="J279" s="177"/>
      <c r="K279" s="177"/>
      <c r="L279" s="177"/>
      <c r="M279" s="177"/>
      <c r="N279" s="177"/>
      <c r="O279" s="177"/>
      <c r="P279" s="177"/>
      <c r="Q279" s="177"/>
      <c r="R279" s="177"/>
      <c r="S279" s="177"/>
      <c r="T279" s="177"/>
      <c r="U279" s="177"/>
      <c r="V279" s="177"/>
      <c r="W279" s="177"/>
      <c r="X279" s="177"/>
      <c r="Y279" s="177"/>
      <c r="Z279" s="177"/>
    </row>
    <row r="280" ht="18.0" customHeight="1">
      <c r="A280" s="234"/>
      <c r="B280" s="234"/>
      <c r="C280" s="234"/>
      <c r="D280" s="235"/>
      <c r="E280" s="177"/>
      <c r="F280" s="177"/>
      <c r="G280" s="177"/>
      <c r="H280" s="177"/>
      <c r="I280" s="177"/>
      <c r="J280" s="177"/>
      <c r="K280" s="177"/>
      <c r="L280" s="177"/>
      <c r="M280" s="177"/>
      <c r="N280" s="177"/>
      <c r="O280" s="177"/>
      <c r="P280" s="177"/>
      <c r="Q280" s="177"/>
      <c r="R280" s="177"/>
      <c r="S280" s="177"/>
      <c r="T280" s="177"/>
      <c r="U280" s="177"/>
      <c r="V280" s="177"/>
      <c r="W280" s="177"/>
      <c r="X280" s="177"/>
      <c r="Y280" s="177"/>
      <c r="Z280" s="177"/>
    </row>
    <row r="281" ht="18.0" customHeight="1">
      <c r="A281" s="234"/>
      <c r="B281" s="234"/>
      <c r="C281" s="234"/>
      <c r="D281" s="235"/>
      <c r="E281" s="177"/>
      <c r="F281" s="177"/>
      <c r="G281" s="177"/>
      <c r="H281" s="177"/>
      <c r="I281" s="177"/>
      <c r="J281" s="177"/>
      <c r="K281" s="177"/>
      <c r="L281" s="177"/>
      <c r="M281" s="177"/>
      <c r="N281" s="177"/>
      <c r="O281" s="177"/>
      <c r="P281" s="177"/>
      <c r="Q281" s="177"/>
      <c r="R281" s="177"/>
      <c r="S281" s="177"/>
      <c r="T281" s="177"/>
      <c r="U281" s="177"/>
      <c r="V281" s="177"/>
      <c r="W281" s="177"/>
      <c r="X281" s="177"/>
      <c r="Y281" s="177"/>
      <c r="Z281" s="177"/>
    </row>
    <row r="282" ht="18.0" customHeight="1">
      <c r="A282" s="234"/>
      <c r="B282" s="234"/>
      <c r="C282" s="234"/>
      <c r="D282" s="235"/>
      <c r="E282" s="177"/>
      <c r="F282" s="177"/>
      <c r="G282" s="177"/>
      <c r="H282" s="177"/>
      <c r="I282" s="177"/>
      <c r="J282" s="177"/>
      <c r="K282" s="177"/>
      <c r="L282" s="177"/>
      <c r="M282" s="177"/>
      <c r="N282" s="177"/>
      <c r="O282" s="177"/>
      <c r="P282" s="177"/>
      <c r="Q282" s="177"/>
      <c r="R282" s="177"/>
      <c r="S282" s="177"/>
      <c r="T282" s="177"/>
      <c r="U282" s="177"/>
      <c r="V282" s="177"/>
      <c r="W282" s="177"/>
      <c r="X282" s="177"/>
      <c r="Y282" s="177"/>
      <c r="Z282" s="177"/>
    </row>
    <row r="283" ht="18.0" customHeight="1">
      <c r="A283" s="234"/>
      <c r="B283" s="234"/>
      <c r="C283" s="234"/>
      <c r="D283" s="235"/>
      <c r="E283" s="177"/>
      <c r="F283" s="177"/>
      <c r="G283" s="177"/>
      <c r="H283" s="177"/>
      <c r="I283" s="177"/>
      <c r="J283" s="177"/>
      <c r="K283" s="177"/>
      <c r="L283" s="177"/>
      <c r="M283" s="177"/>
      <c r="N283" s="177"/>
      <c r="O283" s="177"/>
      <c r="P283" s="177"/>
      <c r="Q283" s="177"/>
      <c r="R283" s="177"/>
      <c r="S283" s="177"/>
      <c r="T283" s="177"/>
      <c r="U283" s="177"/>
      <c r="V283" s="177"/>
      <c r="W283" s="177"/>
      <c r="X283" s="177"/>
      <c r="Y283" s="177"/>
      <c r="Z283" s="177"/>
    </row>
    <row r="284" ht="18.0" customHeight="1">
      <c r="A284" s="234"/>
      <c r="B284" s="234"/>
      <c r="C284" s="234"/>
      <c r="D284" s="235"/>
      <c r="E284" s="177"/>
      <c r="F284" s="177"/>
      <c r="G284" s="177"/>
      <c r="H284" s="177"/>
      <c r="I284" s="177"/>
      <c r="J284" s="177"/>
      <c r="K284" s="177"/>
      <c r="L284" s="177"/>
      <c r="M284" s="177"/>
      <c r="N284" s="177"/>
      <c r="O284" s="177"/>
      <c r="P284" s="177"/>
      <c r="Q284" s="177"/>
      <c r="R284" s="177"/>
      <c r="S284" s="177"/>
      <c r="T284" s="177"/>
      <c r="U284" s="177"/>
      <c r="V284" s="177"/>
      <c r="W284" s="177"/>
      <c r="X284" s="177"/>
      <c r="Y284" s="177"/>
      <c r="Z284" s="177"/>
    </row>
    <row r="285" ht="18.0" customHeight="1">
      <c r="A285" s="234"/>
      <c r="B285" s="234"/>
      <c r="C285" s="234"/>
      <c r="D285" s="235"/>
      <c r="E285" s="177"/>
      <c r="F285" s="177"/>
      <c r="G285" s="177"/>
      <c r="H285" s="177"/>
      <c r="I285" s="177"/>
      <c r="J285" s="177"/>
      <c r="K285" s="177"/>
      <c r="L285" s="177"/>
      <c r="M285" s="177"/>
      <c r="N285" s="177"/>
      <c r="O285" s="177"/>
      <c r="P285" s="177"/>
      <c r="Q285" s="177"/>
      <c r="R285" s="177"/>
      <c r="S285" s="177"/>
      <c r="T285" s="177"/>
      <c r="U285" s="177"/>
      <c r="V285" s="177"/>
      <c r="W285" s="177"/>
      <c r="X285" s="177"/>
      <c r="Y285" s="177"/>
      <c r="Z285" s="177"/>
    </row>
    <row r="286" ht="18.0" customHeight="1">
      <c r="A286" s="234"/>
      <c r="B286" s="234"/>
      <c r="C286" s="234"/>
      <c r="D286" s="235"/>
      <c r="E286" s="177"/>
      <c r="F286" s="177"/>
      <c r="G286" s="177"/>
      <c r="H286" s="177"/>
      <c r="I286" s="177"/>
      <c r="J286" s="177"/>
      <c r="K286" s="177"/>
      <c r="L286" s="177"/>
      <c r="M286" s="177"/>
      <c r="N286" s="177"/>
      <c r="O286" s="177"/>
      <c r="P286" s="177"/>
      <c r="Q286" s="177"/>
      <c r="R286" s="177"/>
      <c r="S286" s="177"/>
      <c r="T286" s="177"/>
      <c r="U286" s="177"/>
      <c r="V286" s="177"/>
      <c r="W286" s="177"/>
      <c r="X286" s="177"/>
      <c r="Y286" s="177"/>
      <c r="Z286" s="177"/>
    </row>
    <row r="287" ht="18.0" customHeight="1">
      <c r="A287" s="234"/>
      <c r="B287" s="234"/>
      <c r="C287" s="234"/>
      <c r="D287" s="235"/>
      <c r="E287" s="177"/>
      <c r="F287" s="177"/>
      <c r="G287" s="177"/>
      <c r="H287" s="177"/>
      <c r="I287" s="177"/>
      <c r="J287" s="177"/>
      <c r="K287" s="177"/>
      <c r="L287" s="177"/>
      <c r="M287" s="177"/>
      <c r="N287" s="177"/>
      <c r="O287" s="177"/>
      <c r="P287" s="177"/>
      <c r="Q287" s="177"/>
      <c r="R287" s="177"/>
      <c r="S287" s="177"/>
      <c r="T287" s="177"/>
      <c r="U287" s="177"/>
      <c r="V287" s="177"/>
      <c r="W287" s="177"/>
      <c r="X287" s="177"/>
      <c r="Y287" s="177"/>
      <c r="Z287" s="177"/>
    </row>
    <row r="288" ht="18.0" customHeight="1">
      <c r="A288" s="234"/>
      <c r="B288" s="234"/>
      <c r="C288" s="234"/>
      <c r="D288" s="235"/>
      <c r="E288" s="177"/>
      <c r="F288" s="177"/>
      <c r="G288" s="177"/>
      <c r="H288" s="177"/>
      <c r="I288" s="177"/>
      <c r="J288" s="177"/>
      <c r="K288" s="177"/>
      <c r="L288" s="177"/>
      <c r="M288" s="177"/>
      <c r="N288" s="177"/>
      <c r="O288" s="177"/>
      <c r="P288" s="177"/>
      <c r="Q288" s="177"/>
      <c r="R288" s="177"/>
      <c r="S288" s="177"/>
      <c r="T288" s="177"/>
      <c r="U288" s="177"/>
      <c r="V288" s="177"/>
      <c r="W288" s="177"/>
      <c r="X288" s="177"/>
      <c r="Y288" s="177"/>
      <c r="Z288" s="177"/>
    </row>
    <row r="289" ht="18.0" customHeight="1">
      <c r="A289" s="234"/>
      <c r="B289" s="234"/>
      <c r="C289" s="234"/>
      <c r="D289" s="235"/>
      <c r="E289" s="177"/>
      <c r="F289" s="177"/>
      <c r="G289" s="177"/>
      <c r="H289" s="177"/>
      <c r="I289" s="177"/>
      <c r="J289" s="177"/>
      <c r="K289" s="177"/>
      <c r="L289" s="177"/>
      <c r="M289" s="177"/>
      <c r="N289" s="177"/>
      <c r="O289" s="177"/>
      <c r="P289" s="177"/>
      <c r="Q289" s="177"/>
      <c r="R289" s="177"/>
      <c r="S289" s="177"/>
      <c r="T289" s="177"/>
      <c r="U289" s="177"/>
      <c r="V289" s="177"/>
      <c r="W289" s="177"/>
      <c r="X289" s="177"/>
      <c r="Y289" s="177"/>
      <c r="Z289" s="177"/>
    </row>
    <row r="290" ht="18.0" customHeight="1">
      <c r="A290" s="234"/>
      <c r="B290" s="234"/>
      <c r="C290" s="234"/>
      <c r="D290" s="235"/>
      <c r="E290" s="177"/>
      <c r="F290" s="177"/>
      <c r="G290" s="177"/>
      <c r="H290" s="177"/>
      <c r="I290" s="177"/>
      <c r="J290" s="177"/>
      <c r="K290" s="177"/>
      <c r="L290" s="177"/>
      <c r="M290" s="177"/>
      <c r="N290" s="177"/>
      <c r="O290" s="177"/>
      <c r="P290" s="177"/>
      <c r="Q290" s="177"/>
      <c r="R290" s="177"/>
      <c r="S290" s="177"/>
      <c r="T290" s="177"/>
      <c r="U290" s="177"/>
      <c r="V290" s="177"/>
      <c r="W290" s="177"/>
      <c r="X290" s="177"/>
      <c r="Y290" s="177"/>
      <c r="Z290" s="177"/>
    </row>
    <row r="291" ht="18.0" customHeight="1">
      <c r="A291" s="234"/>
      <c r="B291" s="234"/>
      <c r="C291" s="234"/>
      <c r="D291" s="235"/>
      <c r="E291" s="177"/>
      <c r="F291" s="177"/>
      <c r="G291" s="177"/>
      <c r="H291" s="177"/>
      <c r="I291" s="177"/>
      <c r="J291" s="177"/>
      <c r="K291" s="177"/>
      <c r="L291" s="177"/>
      <c r="M291" s="177"/>
      <c r="N291" s="177"/>
      <c r="O291" s="177"/>
      <c r="P291" s="177"/>
      <c r="Q291" s="177"/>
      <c r="R291" s="177"/>
      <c r="S291" s="177"/>
      <c r="T291" s="177"/>
      <c r="U291" s="177"/>
      <c r="V291" s="177"/>
      <c r="W291" s="177"/>
      <c r="X291" s="177"/>
      <c r="Y291" s="177"/>
      <c r="Z291" s="177"/>
    </row>
    <row r="292" ht="18.0" customHeight="1">
      <c r="A292" s="234"/>
      <c r="B292" s="234"/>
      <c r="C292" s="234"/>
      <c r="D292" s="235"/>
      <c r="E292" s="177"/>
      <c r="F292" s="177"/>
      <c r="G292" s="177"/>
      <c r="H292" s="177"/>
      <c r="I292" s="177"/>
      <c r="J292" s="177"/>
      <c r="K292" s="177"/>
      <c r="L292" s="177"/>
      <c r="M292" s="177"/>
      <c r="N292" s="177"/>
      <c r="O292" s="177"/>
      <c r="P292" s="177"/>
      <c r="Q292" s="177"/>
      <c r="R292" s="177"/>
      <c r="S292" s="177"/>
      <c r="T292" s="177"/>
      <c r="U292" s="177"/>
      <c r="V292" s="177"/>
      <c r="W292" s="177"/>
      <c r="X292" s="177"/>
      <c r="Y292" s="177"/>
      <c r="Z292" s="177"/>
    </row>
    <row r="293" ht="18.0" customHeight="1">
      <c r="A293" s="234"/>
      <c r="B293" s="234"/>
      <c r="C293" s="234"/>
      <c r="D293" s="235"/>
      <c r="E293" s="177"/>
      <c r="F293" s="177"/>
      <c r="G293" s="177"/>
      <c r="H293" s="177"/>
      <c r="I293" s="177"/>
      <c r="J293" s="177"/>
      <c r="K293" s="177"/>
      <c r="L293" s="177"/>
      <c r="M293" s="177"/>
      <c r="N293" s="177"/>
      <c r="O293" s="177"/>
      <c r="P293" s="177"/>
      <c r="Q293" s="177"/>
      <c r="R293" s="177"/>
      <c r="S293" s="177"/>
      <c r="T293" s="177"/>
      <c r="U293" s="177"/>
      <c r="V293" s="177"/>
      <c r="W293" s="177"/>
      <c r="X293" s="177"/>
      <c r="Y293" s="177"/>
      <c r="Z293" s="177"/>
    </row>
    <row r="294" ht="18.0" customHeight="1">
      <c r="A294" s="234"/>
      <c r="B294" s="234"/>
      <c r="C294" s="234"/>
      <c r="D294" s="235"/>
      <c r="E294" s="177"/>
      <c r="F294" s="177"/>
      <c r="G294" s="177"/>
      <c r="H294" s="177"/>
      <c r="I294" s="177"/>
      <c r="J294" s="177"/>
      <c r="K294" s="177"/>
      <c r="L294" s="177"/>
      <c r="M294" s="177"/>
      <c r="N294" s="177"/>
      <c r="O294" s="177"/>
      <c r="P294" s="177"/>
      <c r="Q294" s="177"/>
      <c r="R294" s="177"/>
      <c r="S294" s="177"/>
      <c r="T294" s="177"/>
      <c r="U294" s="177"/>
      <c r="V294" s="177"/>
      <c r="W294" s="177"/>
      <c r="X294" s="177"/>
      <c r="Y294" s="177"/>
      <c r="Z294" s="177"/>
    </row>
    <row r="295" ht="18.0" customHeight="1">
      <c r="A295" s="234"/>
      <c r="B295" s="234"/>
      <c r="C295" s="234"/>
      <c r="D295" s="235"/>
      <c r="E295" s="177"/>
      <c r="F295" s="177"/>
      <c r="G295" s="177"/>
      <c r="H295" s="177"/>
      <c r="I295" s="177"/>
      <c r="J295" s="177"/>
      <c r="K295" s="177"/>
      <c r="L295" s="177"/>
      <c r="M295" s="177"/>
      <c r="N295" s="177"/>
      <c r="O295" s="177"/>
      <c r="P295" s="177"/>
      <c r="Q295" s="177"/>
      <c r="R295" s="177"/>
      <c r="S295" s="177"/>
      <c r="T295" s="177"/>
      <c r="U295" s="177"/>
      <c r="V295" s="177"/>
      <c r="W295" s="177"/>
      <c r="X295" s="177"/>
      <c r="Y295" s="177"/>
      <c r="Z295" s="177"/>
    </row>
    <row r="296" ht="18.0" customHeight="1">
      <c r="A296" s="234"/>
      <c r="B296" s="234"/>
      <c r="C296" s="234"/>
      <c r="D296" s="235"/>
      <c r="E296" s="177"/>
      <c r="F296" s="177"/>
      <c r="G296" s="177"/>
      <c r="H296" s="177"/>
      <c r="I296" s="177"/>
      <c r="J296" s="177"/>
      <c r="K296" s="177"/>
      <c r="L296" s="177"/>
      <c r="M296" s="177"/>
      <c r="N296" s="177"/>
      <c r="O296" s="177"/>
      <c r="P296" s="177"/>
      <c r="Q296" s="177"/>
      <c r="R296" s="177"/>
      <c r="S296" s="177"/>
      <c r="T296" s="177"/>
      <c r="U296" s="177"/>
      <c r="V296" s="177"/>
      <c r="W296" s="177"/>
      <c r="X296" s="177"/>
      <c r="Y296" s="177"/>
      <c r="Z296" s="177"/>
    </row>
    <row r="297" ht="18.0" customHeight="1">
      <c r="A297" s="234"/>
      <c r="B297" s="234"/>
      <c r="C297" s="234"/>
      <c r="D297" s="235"/>
      <c r="E297" s="177"/>
      <c r="F297" s="177"/>
      <c r="G297" s="177"/>
      <c r="H297" s="177"/>
      <c r="I297" s="177"/>
      <c r="J297" s="177"/>
      <c r="K297" s="177"/>
      <c r="L297" s="177"/>
      <c r="M297" s="177"/>
      <c r="N297" s="177"/>
      <c r="O297" s="177"/>
      <c r="P297" s="177"/>
      <c r="Q297" s="177"/>
      <c r="R297" s="177"/>
      <c r="S297" s="177"/>
      <c r="T297" s="177"/>
      <c r="U297" s="177"/>
      <c r="V297" s="177"/>
      <c r="W297" s="177"/>
      <c r="X297" s="177"/>
      <c r="Y297" s="177"/>
      <c r="Z297" s="177"/>
    </row>
    <row r="298" ht="18.0" customHeight="1">
      <c r="A298" s="234"/>
      <c r="B298" s="234"/>
      <c r="C298" s="234"/>
      <c r="D298" s="235"/>
      <c r="E298" s="177"/>
      <c r="F298" s="177"/>
      <c r="G298" s="177"/>
      <c r="H298" s="177"/>
      <c r="I298" s="177"/>
      <c r="J298" s="177"/>
      <c r="K298" s="177"/>
      <c r="L298" s="177"/>
      <c r="M298" s="177"/>
      <c r="N298" s="177"/>
      <c r="O298" s="177"/>
      <c r="P298" s="177"/>
      <c r="Q298" s="177"/>
      <c r="R298" s="177"/>
      <c r="S298" s="177"/>
      <c r="T298" s="177"/>
      <c r="U298" s="177"/>
      <c r="V298" s="177"/>
      <c r="W298" s="177"/>
      <c r="X298" s="177"/>
      <c r="Y298" s="177"/>
      <c r="Z298" s="177"/>
    </row>
    <row r="299" ht="18.0" customHeight="1">
      <c r="A299" s="234"/>
      <c r="B299" s="234"/>
      <c r="C299" s="234"/>
      <c r="D299" s="235"/>
      <c r="E299" s="177"/>
      <c r="F299" s="177"/>
      <c r="G299" s="177"/>
      <c r="H299" s="177"/>
      <c r="I299" s="177"/>
      <c r="J299" s="177"/>
      <c r="K299" s="177"/>
      <c r="L299" s="177"/>
      <c r="M299" s="177"/>
      <c r="N299" s="177"/>
      <c r="O299" s="177"/>
      <c r="P299" s="177"/>
      <c r="Q299" s="177"/>
      <c r="R299" s="177"/>
      <c r="S299" s="177"/>
      <c r="T299" s="177"/>
      <c r="U299" s="177"/>
      <c r="V299" s="177"/>
      <c r="W299" s="177"/>
      <c r="X299" s="177"/>
      <c r="Y299" s="177"/>
      <c r="Z299" s="177"/>
    </row>
    <row r="300" ht="18.0" customHeight="1">
      <c r="A300" s="234"/>
      <c r="B300" s="234"/>
      <c r="C300" s="234"/>
      <c r="D300" s="235"/>
      <c r="E300" s="177"/>
      <c r="F300" s="177"/>
      <c r="G300" s="177"/>
      <c r="H300" s="177"/>
      <c r="I300" s="177"/>
      <c r="J300" s="177"/>
      <c r="K300" s="177"/>
      <c r="L300" s="177"/>
      <c r="M300" s="177"/>
      <c r="N300" s="177"/>
      <c r="O300" s="177"/>
      <c r="P300" s="177"/>
      <c r="Q300" s="177"/>
      <c r="R300" s="177"/>
      <c r="S300" s="177"/>
      <c r="T300" s="177"/>
      <c r="U300" s="177"/>
      <c r="V300" s="177"/>
      <c r="W300" s="177"/>
      <c r="X300" s="177"/>
      <c r="Y300" s="177"/>
      <c r="Z300" s="177"/>
    </row>
    <row r="301" ht="18.0" customHeight="1">
      <c r="A301" s="234"/>
      <c r="B301" s="234"/>
      <c r="C301" s="234"/>
      <c r="D301" s="235"/>
      <c r="E301" s="177"/>
      <c r="F301" s="177"/>
      <c r="G301" s="177"/>
      <c r="H301" s="177"/>
      <c r="I301" s="177"/>
      <c r="J301" s="177"/>
      <c r="K301" s="177"/>
      <c r="L301" s="177"/>
      <c r="M301" s="177"/>
      <c r="N301" s="177"/>
      <c r="O301" s="177"/>
      <c r="P301" s="177"/>
      <c r="Q301" s="177"/>
      <c r="R301" s="177"/>
      <c r="S301" s="177"/>
      <c r="T301" s="177"/>
      <c r="U301" s="177"/>
      <c r="V301" s="177"/>
      <c r="W301" s="177"/>
      <c r="X301" s="177"/>
      <c r="Y301" s="177"/>
      <c r="Z301" s="177"/>
    </row>
    <row r="302" ht="18.0" customHeight="1">
      <c r="A302" s="234"/>
      <c r="B302" s="234"/>
      <c r="C302" s="234"/>
      <c r="D302" s="235"/>
      <c r="E302" s="177"/>
      <c r="F302" s="177"/>
      <c r="G302" s="177"/>
      <c r="H302" s="177"/>
      <c r="I302" s="177"/>
      <c r="J302" s="177"/>
      <c r="K302" s="177"/>
      <c r="L302" s="177"/>
      <c r="M302" s="177"/>
      <c r="N302" s="177"/>
      <c r="O302" s="177"/>
      <c r="P302" s="177"/>
      <c r="Q302" s="177"/>
      <c r="R302" s="177"/>
      <c r="S302" s="177"/>
      <c r="T302" s="177"/>
      <c r="U302" s="177"/>
      <c r="V302" s="177"/>
      <c r="W302" s="177"/>
      <c r="X302" s="177"/>
      <c r="Y302" s="177"/>
      <c r="Z302" s="177"/>
    </row>
    <row r="303" ht="18.0" customHeight="1">
      <c r="A303" s="234"/>
      <c r="B303" s="234"/>
      <c r="C303" s="234"/>
      <c r="D303" s="235"/>
      <c r="E303" s="177"/>
      <c r="F303" s="177"/>
      <c r="G303" s="177"/>
      <c r="H303" s="177"/>
      <c r="I303" s="177"/>
      <c r="J303" s="177"/>
      <c r="K303" s="177"/>
      <c r="L303" s="177"/>
      <c r="M303" s="177"/>
      <c r="N303" s="177"/>
      <c r="O303" s="177"/>
      <c r="P303" s="177"/>
      <c r="Q303" s="177"/>
      <c r="R303" s="177"/>
      <c r="S303" s="177"/>
      <c r="T303" s="177"/>
      <c r="U303" s="177"/>
      <c r="V303" s="177"/>
      <c r="W303" s="177"/>
      <c r="X303" s="177"/>
      <c r="Y303" s="177"/>
      <c r="Z303" s="177"/>
    </row>
    <row r="304" ht="18.0" customHeight="1">
      <c r="A304" s="234"/>
      <c r="B304" s="234"/>
      <c r="C304" s="234"/>
      <c r="D304" s="235"/>
      <c r="E304" s="177"/>
      <c r="F304" s="177"/>
      <c r="G304" s="177"/>
      <c r="H304" s="177"/>
      <c r="I304" s="177"/>
      <c r="J304" s="177"/>
      <c r="K304" s="177"/>
      <c r="L304" s="177"/>
      <c r="M304" s="177"/>
      <c r="N304" s="177"/>
      <c r="O304" s="177"/>
      <c r="P304" s="177"/>
      <c r="Q304" s="177"/>
      <c r="R304" s="177"/>
      <c r="S304" s="177"/>
      <c r="T304" s="177"/>
      <c r="U304" s="177"/>
      <c r="V304" s="177"/>
      <c r="W304" s="177"/>
      <c r="X304" s="177"/>
      <c r="Y304" s="177"/>
      <c r="Z304" s="177"/>
    </row>
    <row r="305" ht="18.0" customHeight="1">
      <c r="A305" s="234"/>
      <c r="B305" s="234"/>
      <c r="C305" s="234"/>
      <c r="D305" s="235"/>
      <c r="E305" s="177"/>
      <c r="F305" s="177"/>
      <c r="G305" s="177"/>
      <c r="H305" s="177"/>
      <c r="I305" s="177"/>
      <c r="J305" s="177"/>
      <c r="K305" s="177"/>
      <c r="L305" s="177"/>
      <c r="M305" s="177"/>
      <c r="N305" s="177"/>
      <c r="O305" s="177"/>
      <c r="P305" s="177"/>
      <c r="Q305" s="177"/>
      <c r="R305" s="177"/>
      <c r="S305" s="177"/>
      <c r="T305" s="177"/>
      <c r="U305" s="177"/>
      <c r="V305" s="177"/>
      <c r="W305" s="177"/>
      <c r="X305" s="177"/>
      <c r="Y305" s="177"/>
      <c r="Z305" s="177"/>
    </row>
    <row r="306" ht="18.0" customHeight="1">
      <c r="A306" s="234"/>
      <c r="B306" s="234"/>
      <c r="C306" s="234"/>
      <c r="D306" s="235"/>
      <c r="E306" s="177"/>
      <c r="F306" s="177"/>
      <c r="G306" s="177"/>
      <c r="H306" s="177"/>
      <c r="I306" s="177"/>
      <c r="J306" s="177"/>
      <c r="K306" s="177"/>
      <c r="L306" s="177"/>
      <c r="M306" s="177"/>
      <c r="N306" s="177"/>
      <c r="O306" s="177"/>
      <c r="P306" s="177"/>
      <c r="Q306" s="177"/>
      <c r="R306" s="177"/>
      <c r="S306" s="177"/>
      <c r="T306" s="177"/>
      <c r="U306" s="177"/>
      <c r="V306" s="177"/>
      <c r="W306" s="177"/>
      <c r="X306" s="177"/>
      <c r="Y306" s="177"/>
      <c r="Z306" s="177"/>
    </row>
    <row r="307" ht="18.0" customHeight="1">
      <c r="A307" s="234"/>
      <c r="B307" s="234"/>
      <c r="C307" s="234"/>
      <c r="D307" s="235"/>
      <c r="E307" s="177"/>
      <c r="F307" s="177"/>
      <c r="G307" s="177"/>
      <c r="H307" s="177"/>
      <c r="I307" s="177"/>
      <c r="J307" s="177"/>
      <c r="K307" s="177"/>
      <c r="L307" s="177"/>
      <c r="M307" s="177"/>
      <c r="N307" s="177"/>
      <c r="O307" s="177"/>
      <c r="P307" s="177"/>
      <c r="Q307" s="177"/>
      <c r="R307" s="177"/>
      <c r="S307" s="177"/>
      <c r="T307" s="177"/>
      <c r="U307" s="177"/>
      <c r="V307" s="177"/>
      <c r="W307" s="177"/>
      <c r="X307" s="177"/>
      <c r="Y307" s="177"/>
      <c r="Z307" s="177"/>
    </row>
    <row r="308" ht="18.0" customHeight="1">
      <c r="A308" s="234"/>
      <c r="B308" s="234"/>
      <c r="C308" s="234"/>
      <c r="D308" s="235"/>
      <c r="E308" s="177"/>
      <c r="F308" s="177"/>
      <c r="G308" s="177"/>
      <c r="H308" s="177"/>
      <c r="I308" s="177"/>
      <c r="J308" s="177"/>
      <c r="K308" s="177"/>
      <c r="L308" s="177"/>
      <c r="M308" s="177"/>
      <c r="N308" s="177"/>
      <c r="O308" s="177"/>
      <c r="P308" s="177"/>
      <c r="Q308" s="177"/>
      <c r="R308" s="177"/>
      <c r="S308" s="177"/>
      <c r="T308" s="177"/>
      <c r="U308" s="177"/>
      <c r="V308" s="177"/>
      <c r="W308" s="177"/>
      <c r="X308" s="177"/>
      <c r="Y308" s="177"/>
      <c r="Z308" s="177"/>
    </row>
    <row r="309" ht="18.0" customHeight="1">
      <c r="A309" s="234"/>
      <c r="B309" s="234"/>
      <c r="C309" s="234"/>
      <c r="D309" s="235"/>
      <c r="E309" s="177"/>
      <c r="F309" s="177"/>
      <c r="G309" s="177"/>
      <c r="H309" s="177"/>
      <c r="I309" s="177"/>
      <c r="J309" s="177"/>
      <c r="K309" s="177"/>
      <c r="L309" s="177"/>
      <c r="M309" s="177"/>
      <c r="N309" s="177"/>
      <c r="O309" s="177"/>
      <c r="P309" s="177"/>
      <c r="Q309" s="177"/>
      <c r="R309" s="177"/>
      <c r="S309" s="177"/>
      <c r="T309" s="177"/>
      <c r="U309" s="177"/>
      <c r="V309" s="177"/>
      <c r="W309" s="177"/>
      <c r="X309" s="177"/>
      <c r="Y309" s="177"/>
      <c r="Z309" s="177"/>
    </row>
    <row r="310" ht="18.0" customHeight="1">
      <c r="A310" s="234"/>
      <c r="B310" s="234"/>
      <c r="C310" s="234"/>
      <c r="D310" s="235"/>
      <c r="E310" s="177"/>
      <c r="F310" s="177"/>
      <c r="G310" s="177"/>
      <c r="H310" s="177"/>
      <c r="I310" s="177"/>
      <c r="J310" s="177"/>
      <c r="K310" s="177"/>
      <c r="L310" s="177"/>
      <c r="M310" s="177"/>
      <c r="N310" s="177"/>
      <c r="O310" s="177"/>
      <c r="P310" s="177"/>
      <c r="Q310" s="177"/>
      <c r="R310" s="177"/>
      <c r="S310" s="177"/>
      <c r="T310" s="177"/>
      <c r="U310" s="177"/>
      <c r="V310" s="177"/>
      <c r="W310" s="177"/>
      <c r="X310" s="177"/>
      <c r="Y310" s="177"/>
      <c r="Z310" s="177"/>
    </row>
    <row r="311" ht="18.0" customHeight="1">
      <c r="A311" s="234"/>
      <c r="B311" s="234"/>
      <c r="C311" s="234"/>
      <c r="D311" s="235"/>
      <c r="E311" s="177"/>
      <c r="F311" s="177"/>
      <c r="G311" s="177"/>
      <c r="H311" s="177"/>
      <c r="I311" s="177"/>
      <c r="J311" s="177"/>
      <c r="K311" s="177"/>
      <c r="L311" s="177"/>
      <c r="M311" s="177"/>
      <c r="N311" s="177"/>
      <c r="O311" s="177"/>
      <c r="P311" s="177"/>
      <c r="Q311" s="177"/>
      <c r="R311" s="177"/>
      <c r="S311" s="177"/>
      <c r="T311" s="177"/>
      <c r="U311" s="177"/>
      <c r="V311" s="177"/>
      <c r="W311" s="177"/>
      <c r="X311" s="177"/>
      <c r="Y311" s="177"/>
      <c r="Z311" s="177"/>
    </row>
    <row r="312" ht="18.0" customHeight="1">
      <c r="A312" s="234"/>
      <c r="B312" s="234"/>
      <c r="C312" s="234"/>
      <c r="D312" s="235"/>
      <c r="E312" s="177"/>
      <c r="F312" s="177"/>
      <c r="G312" s="177"/>
      <c r="H312" s="177"/>
      <c r="I312" s="177"/>
      <c r="J312" s="177"/>
      <c r="K312" s="177"/>
      <c r="L312" s="177"/>
      <c r="M312" s="177"/>
      <c r="N312" s="177"/>
      <c r="O312" s="177"/>
      <c r="P312" s="177"/>
      <c r="Q312" s="177"/>
      <c r="R312" s="177"/>
      <c r="S312" s="177"/>
      <c r="T312" s="177"/>
      <c r="U312" s="177"/>
      <c r="V312" s="177"/>
      <c r="W312" s="177"/>
      <c r="X312" s="177"/>
      <c r="Y312" s="177"/>
      <c r="Z312" s="177"/>
    </row>
    <row r="313" ht="18.0" customHeight="1">
      <c r="A313" s="234"/>
      <c r="B313" s="234"/>
      <c r="C313" s="234"/>
      <c r="D313" s="235"/>
      <c r="E313" s="177"/>
      <c r="F313" s="177"/>
      <c r="G313" s="177"/>
      <c r="H313" s="177"/>
      <c r="I313" s="177"/>
      <c r="J313" s="177"/>
      <c r="K313" s="177"/>
      <c r="L313" s="177"/>
      <c r="M313" s="177"/>
      <c r="N313" s="177"/>
      <c r="O313" s="177"/>
      <c r="P313" s="177"/>
      <c r="Q313" s="177"/>
      <c r="R313" s="177"/>
      <c r="S313" s="177"/>
      <c r="T313" s="177"/>
      <c r="U313" s="177"/>
      <c r="V313" s="177"/>
      <c r="W313" s="177"/>
      <c r="X313" s="177"/>
      <c r="Y313" s="177"/>
      <c r="Z313" s="177"/>
    </row>
    <row r="314" ht="18.0" customHeight="1">
      <c r="A314" s="234"/>
      <c r="B314" s="234"/>
      <c r="C314" s="234"/>
      <c r="D314" s="235"/>
      <c r="E314" s="177"/>
      <c r="F314" s="177"/>
      <c r="G314" s="177"/>
      <c r="H314" s="177"/>
      <c r="I314" s="177"/>
      <c r="J314" s="177"/>
      <c r="K314" s="177"/>
      <c r="L314" s="177"/>
      <c r="M314" s="177"/>
      <c r="N314" s="177"/>
      <c r="O314" s="177"/>
      <c r="P314" s="177"/>
      <c r="Q314" s="177"/>
      <c r="R314" s="177"/>
      <c r="S314" s="177"/>
      <c r="T314" s="177"/>
      <c r="U314" s="177"/>
      <c r="V314" s="177"/>
      <c r="W314" s="177"/>
      <c r="X314" s="177"/>
      <c r="Y314" s="177"/>
      <c r="Z314" s="177"/>
    </row>
    <row r="315" ht="18.0" customHeight="1">
      <c r="A315" s="234"/>
      <c r="B315" s="234"/>
      <c r="C315" s="234"/>
      <c r="D315" s="235"/>
      <c r="E315" s="177"/>
      <c r="F315" s="177"/>
      <c r="G315" s="177"/>
      <c r="H315" s="177"/>
      <c r="I315" s="177"/>
      <c r="J315" s="177"/>
      <c r="K315" s="177"/>
      <c r="L315" s="177"/>
      <c r="M315" s="177"/>
      <c r="N315" s="177"/>
      <c r="O315" s="177"/>
      <c r="P315" s="177"/>
      <c r="Q315" s="177"/>
      <c r="R315" s="177"/>
      <c r="S315" s="177"/>
      <c r="T315" s="177"/>
      <c r="U315" s="177"/>
      <c r="V315" s="177"/>
      <c r="W315" s="177"/>
      <c r="X315" s="177"/>
      <c r="Y315" s="177"/>
      <c r="Z315" s="177"/>
    </row>
    <row r="316" ht="18.0" customHeight="1">
      <c r="A316" s="234"/>
      <c r="B316" s="234"/>
      <c r="C316" s="234"/>
      <c r="D316" s="235"/>
      <c r="E316" s="177"/>
      <c r="F316" s="177"/>
      <c r="G316" s="177"/>
      <c r="H316" s="177"/>
      <c r="I316" s="177"/>
      <c r="J316" s="177"/>
      <c r="K316" s="177"/>
      <c r="L316" s="177"/>
      <c r="M316" s="177"/>
      <c r="N316" s="177"/>
      <c r="O316" s="177"/>
      <c r="P316" s="177"/>
      <c r="Q316" s="177"/>
      <c r="R316" s="177"/>
      <c r="S316" s="177"/>
      <c r="T316" s="177"/>
      <c r="U316" s="177"/>
      <c r="V316" s="177"/>
      <c r="W316" s="177"/>
      <c r="X316" s="177"/>
      <c r="Y316" s="177"/>
      <c r="Z316" s="177"/>
    </row>
    <row r="317" ht="18.0" customHeight="1">
      <c r="A317" s="234"/>
      <c r="B317" s="234"/>
      <c r="C317" s="234"/>
      <c r="D317" s="235"/>
      <c r="E317" s="177"/>
      <c r="F317" s="177"/>
      <c r="G317" s="177"/>
      <c r="H317" s="177"/>
      <c r="I317" s="177"/>
      <c r="J317" s="177"/>
      <c r="K317" s="177"/>
      <c r="L317" s="177"/>
      <c r="M317" s="177"/>
      <c r="N317" s="177"/>
      <c r="O317" s="177"/>
      <c r="P317" s="177"/>
      <c r="Q317" s="177"/>
      <c r="R317" s="177"/>
      <c r="S317" s="177"/>
      <c r="T317" s="177"/>
      <c r="U317" s="177"/>
      <c r="V317" s="177"/>
      <c r="W317" s="177"/>
      <c r="X317" s="177"/>
      <c r="Y317" s="177"/>
      <c r="Z317" s="177"/>
    </row>
    <row r="318" ht="18.0" customHeight="1">
      <c r="A318" s="234"/>
      <c r="B318" s="234"/>
      <c r="C318" s="234"/>
      <c r="D318" s="235"/>
      <c r="E318" s="177"/>
      <c r="F318" s="177"/>
      <c r="G318" s="177"/>
      <c r="H318" s="177"/>
      <c r="I318" s="177"/>
      <c r="J318" s="177"/>
      <c r="K318" s="177"/>
      <c r="L318" s="177"/>
      <c r="M318" s="177"/>
      <c r="N318" s="177"/>
      <c r="O318" s="177"/>
      <c r="P318" s="177"/>
      <c r="Q318" s="177"/>
      <c r="R318" s="177"/>
      <c r="S318" s="177"/>
      <c r="T318" s="177"/>
      <c r="U318" s="177"/>
      <c r="V318" s="177"/>
      <c r="W318" s="177"/>
      <c r="X318" s="177"/>
      <c r="Y318" s="177"/>
      <c r="Z318" s="177"/>
    </row>
    <row r="319" ht="18.0" customHeight="1">
      <c r="A319" s="234"/>
      <c r="B319" s="234"/>
      <c r="C319" s="234"/>
      <c r="D319" s="235"/>
      <c r="E319" s="177"/>
      <c r="F319" s="177"/>
      <c r="G319" s="177"/>
      <c r="H319" s="177"/>
      <c r="I319" s="177"/>
      <c r="J319" s="177"/>
      <c r="K319" s="177"/>
      <c r="L319" s="177"/>
      <c r="M319" s="177"/>
      <c r="N319" s="177"/>
      <c r="O319" s="177"/>
      <c r="P319" s="177"/>
      <c r="Q319" s="177"/>
      <c r="R319" s="177"/>
      <c r="S319" s="177"/>
      <c r="T319" s="177"/>
      <c r="U319" s="177"/>
      <c r="V319" s="177"/>
      <c r="W319" s="177"/>
      <c r="X319" s="177"/>
      <c r="Y319" s="177"/>
      <c r="Z319" s="177"/>
    </row>
    <row r="320" ht="18.0" customHeight="1">
      <c r="A320" s="234"/>
      <c r="B320" s="234"/>
      <c r="C320" s="234"/>
      <c r="D320" s="235"/>
      <c r="E320" s="177"/>
      <c r="F320" s="177"/>
      <c r="G320" s="177"/>
      <c r="H320" s="177"/>
      <c r="I320" s="177"/>
      <c r="J320" s="177"/>
      <c r="K320" s="177"/>
      <c r="L320" s="177"/>
      <c r="M320" s="177"/>
      <c r="N320" s="177"/>
      <c r="O320" s="177"/>
      <c r="P320" s="177"/>
      <c r="Q320" s="177"/>
      <c r="R320" s="177"/>
      <c r="S320" s="177"/>
      <c r="T320" s="177"/>
      <c r="U320" s="177"/>
      <c r="V320" s="177"/>
      <c r="W320" s="177"/>
      <c r="X320" s="177"/>
      <c r="Y320" s="177"/>
      <c r="Z320" s="177"/>
    </row>
    <row r="321" ht="18.0" customHeight="1">
      <c r="A321" s="234"/>
      <c r="B321" s="234"/>
      <c r="C321" s="234"/>
      <c r="D321" s="235"/>
      <c r="E321" s="177"/>
      <c r="F321" s="177"/>
      <c r="G321" s="177"/>
      <c r="H321" s="177"/>
      <c r="I321" s="177"/>
      <c r="J321" s="177"/>
      <c r="K321" s="177"/>
      <c r="L321" s="177"/>
      <c r="M321" s="177"/>
      <c r="N321" s="177"/>
      <c r="O321" s="177"/>
      <c r="P321" s="177"/>
      <c r="Q321" s="177"/>
      <c r="R321" s="177"/>
      <c r="S321" s="177"/>
      <c r="T321" s="177"/>
      <c r="U321" s="177"/>
      <c r="V321" s="177"/>
      <c r="W321" s="177"/>
      <c r="X321" s="177"/>
      <c r="Y321" s="177"/>
      <c r="Z321" s="177"/>
    </row>
    <row r="322" ht="18.0" customHeight="1">
      <c r="A322" s="234"/>
      <c r="B322" s="234"/>
      <c r="C322" s="234"/>
      <c r="D322" s="235"/>
      <c r="E322" s="177"/>
      <c r="F322" s="177"/>
      <c r="G322" s="177"/>
      <c r="H322" s="177"/>
      <c r="I322" s="177"/>
      <c r="J322" s="177"/>
      <c r="K322" s="177"/>
      <c r="L322" s="177"/>
      <c r="M322" s="177"/>
      <c r="N322" s="177"/>
      <c r="O322" s="177"/>
      <c r="P322" s="177"/>
      <c r="Q322" s="177"/>
      <c r="R322" s="177"/>
      <c r="S322" s="177"/>
      <c r="T322" s="177"/>
      <c r="U322" s="177"/>
      <c r="V322" s="177"/>
      <c r="W322" s="177"/>
      <c r="X322" s="177"/>
      <c r="Y322" s="177"/>
      <c r="Z322" s="177"/>
    </row>
    <row r="323" ht="18.0" customHeight="1">
      <c r="A323" s="234"/>
      <c r="B323" s="234"/>
      <c r="C323" s="234"/>
      <c r="D323" s="235"/>
      <c r="E323" s="177"/>
      <c r="F323" s="177"/>
      <c r="G323" s="177"/>
      <c r="H323" s="177"/>
      <c r="I323" s="177"/>
      <c r="J323" s="177"/>
      <c r="K323" s="177"/>
      <c r="L323" s="177"/>
      <c r="M323" s="177"/>
      <c r="N323" s="177"/>
      <c r="O323" s="177"/>
      <c r="P323" s="177"/>
      <c r="Q323" s="177"/>
      <c r="R323" s="177"/>
      <c r="S323" s="177"/>
      <c r="T323" s="177"/>
      <c r="U323" s="177"/>
      <c r="V323" s="177"/>
      <c r="W323" s="177"/>
      <c r="X323" s="177"/>
      <c r="Y323" s="177"/>
      <c r="Z323" s="177"/>
    </row>
    <row r="324" ht="18.0" customHeight="1">
      <c r="A324" s="234"/>
      <c r="B324" s="234"/>
      <c r="C324" s="234"/>
      <c r="D324" s="235"/>
      <c r="E324" s="177"/>
      <c r="F324" s="177"/>
      <c r="G324" s="177"/>
      <c r="H324" s="177"/>
      <c r="I324" s="177"/>
      <c r="J324" s="177"/>
      <c r="K324" s="177"/>
      <c r="L324" s="177"/>
      <c r="M324" s="177"/>
      <c r="N324" s="177"/>
      <c r="O324" s="177"/>
      <c r="P324" s="177"/>
      <c r="Q324" s="177"/>
      <c r="R324" s="177"/>
      <c r="S324" s="177"/>
      <c r="T324" s="177"/>
      <c r="U324" s="177"/>
      <c r="V324" s="177"/>
      <c r="W324" s="177"/>
      <c r="X324" s="177"/>
      <c r="Y324" s="177"/>
      <c r="Z324" s="177"/>
    </row>
    <row r="325" ht="18.0" customHeight="1">
      <c r="A325" s="234"/>
      <c r="B325" s="234"/>
      <c r="C325" s="234"/>
      <c r="D325" s="235"/>
      <c r="E325" s="177"/>
      <c r="F325" s="177"/>
      <c r="G325" s="177"/>
      <c r="H325" s="177"/>
      <c r="I325" s="177"/>
      <c r="J325" s="177"/>
      <c r="K325" s="177"/>
      <c r="L325" s="177"/>
      <c r="M325" s="177"/>
      <c r="N325" s="177"/>
      <c r="O325" s="177"/>
      <c r="P325" s="177"/>
      <c r="Q325" s="177"/>
      <c r="R325" s="177"/>
      <c r="S325" s="177"/>
      <c r="T325" s="177"/>
      <c r="U325" s="177"/>
      <c r="V325" s="177"/>
      <c r="W325" s="177"/>
      <c r="X325" s="177"/>
      <c r="Y325" s="177"/>
      <c r="Z325" s="177"/>
    </row>
    <row r="326" ht="18.0" customHeight="1">
      <c r="A326" s="234"/>
      <c r="B326" s="234"/>
      <c r="C326" s="234"/>
      <c r="D326" s="235"/>
      <c r="E326" s="177"/>
      <c r="F326" s="177"/>
      <c r="G326" s="177"/>
      <c r="H326" s="177"/>
      <c r="I326" s="177"/>
      <c r="J326" s="177"/>
      <c r="K326" s="177"/>
      <c r="L326" s="177"/>
      <c r="M326" s="177"/>
      <c r="N326" s="177"/>
      <c r="O326" s="177"/>
      <c r="P326" s="177"/>
      <c r="Q326" s="177"/>
      <c r="R326" s="177"/>
      <c r="S326" s="177"/>
      <c r="T326" s="177"/>
      <c r="U326" s="177"/>
      <c r="V326" s="177"/>
      <c r="W326" s="177"/>
      <c r="X326" s="177"/>
      <c r="Y326" s="177"/>
      <c r="Z326" s="177"/>
    </row>
    <row r="327" ht="18.0" customHeight="1">
      <c r="A327" s="234"/>
      <c r="B327" s="234"/>
      <c r="C327" s="234"/>
      <c r="D327" s="235"/>
      <c r="E327" s="177"/>
      <c r="F327" s="177"/>
      <c r="G327" s="177"/>
      <c r="H327" s="177"/>
      <c r="I327" s="177"/>
      <c r="J327" s="177"/>
      <c r="K327" s="177"/>
      <c r="L327" s="177"/>
      <c r="M327" s="177"/>
      <c r="N327" s="177"/>
      <c r="O327" s="177"/>
      <c r="P327" s="177"/>
      <c r="Q327" s="177"/>
      <c r="R327" s="177"/>
      <c r="S327" s="177"/>
      <c r="T327" s="177"/>
      <c r="U327" s="177"/>
      <c r="V327" s="177"/>
      <c r="W327" s="177"/>
      <c r="X327" s="177"/>
      <c r="Y327" s="177"/>
      <c r="Z327" s="177"/>
    </row>
    <row r="328" ht="18.0" customHeight="1">
      <c r="A328" s="234"/>
      <c r="B328" s="234"/>
      <c r="C328" s="234"/>
      <c r="D328" s="235"/>
      <c r="E328" s="177"/>
      <c r="F328" s="177"/>
      <c r="G328" s="177"/>
      <c r="H328" s="177"/>
      <c r="I328" s="177"/>
      <c r="J328" s="177"/>
      <c r="K328" s="177"/>
      <c r="L328" s="177"/>
      <c r="M328" s="177"/>
      <c r="N328" s="177"/>
      <c r="O328" s="177"/>
      <c r="P328" s="177"/>
      <c r="Q328" s="177"/>
      <c r="R328" s="177"/>
      <c r="S328" s="177"/>
      <c r="T328" s="177"/>
      <c r="U328" s="177"/>
      <c r="V328" s="177"/>
      <c r="W328" s="177"/>
      <c r="X328" s="177"/>
      <c r="Y328" s="177"/>
      <c r="Z328" s="177"/>
    </row>
    <row r="329" ht="18.0" customHeight="1">
      <c r="A329" s="234"/>
      <c r="B329" s="234"/>
      <c r="C329" s="234"/>
      <c r="D329" s="235"/>
      <c r="E329" s="177"/>
      <c r="F329" s="177"/>
      <c r="G329" s="177"/>
      <c r="H329" s="177"/>
      <c r="I329" s="177"/>
      <c r="J329" s="177"/>
      <c r="K329" s="177"/>
      <c r="L329" s="177"/>
      <c r="M329" s="177"/>
      <c r="N329" s="177"/>
      <c r="O329" s="177"/>
      <c r="P329" s="177"/>
      <c r="Q329" s="177"/>
      <c r="R329" s="177"/>
      <c r="S329" s="177"/>
      <c r="T329" s="177"/>
      <c r="U329" s="177"/>
      <c r="V329" s="177"/>
      <c r="W329" s="177"/>
      <c r="X329" s="177"/>
      <c r="Y329" s="177"/>
      <c r="Z329" s="177"/>
    </row>
    <row r="330" ht="18.0" customHeight="1">
      <c r="A330" s="234"/>
      <c r="B330" s="234"/>
      <c r="C330" s="234"/>
      <c r="D330" s="235"/>
      <c r="E330" s="177"/>
      <c r="F330" s="177"/>
      <c r="G330" s="177"/>
      <c r="H330" s="177"/>
      <c r="I330" s="177"/>
      <c r="J330" s="177"/>
      <c r="K330" s="177"/>
      <c r="L330" s="177"/>
      <c r="M330" s="177"/>
      <c r="N330" s="177"/>
      <c r="O330" s="177"/>
      <c r="P330" s="177"/>
      <c r="Q330" s="177"/>
      <c r="R330" s="177"/>
      <c r="S330" s="177"/>
      <c r="T330" s="177"/>
      <c r="U330" s="177"/>
      <c r="V330" s="177"/>
      <c r="W330" s="177"/>
      <c r="X330" s="177"/>
      <c r="Y330" s="177"/>
      <c r="Z330" s="177"/>
    </row>
    <row r="331" ht="18.0" customHeight="1">
      <c r="A331" s="234"/>
      <c r="B331" s="234"/>
      <c r="C331" s="234"/>
      <c r="D331" s="235"/>
      <c r="E331" s="177"/>
      <c r="F331" s="177"/>
      <c r="G331" s="177"/>
      <c r="H331" s="177"/>
      <c r="I331" s="177"/>
      <c r="J331" s="177"/>
      <c r="K331" s="177"/>
      <c r="L331" s="177"/>
      <c r="M331" s="177"/>
      <c r="N331" s="177"/>
      <c r="O331" s="177"/>
      <c r="P331" s="177"/>
      <c r="Q331" s="177"/>
      <c r="R331" s="177"/>
      <c r="S331" s="177"/>
      <c r="T331" s="177"/>
      <c r="U331" s="177"/>
      <c r="V331" s="177"/>
      <c r="W331" s="177"/>
      <c r="X331" s="177"/>
      <c r="Y331" s="177"/>
      <c r="Z331" s="177"/>
    </row>
    <row r="332" ht="18.0" customHeight="1">
      <c r="A332" s="234"/>
      <c r="B332" s="234"/>
      <c r="C332" s="234"/>
      <c r="D332" s="235"/>
      <c r="E332" s="177"/>
      <c r="F332" s="177"/>
      <c r="G332" s="177"/>
      <c r="H332" s="177"/>
      <c r="I332" s="177"/>
      <c r="J332" s="177"/>
      <c r="K332" s="177"/>
      <c r="L332" s="177"/>
      <c r="M332" s="177"/>
      <c r="N332" s="177"/>
      <c r="O332" s="177"/>
      <c r="P332" s="177"/>
      <c r="Q332" s="177"/>
      <c r="R332" s="177"/>
      <c r="S332" s="177"/>
      <c r="T332" s="177"/>
      <c r="U332" s="177"/>
      <c r="V332" s="177"/>
      <c r="W332" s="177"/>
      <c r="X332" s="177"/>
      <c r="Y332" s="177"/>
      <c r="Z332" s="177"/>
    </row>
    <row r="333" ht="18.0" customHeight="1">
      <c r="A333" s="234"/>
      <c r="B333" s="234"/>
      <c r="C333" s="234"/>
      <c r="D333" s="235"/>
      <c r="E333" s="177"/>
      <c r="F333" s="177"/>
      <c r="G333" s="177"/>
      <c r="H333" s="177"/>
      <c r="I333" s="177"/>
      <c r="J333" s="177"/>
      <c r="K333" s="177"/>
      <c r="L333" s="177"/>
      <c r="M333" s="177"/>
      <c r="N333" s="177"/>
      <c r="O333" s="177"/>
      <c r="P333" s="177"/>
      <c r="Q333" s="177"/>
      <c r="R333" s="177"/>
      <c r="S333" s="177"/>
      <c r="T333" s="177"/>
      <c r="U333" s="177"/>
      <c r="V333" s="177"/>
      <c r="W333" s="177"/>
      <c r="X333" s="177"/>
      <c r="Y333" s="177"/>
      <c r="Z333" s="177"/>
    </row>
    <row r="334" ht="18.0" customHeight="1">
      <c r="A334" s="234"/>
      <c r="B334" s="234"/>
      <c r="C334" s="234"/>
      <c r="D334" s="235"/>
      <c r="E334" s="177"/>
      <c r="F334" s="177"/>
      <c r="G334" s="177"/>
      <c r="H334" s="177"/>
      <c r="I334" s="177"/>
      <c r="J334" s="177"/>
      <c r="K334" s="177"/>
      <c r="L334" s="177"/>
      <c r="M334" s="177"/>
      <c r="N334" s="177"/>
      <c r="O334" s="177"/>
      <c r="P334" s="177"/>
      <c r="Q334" s="177"/>
      <c r="R334" s="177"/>
      <c r="S334" s="177"/>
      <c r="T334" s="177"/>
      <c r="U334" s="177"/>
      <c r="V334" s="177"/>
      <c r="W334" s="177"/>
      <c r="X334" s="177"/>
      <c r="Y334" s="177"/>
      <c r="Z334" s="177"/>
    </row>
    <row r="335" ht="18.0" customHeight="1">
      <c r="A335" s="234"/>
      <c r="B335" s="234"/>
      <c r="C335" s="234"/>
      <c r="D335" s="235"/>
      <c r="E335" s="177"/>
      <c r="F335" s="177"/>
      <c r="G335" s="177"/>
      <c r="H335" s="177"/>
      <c r="I335" s="177"/>
      <c r="J335" s="177"/>
      <c r="K335" s="177"/>
      <c r="L335" s="177"/>
      <c r="M335" s="177"/>
      <c r="N335" s="177"/>
      <c r="O335" s="177"/>
      <c r="P335" s="177"/>
      <c r="Q335" s="177"/>
      <c r="R335" s="177"/>
      <c r="S335" s="177"/>
      <c r="T335" s="177"/>
      <c r="U335" s="177"/>
      <c r="V335" s="177"/>
      <c r="W335" s="177"/>
      <c r="X335" s="177"/>
      <c r="Y335" s="177"/>
      <c r="Z335" s="177"/>
    </row>
    <row r="336" ht="18.0" customHeight="1">
      <c r="A336" s="234"/>
      <c r="B336" s="234"/>
      <c r="C336" s="234"/>
      <c r="D336" s="235"/>
      <c r="E336" s="177"/>
      <c r="F336" s="177"/>
      <c r="G336" s="177"/>
      <c r="H336" s="177"/>
      <c r="I336" s="177"/>
      <c r="J336" s="177"/>
      <c r="K336" s="177"/>
      <c r="L336" s="177"/>
      <c r="M336" s="177"/>
      <c r="N336" s="177"/>
      <c r="O336" s="177"/>
      <c r="P336" s="177"/>
      <c r="Q336" s="177"/>
      <c r="R336" s="177"/>
      <c r="S336" s="177"/>
      <c r="T336" s="177"/>
      <c r="U336" s="177"/>
      <c r="V336" s="177"/>
      <c r="W336" s="177"/>
      <c r="X336" s="177"/>
      <c r="Y336" s="177"/>
      <c r="Z336" s="177"/>
    </row>
    <row r="337" ht="18.0" customHeight="1">
      <c r="A337" s="234"/>
      <c r="B337" s="234"/>
      <c r="C337" s="234"/>
      <c r="D337" s="235"/>
      <c r="E337" s="177"/>
      <c r="F337" s="177"/>
      <c r="G337" s="177"/>
      <c r="H337" s="177"/>
      <c r="I337" s="177"/>
      <c r="J337" s="177"/>
      <c r="K337" s="177"/>
      <c r="L337" s="177"/>
      <c r="M337" s="177"/>
      <c r="N337" s="177"/>
      <c r="O337" s="177"/>
      <c r="P337" s="177"/>
      <c r="Q337" s="177"/>
      <c r="R337" s="177"/>
      <c r="S337" s="177"/>
      <c r="T337" s="177"/>
      <c r="U337" s="177"/>
      <c r="V337" s="177"/>
      <c r="W337" s="177"/>
      <c r="X337" s="177"/>
      <c r="Y337" s="177"/>
      <c r="Z337" s="177"/>
    </row>
    <row r="338" ht="18.0" customHeight="1">
      <c r="A338" s="234"/>
      <c r="B338" s="234"/>
      <c r="C338" s="234"/>
      <c r="D338" s="235"/>
      <c r="E338" s="177"/>
      <c r="F338" s="177"/>
      <c r="G338" s="177"/>
      <c r="H338" s="177"/>
      <c r="I338" s="177"/>
      <c r="J338" s="177"/>
      <c r="K338" s="177"/>
      <c r="L338" s="177"/>
      <c r="M338" s="177"/>
      <c r="N338" s="177"/>
      <c r="O338" s="177"/>
      <c r="P338" s="177"/>
      <c r="Q338" s="177"/>
      <c r="R338" s="177"/>
      <c r="S338" s="177"/>
      <c r="T338" s="177"/>
      <c r="U338" s="177"/>
      <c r="V338" s="177"/>
      <c r="W338" s="177"/>
      <c r="X338" s="177"/>
      <c r="Y338" s="177"/>
      <c r="Z338" s="177"/>
    </row>
    <row r="339" ht="18.0" customHeight="1">
      <c r="A339" s="234"/>
      <c r="B339" s="234"/>
      <c r="C339" s="234"/>
      <c r="D339" s="235"/>
      <c r="E339" s="177"/>
      <c r="F339" s="177"/>
      <c r="G339" s="177"/>
      <c r="H339" s="177"/>
      <c r="I339" s="177"/>
      <c r="J339" s="177"/>
      <c r="K339" s="177"/>
      <c r="L339" s="177"/>
      <c r="M339" s="177"/>
      <c r="N339" s="177"/>
      <c r="O339" s="177"/>
      <c r="P339" s="177"/>
      <c r="Q339" s="177"/>
      <c r="R339" s="177"/>
      <c r="S339" s="177"/>
      <c r="T339" s="177"/>
      <c r="U339" s="177"/>
      <c r="V339" s="177"/>
      <c r="W339" s="177"/>
      <c r="X339" s="177"/>
      <c r="Y339" s="177"/>
      <c r="Z339" s="177"/>
    </row>
    <row r="340" ht="18.0" customHeight="1">
      <c r="A340" s="234"/>
      <c r="B340" s="234"/>
      <c r="C340" s="234"/>
      <c r="D340" s="235"/>
      <c r="E340" s="177"/>
      <c r="F340" s="177"/>
      <c r="G340" s="177"/>
      <c r="H340" s="177"/>
      <c r="I340" s="177"/>
      <c r="J340" s="177"/>
      <c r="K340" s="177"/>
      <c r="L340" s="177"/>
      <c r="M340" s="177"/>
      <c r="N340" s="177"/>
      <c r="O340" s="177"/>
      <c r="P340" s="177"/>
      <c r="Q340" s="177"/>
      <c r="R340" s="177"/>
      <c r="S340" s="177"/>
      <c r="T340" s="177"/>
      <c r="U340" s="177"/>
      <c r="V340" s="177"/>
      <c r="W340" s="177"/>
      <c r="X340" s="177"/>
      <c r="Y340" s="177"/>
      <c r="Z340" s="177"/>
    </row>
    <row r="341" ht="18.0" customHeight="1">
      <c r="A341" s="234"/>
      <c r="B341" s="234"/>
      <c r="C341" s="234"/>
      <c r="D341" s="235"/>
      <c r="E341" s="177"/>
      <c r="F341" s="177"/>
      <c r="G341" s="177"/>
      <c r="H341" s="177"/>
      <c r="I341" s="177"/>
      <c r="J341" s="177"/>
      <c r="K341" s="177"/>
      <c r="L341" s="177"/>
      <c r="M341" s="177"/>
      <c r="N341" s="177"/>
      <c r="O341" s="177"/>
      <c r="P341" s="177"/>
      <c r="Q341" s="177"/>
      <c r="R341" s="177"/>
      <c r="S341" s="177"/>
      <c r="T341" s="177"/>
      <c r="U341" s="177"/>
      <c r="V341" s="177"/>
      <c r="W341" s="177"/>
      <c r="X341" s="177"/>
      <c r="Y341" s="177"/>
      <c r="Z341" s="177"/>
    </row>
    <row r="342" ht="18.0" customHeight="1">
      <c r="A342" s="234"/>
      <c r="B342" s="234"/>
      <c r="C342" s="234"/>
      <c r="D342" s="235"/>
      <c r="E342" s="177"/>
      <c r="F342" s="177"/>
      <c r="G342" s="177"/>
      <c r="H342" s="177"/>
      <c r="I342" s="177"/>
      <c r="J342" s="177"/>
      <c r="K342" s="177"/>
      <c r="L342" s="177"/>
      <c r="M342" s="177"/>
      <c r="N342" s="177"/>
      <c r="O342" s="177"/>
      <c r="P342" s="177"/>
      <c r="Q342" s="177"/>
      <c r="R342" s="177"/>
      <c r="S342" s="177"/>
      <c r="T342" s="177"/>
      <c r="U342" s="177"/>
      <c r="V342" s="177"/>
      <c r="W342" s="177"/>
      <c r="X342" s="177"/>
      <c r="Y342" s="177"/>
      <c r="Z342" s="177"/>
    </row>
    <row r="343" ht="18.0" customHeight="1">
      <c r="A343" s="234"/>
      <c r="B343" s="234"/>
      <c r="C343" s="234"/>
      <c r="D343" s="235"/>
      <c r="E343" s="177"/>
      <c r="F343" s="177"/>
      <c r="G343" s="177"/>
      <c r="H343" s="177"/>
      <c r="I343" s="177"/>
      <c r="J343" s="177"/>
      <c r="K343" s="177"/>
      <c r="L343" s="177"/>
      <c r="M343" s="177"/>
      <c r="N343" s="177"/>
      <c r="O343" s="177"/>
      <c r="P343" s="177"/>
      <c r="Q343" s="177"/>
      <c r="R343" s="177"/>
      <c r="S343" s="177"/>
      <c r="T343" s="177"/>
      <c r="U343" s="177"/>
      <c r="V343" s="177"/>
      <c r="W343" s="177"/>
      <c r="X343" s="177"/>
      <c r="Y343" s="177"/>
      <c r="Z343" s="177"/>
    </row>
    <row r="344" ht="18.0" customHeight="1">
      <c r="A344" s="234"/>
      <c r="B344" s="234"/>
      <c r="C344" s="234"/>
      <c r="D344" s="235"/>
      <c r="E344" s="177"/>
      <c r="F344" s="177"/>
      <c r="G344" s="177"/>
      <c r="H344" s="177"/>
      <c r="I344" s="177"/>
      <c r="J344" s="177"/>
      <c r="K344" s="177"/>
      <c r="L344" s="177"/>
      <c r="M344" s="177"/>
      <c r="N344" s="177"/>
      <c r="O344" s="177"/>
      <c r="P344" s="177"/>
      <c r="Q344" s="177"/>
      <c r="R344" s="177"/>
      <c r="S344" s="177"/>
      <c r="T344" s="177"/>
      <c r="U344" s="177"/>
      <c r="V344" s="177"/>
      <c r="W344" s="177"/>
      <c r="X344" s="177"/>
      <c r="Y344" s="177"/>
      <c r="Z344" s="177"/>
    </row>
    <row r="345" ht="18.0" customHeight="1">
      <c r="A345" s="234"/>
      <c r="B345" s="234"/>
      <c r="C345" s="234"/>
      <c r="D345" s="235"/>
      <c r="E345" s="177"/>
      <c r="F345" s="177"/>
      <c r="G345" s="177"/>
      <c r="H345" s="177"/>
      <c r="I345" s="177"/>
      <c r="J345" s="177"/>
      <c r="K345" s="177"/>
      <c r="L345" s="177"/>
      <c r="M345" s="177"/>
      <c r="N345" s="177"/>
      <c r="O345" s="177"/>
      <c r="P345" s="177"/>
      <c r="Q345" s="177"/>
      <c r="R345" s="177"/>
      <c r="S345" s="177"/>
      <c r="T345" s="177"/>
      <c r="U345" s="177"/>
      <c r="V345" s="177"/>
      <c r="W345" s="177"/>
      <c r="X345" s="177"/>
      <c r="Y345" s="177"/>
      <c r="Z345" s="177"/>
    </row>
    <row r="346" ht="18.0" customHeight="1">
      <c r="A346" s="234"/>
      <c r="B346" s="234"/>
      <c r="C346" s="234"/>
      <c r="D346" s="235"/>
      <c r="E346" s="177"/>
      <c r="F346" s="177"/>
      <c r="G346" s="177"/>
      <c r="H346" s="177"/>
      <c r="I346" s="177"/>
      <c r="J346" s="177"/>
      <c r="K346" s="177"/>
      <c r="L346" s="177"/>
      <c r="M346" s="177"/>
      <c r="N346" s="177"/>
      <c r="O346" s="177"/>
      <c r="P346" s="177"/>
      <c r="Q346" s="177"/>
      <c r="R346" s="177"/>
      <c r="S346" s="177"/>
      <c r="T346" s="177"/>
      <c r="U346" s="177"/>
      <c r="V346" s="177"/>
      <c r="W346" s="177"/>
      <c r="X346" s="177"/>
      <c r="Y346" s="177"/>
      <c r="Z346" s="177"/>
    </row>
    <row r="347" ht="18.0" customHeight="1">
      <c r="A347" s="234"/>
      <c r="B347" s="234"/>
      <c r="C347" s="234"/>
      <c r="D347" s="235"/>
      <c r="E347" s="177"/>
      <c r="F347" s="177"/>
      <c r="G347" s="177"/>
      <c r="H347" s="177"/>
      <c r="I347" s="177"/>
      <c r="J347" s="177"/>
      <c r="K347" s="177"/>
      <c r="L347" s="177"/>
      <c r="M347" s="177"/>
      <c r="N347" s="177"/>
      <c r="O347" s="177"/>
      <c r="P347" s="177"/>
      <c r="Q347" s="177"/>
      <c r="R347" s="177"/>
      <c r="S347" s="177"/>
      <c r="T347" s="177"/>
      <c r="U347" s="177"/>
      <c r="V347" s="177"/>
      <c r="W347" s="177"/>
      <c r="X347" s="177"/>
      <c r="Y347" s="177"/>
      <c r="Z347" s="177"/>
    </row>
    <row r="348" ht="18.0" customHeight="1">
      <c r="A348" s="234"/>
      <c r="B348" s="234"/>
      <c r="C348" s="234"/>
      <c r="D348" s="235"/>
      <c r="E348" s="177"/>
      <c r="F348" s="177"/>
      <c r="G348" s="177"/>
      <c r="H348" s="177"/>
      <c r="I348" s="177"/>
      <c r="J348" s="177"/>
      <c r="K348" s="177"/>
      <c r="L348" s="177"/>
      <c r="M348" s="177"/>
      <c r="N348" s="177"/>
      <c r="O348" s="177"/>
      <c r="P348" s="177"/>
      <c r="Q348" s="177"/>
      <c r="R348" s="177"/>
      <c r="S348" s="177"/>
      <c r="T348" s="177"/>
      <c r="U348" s="177"/>
      <c r="V348" s="177"/>
      <c r="W348" s="177"/>
      <c r="X348" s="177"/>
      <c r="Y348" s="177"/>
      <c r="Z348" s="177"/>
    </row>
    <row r="349" ht="18.0" customHeight="1">
      <c r="A349" s="234"/>
      <c r="B349" s="234"/>
      <c r="C349" s="234"/>
      <c r="D349" s="235"/>
      <c r="E349" s="177"/>
      <c r="F349" s="177"/>
      <c r="G349" s="177"/>
      <c r="H349" s="177"/>
      <c r="I349" s="177"/>
      <c r="J349" s="177"/>
      <c r="K349" s="177"/>
      <c r="L349" s="177"/>
      <c r="M349" s="177"/>
      <c r="N349" s="177"/>
      <c r="O349" s="177"/>
      <c r="P349" s="177"/>
      <c r="Q349" s="177"/>
      <c r="R349" s="177"/>
      <c r="S349" s="177"/>
      <c r="T349" s="177"/>
      <c r="U349" s="177"/>
      <c r="V349" s="177"/>
      <c r="W349" s="177"/>
      <c r="X349" s="177"/>
      <c r="Y349" s="177"/>
      <c r="Z349" s="177"/>
    </row>
    <row r="350" ht="18.0" customHeight="1">
      <c r="A350" s="234"/>
      <c r="B350" s="234"/>
      <c r="C350" s="234"/>
      <c r="D350" s="235"/>
      <c r="E350" s="177"/>
      <c r="F350" s="177"/>
      <c r="G350" s="177"/>
      <c r="H350" s="177"/>
      <c r="I350" s="177"/>
      <c r="J350" s="177"/>
      <c r="K350" s="177"/>
      <c r="L350" s="177"/>
      <c r="M350" s="177"/>
      <c r="N350" s="177"/>
      <c r="O350" s="177"/>
      <c r="P350" s="177"/>
      <c r="Q350" s="177"/>
      <c r="R350" s="177"/>
      <c r="S350" s="177"/>
      <c r="T350" s="177"/>
      <c r="U350" s="177"/>
      <c r="V350" s="177"/>
      <c r="W350" s="177"/>
      <c r="X350" s="177"/>
      <c r="Y350" s="177"/>
      <c r="Z350" s="177"/>
    </row>
    <row r="351" ht="18.0" customHeight="1">
      <c r="A351" s="234"/>
      <c r="B351" s="234"/>
      <c r="C351" s="234"/>
      <c r="D351" s="235"/>
      <c r="E351" s="177"/>
      <c r="F351" s="177"/>
      <c r="G351" s="177"/>
      <c r="H351" s="177"/>
      <c r="I351" s="177"/>
      <c r="J351" s="177"/>
      <c r="K351" s="177"/>
      <c r="L351" s="177"/>
      <c r="M351" s="177"/>
      <c r="N351" s="177"/>
      <c r="O351" s="177"/>
      <c r="P351" s="177"/>
      <c r="Q351" s="177"/>
      <c r="R351" s="177"/>
      <c r="S351" s="177"/>
      <c r="T351" s="177"/>
      <c r="U351" s="177"/>
      <c r="V351" s="177"/>
      <c r="W351" s="177"/>
      <c r="X351" s="177"/>
      <c r="Y351" s="177"/>
      <c r="Z351" s="177"/>
    </row>
    <row r="352" ht="18.0" customHeight="1">
      <c r="A352" s="234"/>
      <c r="B352" s="234"/>
      <c r="C352" s="234"/>
      <c r="D352" s="235"/>
      <c r="E352" s="177"/>
      <c r="F352" s="177"/>
      <c r="G352" s="177"/>
      <c r="H352" s="177"/>
      <c r="I352" s="177"/>
      <c r="J352" s="177"/>
      <c r="K352" s="177"/>
      <c r="L352" s="177"/>
      <c r="M352" s="177"/>
      <c r="N352" s="177"/>
      <c r="O352" s="177"/>
      <c r="P352" s="177"/>
      <c r="Q352" s="177"/>
      <c r="R352" s="177"/>
      <c r="S352" s="177"/>
      <c r="T352" s="177"/>
      <c r="U352" s="177"/>
      <c r="V352" s="177"/>
      <c r="W352" s="177"/>
      <c r="X352" s="177"/>
      <c r="Y352" s="177"/>
      <c r="Z352" s="177"/>
    </row>
    <row r="353" ht="18.0" customHeight="1">
      <c r="A353" s="234"/>
      <c r="B353" s="234"/>
      <c r="C353" s="234"/>
      <c r="D353" s="235"/>
      <c r="E353" s="177"/>
      <c r="F353" s="177"/>
      <c r="G353" s="177"/>
      <c r="H353" s="177"/>
      <c r="I353" s="177"/>
      <c r="J353" s="177"/>
      <c r="K353" s="177"/>
      <c r="L353" s="177"/>
      <c r="M353" s="177"/>
      <c r="N353" s="177"/>
      <c r="O353" s="177"/>
      <c r="P353" s="177"/>
      <c r="Q353" s="177"/>
      <c r="R353" s="177"/>
      <c r="S353" s="177"/>
      <c r="T353" s="177"/>
      <c r="U353" s="177"/>
      <c r="V353" s="177"/>
      <c r="W353" s="177"/>
      <c r="X353" s="177"/>
      <c r="Y353" s="177"/>
      <c r="Z353" s="177"/>
    </row>
    <row r="354" ht="18.0" customHeight="1">
      <c r="A354" s="234"/>
      <c r="B354" s="234"/>
      <c r="C354" s="234"/>
      <c r="D354" s="235"/>
      <c r="E354" s="177"/>
      <c r="F354" s="177"/>
      <c r="G354" s="177"/>
      <c r="H354" s="177"/>
      <c r="I354" s="177"/>
      <c r="J354" s="177"/>
      <c r="K354" s="177"/>
      <c r="L354" s="177"/>
      <c r="M354" s="177"/>
      <c r="N354" s="177"/>
      <c r="O354" s="177"/>
      <c r="P354" s="177"/>
      <c r="Q354" s="177"/>
      <c r="R354" s="177"/>
      <c r="S354" s="177"/>
      <c r="T354" s="177"/>
      <c r="U354" s="177"/>
      <c r="V354" s="177"/>
      <c r="W354" s="177"/>
      <c r="X354" s="177"/>
      <c r="Y354" s="177"/>
      <c r="Z354" s="177"/>
    </row>
    <row r="355" ht="18.0" customHeight="1">
      <c r="A355" s="234"/>
      <c r="B355" s="234"/>
      <c r="C355" s="234"/>
      <c r="D355" s="235"/>
      <c r="E355" s="177"/>
      <c r="F355" s="177"/>
      <c r="G355" s="177"/>
      <c r="H355" s="177"/>
      <c r="I355" s="177"/>
      <c r="J355" s="177"/>
      <c r="K355" s="177"/>
      <c r="L355" s="177"/>
      <c r="M355" s="177"/>
      <c r="N355" s="177"/>
      <c r="O355" s="177"/>
      <c r="P355" s="177"/>
      <c r="Q355" s="177"/>
      <c r="R355" s="177"/>
      <c r="S355" s="177"/>
      <c r="T355" s="177"/>
      <c r="U355" s="177"/>
      <c r="V355" s="177"/>
      <c r="W355" s="177"/>
      <c r="X355" s="177"/>
      <c r="Y355" s="177"/>
      <c r="Z355" s="177"/>
    </row>
    <row r="356" ht="18.0" customHeight="1">
      <c r="A356" s="234"/>
      <c r="B356" s="234"/>
      <c r="C356" s="234"/>
      <c r="D356" s="235"/>
      <c r="E356" s="177"/>
      <c r="F356" s="177"/>
      <c r="G356" s="177"/>
      <c r="H356" s="177"/>
      <c r="I356" s="177"/>
      <c r="J356" s="177"/>
      <c r="K356" s="177"/>
      <c r="L356" s="177"/>
      <c r="M356" s="177"/>
      <c r="N356" s="177"/>
      <c r="O356" s="177"/>
      <c r="P356" s="177"/>
      <c r="Q356" s="177"/>
      <c r="R356" s="177"/>
      <c r="S356" s="177"/>
      <c r="T356" s="177"/>
      <c r="U356" s="177"/>
      <c r="V356" s="177"/>
      <c r="W356" s="177"/>
      <c r="X356" s="177"/>
      <c r="Y356" s="177"/>
      <c r="Z356" s="177"/>
    </row>
    <row r="357" ht="18.0" customHeight="1">
      <c r="A357" s="234"/>
      <c r="B357" s="234"/>
      <c r="C357" s="234"/>
      <c r="D357" s="235"/>
      <c r="E357" s="177"/>
      <c r="F357" s="177"/>
      <c r="G357" s="177"/>
      <c r="H357" s="177"/>
      <c r="I357" s="177"/>
      <c r="J357" s="177"/>
      <c r="K357" s="177"/>
      <c r="L357" s="177"/>
      <c r="M357" s="177"/>
      <c r="N357" s="177"/>
      <c r="O357" s="177"/>
      <c r="P357" s="177"/>
      <c r="Q357" s="177"/>
      <c r="R357" s="177"/>
      <c r="S357" s="177"/>
      <c r="T357" s="177"/>
      <c r="U357" s="177"/>
      <c r="V357" s="177"/>
      <c r="W357" s="177"/>
      <c r="X357" s="177"/>
      <c r="Y357" s="177"/>
      <c r="Z357" s="177"/>
    </row>
    <row r="358" ht="18.0" customHeight="1">
      <c r="A358" s="234"/>
      <c r="B358" s="234"/>
      <c r="C358" s="234"/>
      <c r="D358" s="235"/>
      <c r="E358" s="177"/>
      <c r="F358" s="177"/>
      <c r="G358" s="177"/>
      <c r="H358" s="177"/>
      <c r="I358" s="177"/>
      <c r="J358" s="177"/>
      <c r="K358" s="177"/>
      <c r="L358" s="177"/>
      <c r="M358" s="177"/>
      <c r="N358" s="177"/>
      <c r="O358" s="177"/>
      <c r="P358" s="177"/>
      <c r="Q358" s="177"/>
      <c r="R358" s="177"/>
      <c r="S358" s="177"/>
      <c r="T358" s="177"/>
      <c r="U358" s="177"/>
      <c r="V358" s="177"/>
      <c r="W358" s="177"/>
      <c r="X358" s="177"/>
      <c r="Y358" s="177"/>
      <c r="Z358" s="177"/>
    </row>
    <row r="359" ht="18.0" customHeight="1">
      <c r="A359" s="234"/>
      <c r="B359" s="234"/>
      <c r="C359" s="234"/>
      <c r="D359" s="235"/>
      <c r="E359" s="177"/>
      <c r="F359" s="177"/>
      <c r="G359" s="177"/>
      <c r="H359" s="177"/>
      <c r="I359" s="177"/>
      <c r="J359" s="177"/>
      <c r="K359" s="177"/>
      <c r="L359" s="177"/>
      <c r="M359" s="177"/>
      <c r="N359" s="177"/>
      <c r="O359" s="177"/>
      <c r="P359" s="177"/>
      <c r="Q359" s="177"/>
      <c r="R359" s="177"/>
      <c r="S359" s="177"/>
      <c r="T359" s="177"/>
      <c r="U359" s="177"/>
      <c r="V359" s="177"/>
      <c r="W359" s="177"/>
      <c r="X359" s="177"/>
      <c r="Y359" s="177"/>
      <c r="Z359" s="177"/>
    </row>
    <row r="360" ht="18.0" customHeight="1">
      <c r="A360" s="234"/>
      <c r="B360" s="234"/>
      <c r="C360" s="234"/>
      <c r="D360" s="235"/>
      <c r="E360" s="177"/>
      <c r="F360" s="177"/>
      <c r="G360" s="177"/>
      <c r="H360" s="177"/>
      <c r="I360" s="177"/>
      <c r="J360" s="177"/>
      <c r="K360" s="177"/>
      <c r="L360" s="177"/>
      <c r="M360" s="177"/>
      <c r="N360" s="177"/>
      <c r="O360" s="177"/>
      <c r="P360" s="177"/>
      <c r="Q360" s="177"/>
      <c r="R360" s="177"/>
      <c r="S360" s="177"/>
      <c r="T360" s="177"/>
      <c r="U360" s="177"/>
      <c r="V360" s="177"/>
      <c r="W360" s="177"/>
      <c r="X360" s="177"/>
      <c r="Y360" s="177"/>
      <c r="Z360" s="177"/>
    </row>
    <row r="361" ht="18.0" customHeight="1">
      <c r="A361" s="234"/>
      <c r="B361" s="234"/>
      <c r="C361" s="234"/>
      <c r="D361" s="235"/>
      <c r="E361" s="177"/>
      <c r="F361" s="177"/>
      <c r="G361" s="177"/>
      <c r="H361" s="177"/>
      <c r="I361" s="177"/>
      <c r="J361" s="177"/>
      <c r="K361" s="177"/>
      <c r="L361" s="177"/>
      <c r="M361" s="177"/>
      <c r="N361" s="177"/>
      <c r="O361" s="177"/>
      <c r="P361" s="177"/>
      <c r="Q361" s="177"/>
      <c r="R361" s="177"/>
      <c r="S361" s="177"/>
      <c r="T361" s="177"/>
      <c r="U361" s="177"/>
      <c r="V361" s="177"/>
      <c r="W361" s="177"/>
      <c r="X361" s="177"/>
      <c r="Y361" s="177"/>
      <c r="Z361" s="177"/>
    </row>
    <row r="362" ht="18.0" customHeight="1">
      <c r="A362" s="234"/>
      <c r="B362" s="234"/>
      <c r="C362" s="234"/>
      <c r="D362" s="235"/>
      <c r="E362" s="177"/>
      <c r="F362" s="177"/>
      <c r="G362" s="177"/>
      <c r="H362" s="177"/>
      <c r="I362" s="177"/>
      <c r="J362" s="177"/>
      <c r="K362" s="177"/>
      <c r="L362" s="177"/>
      <c r="M362" s="177"/>
      <c r="N362" s="177"/>
      <c r="O362" s="177"/>
      <c r="P362" s="177"/>
      <c r="Q362" s="177"/>
      <c r="R362" s="177"/>
      <c r="S362" s="177"/>
      <c r="T362" s="177"/>
      <c r="U362" s="177"/>
      <c r="V362" s="177"/>
      <c r="W362" s="177"/>
      <c r="X362" s="177"/>
      <c r="Y362" s="177"/>
      <c r="Z362" s="177"/>
    </row>
    <row r="363" ht="18.0" customHeight="1">
      <c r="A363" s="234"/>
      <c r="B363" s="234"/>
      <c r="C363" s="234"/>
      <c r="D363" s="235"/>
      <c r="E363" s="177"/>
      <c r="F363" s="177"/>
      <c r="G363" s="177"/>
      <c r="H363" s="177"/>
      <c r="I363" s="177"/>
      <c r="J363" s="177"/>
      <c r="K363" s="177"/>
      <c r="L363" s="177"/>
      <c r="M363" s="177"/>
      <c r="N363" s="177"/>
      <c r="O363" s="177"/>
      <c r="P363" s="177"/>
      <c r="Q363" s="177"/>
      <c r="R363" s="177"/>
      <c r="S363" s="177"/>
      <c r="T363" s="177"/>
      <c r="U363" s="177"/>
      <c r="V363" s="177"/>
      <c r="W363" s="177"/>
      <c r="X363" s="177"/>
      <c r="Y363" s="177"/>
      <c r="Z363" s="177"/>
    </row>
    <row r="364" ht="18.0" customHeight="1">
      <c r="A364" s="234"/>
      <c r="B364" s="234"/>
      <c r="C364" s="234"/>
      <c r="D364" s="235"/>
      <c r="E364" s="177"/>
      <c r="F364" s="177"/>
      <c r="G364" s="177"/>
      <c r="H364" s="177"/>
      <c r="I364" s="177"/>
      <c r="J364" s="177"/>
      <c r="K364" s="177"/>
      <c r="L364" s="177"/>
      <c r="M364" s="177"/>
      <c r="N364" s="177"/>
      <c r="O364" s="177"/>
      <c r="P364" s="177"/>
      <c r="Q364" s="177"/>
      <c r="R364" s="177"/>
      <c r="S364" s="177"/>
      <c r="T364" s="177"/>
      <c r="U364" s="177"/>
      <c r="V364" s="177"/>
      <c r="W364" s="177"/>
      <c r="X364" s="177"/>
      <c r="Y364" s="177"/>
      <c r="Z364" s="177"/>
    </row>
    <row r="365" ht="18.0" customHeight="1">
      <c r="A365" s="234"/>
      <c r="B365" s="234"/>
      <c r="C365" s="234"/>
      <c r="D365" s="235"/>
      <c r="E365" s="177"/>
      <c r="F365" s="177"/>
      <c r="G365" s="177"/>
      <c r="H365" s="177"/>
      <c r="I365" s="177"/>
      <c r="J365" s="177"/>
      <c r="K365" s="177"/>
      <c r="L365" s="177"/>
      <c r="M365" s="177"/>
      <c r="N365" s="177"/>
      <c r="O365" s="177"/>
      <c r="P365" s="177"/>
      <c r="Q365" s="177"/>
      <c r="R365" s="177"/>
      <c r="S365" s="177"/>
      <c r="T365" s="177"/>
      <c r="U365" s="177"/>
      <c r="V365" s="177"/>
      <c r="W365" s="177"/>
      <c r="X365" s="177"/>
      <c r="Y365" s="177"/>
      <c r="Z365" s="177"/>
    </row>
    <row r="366" ht="18.0" customHeight="1">
      <c r="A366" s="234"/>
      <c r="B366" s="234"/>
      <c r="C366" s="234"/>
      <c r="D366" s="235"/>
      <c r="E366" s="177"/>
      <c r="F366" s="177"/>
      <c r="G366" s="177"/>
      <c r="H366" s="177"/>
      <c r="I366" s="177"/>
      <c r="J366" s="177"/>
      <c r="K366" s="177"/>
      <c r="L366" s="177"/>
      <c r="M366" s="177"/>
      <c r="N366" s="177"/>
      <c r="O366" s="177"/>
      <c r="P366" s="177"/>
      <c r="Q366" s="177"/>
      <c r="R366" s="177"/>
      <c r="S366" s="177"/>
      <c r="T366" s="177"/>
      <c r="U366" s="177"/>
      <c r="V366" s="177"/>
      <c r="W366" s="177"/>
      <c r="X366" s="177"/>
      <c r="Y366" s="177"/>
      <c r="Z366" s="177"/>
    </row>
    <row r="367" ht="18.0" customHeight="1">
      <c r="A367" s="234"/>
      <c r="B367" s="234"/>
      <c r="C367" s="234"/>
      <c r="D367" s="235"/>
      <c r="E367" s="177"/>
      <c r="F367" s="177"/>
      <c r="G367" s="177"/>
      <c r="H367" s="177"/>
      <c r="I367" s="177"/>
      <c r="J367" s="177"/>
      <c r="K367" s="177"/>
      <c r="L367" s="177"/>
      <c r="M367" s="177"/>
      <c r="N367" s="177"/>
      <c r="O367" s="177"/>
      <c r="P367" s="177"/>
      <c r="Q367" s="177"/>
      <c r="R367" s="177"/>
      <c r="S367" s="177"/>
      <c r="T367" s="177"/>
      <c r="U367" s="177"/>
      <c r="V367" s="177"/>
      <c r="W367" s="177"/>
      <c r="X367" s="177"/>
      <c r="Y367" s="177"/>
      <c r="Z367" s="177"/>
    </row>
    <row r="368" ht="18.0" customHeight="1">
      <c r="A368" s="234"/>
      <c r="B368" s="234"/>
      <c r="C368" s="234"/>
      <c r="D368" s="235"/>
      <c r="E368" s="177"/>
      <c r="F368" s="177"/>
      <c r="G368" s="177"/>
      <c r="H368" s="177"/>
      <c r="I368" s="177"/>
      <c r="J368" s="177"/>
      <c r="K368" s="177"/>
      <c r="L368" s="177"/>
      <c r="M368" s="177"/>
      <c r="N368" s="177"/>
      <c r="O368" s="177"/>
      <c r="P368" s="177"/>
      <c r="Q368" s="177"/>
      <c r="R368" s="177"/>
      <c r="S368" s="177"/>
      <c r="T368" s="177"/>
      <c r="U368" s="177"/>
      <c r="V368" s="177"/>
      <c r="W368" s="177"/>
      <c r="X368" s="177"/>
      <c r="Y368" s="177"/>
      <c r="Z368" s="177"/>
    </row>
    <row r="369" ht="18.0" customHeight="1">
      <c r="A369" s="234"/>
      <c r="B369" s="234"/>
      <c r="C369" s="234"/>
      <c r="D369" s="235"/>
      <c r="E369" s="177"/>
      <c r="F369" s="177"/>
      <c r="G369" s="177"/>
      <c r="H369" s="177"/>
      <c r="I369" s="177"/>
      <c r="J369" s="177"/>
      <c r="K369" s="177"/>
      <c r="L369" s="177"/>
      <c r="M369" s="177"/>
      <c r="N369" s="177"/>
      <c r="O369" s="177"/>
      <c r="P369" s="177"/>
      <c r="Q369" s="177"/>
      <c r="R369" s="177"/>
      <c r="S369" s="177"/>
      <c r="T369" s="177"/>
      <c r="U369" s="177"/>
      <c r="V369" s="177"/>
      <c r="W369" s="177"/>
      <c r="X369" s="177"/>
      <c r="Y369" s="177"/>
      <c r="Z369" s="177"/>
    </row>
    <row r="370" ht="18.0" customHeight="1">
      <c r="A370" s="234"/>
      <c r="B370" s="234"/>
      <c r="C370" s="234"/>
      <c r="D370" s="235"/>
      <c r="E370" s="177"/>
      <c r="F370" s="177"/>
      <c r="G370" s="177"/>
      <c r="H370" s="177"/>
      <c r="I370" s="177"/>
      <c r="J370" s="177"/>
      <c r="K370" s="177"/>
      <c r="L370" s="177"/>
      <c r="M370" s="177"/>
      <c r="N370" s="177"/>
      <c r="O370" s="177"/>
      <c r="P370" s="177"/>
      <c r="Q370" s="177"/>
      <c r="R370" s="177"/>
      <c r="S370" s="177"/>
      <c r="T370" s="177"/>
      <c r="U370" s="177"/>
      <c r="V370" s="177"/>
      <c r="W370" s="177"/>
      <c r="X370" s="177"/>
      <c r="Y370" s="177"/>
      <c r="Z370" s="177"/>
    </row>
    <row r="371" ht="18.0" customHeight="1">
      <c r="A371" s="234"/>
      <c r="B371" s="234"/>
      <c r="C371" s="234"/>
      <c r="D371" s="235"/>
      <c r="E371" s="177"/>
      <c r="F371" s="177"/>
      <c r="G371" s="177"/>
      <c r="H371" s="177"/>
      <c r="I371" s="177"/>
      <c r="J371" s="177"/>
      <c r="K371" s="177"/>
      <c r="L371" s="177"/>
      <c r="M371" s="177"/>
      <c r="N371" s="177"/>
      <c r="O371" s="177"/>
      <c r="P371" s="177"/>
      <c r="Q371" s="177"/>
      <c r="R371" s="177"/>
      <c r="S371" s="177"/>
      <c r="T371" s="177"/>
      <c r="U371" s="177"/>
      <c r="V371" s="177"/>
      <c r="W371" s="177"/>
      <c r="X371" s="177"/>
      <c r="Y371" s="177"/>
      <c r="Z371" s="177"/>
    </row>
    <row r="372" ht="18.0" customHeight="1">
      <c r="A372" s="234"/>
      <c r="B372" s="234"/>
      <c r="C372" s="234"/>
      <c r="D372" s="235"/>
      <c r="E372" s="177"/>
      <c r="F372" s="177"/>
      <c r="G372" s="177"/>
      <c r="H372" s="177"/>
      <c r="I372" s="177"/>
      <c r="J372" s="177"/>
      <c r="K372" s="177"/>
      <c r="L372" s="177"/>
      <c r="M372" s="177"/>
      <c r="N372" s="177"/>
      <c r="O372" s="177"/>
      <c r="P372" s="177"/>
      <c r="Q372" s="177"/>
      <c r="R372" s="177"/>
      <c r="S372" s="177"/>
      <c r="T372" s="177"/>
      <c r="U372" s="177"/>
      <c r="V372" s="177"/>
      <c r="W372" s="177"/>
      <c r="X372" s="177"/>
      <c r="Y372" s="177"/>
      <c r="Z372" s="177"/>
    </row>
    <row r="373" ht="18.0" customHeight="1">
      <c r="A373" s="234"/>
      <c r="B373" s="234"/>
      <c r="C373" s="234"/>
      <c r="D373" s="235"/>
      <c r="E373" s="177"/>
      <c r="F373" s="177"/>
      <c r="G373" s="177"/>
      <c r="H373" s="177"/>
      <c r="I373" s="177"/>
      <c r="J373" s="177"/>
      <c r="K373" s="177"/>
      <c r="L373" s="177"/>
      <c r="M373" s="177"/>
      <c r="N373" s="177"/>
      <c r="O373" s="177"/>
      <c r="P373" s="177"/>
      <c r="Q373" s="177"/>
      <c r="R373" s="177"/>
      <c r="S373" s="177"/>
      <c r="T373" s="177"/>
      <c r="U373" s="177"/>
      <c r="V373" s="177"/>
      <c r="W373" s="177"/>
      <c r="X373" s="177"/>
      <c r="Y373" s="177"/>
      <c r="Z373" s="177"/>
    </row>
    <row r="374" ht="18.0" customHeight="1">
      <c r="A374" s="234"/>
      <c r="B374" s="234"/>
      <c r="C374" s="234"/>
      <c r="D374" s="235"/>
      <c r="E374" s="177"/>
      <c r="F374" s="177"/>
      <c r="G374" s="177"/>
      <c r="H374" s="177"/>
      <c r="I374" s="177"/>
      <c r="J374" s="177"/>
      <c r="K374" s="177"/>
      <c r="L374" s="177"/>
      <c r="M374" s="177"/>
      <c r="N374" s="177"/>
      <c r="O374" s="177"/>
      <c r="P374" s="177"/>
      <c r="Q374" s="177"/>
      <c r="R374" s="177"/>
      <c r="S374" s="177"/>
      <c r="T374" s="177"/>
      <c r="U374" s="177"/>
      <c r="V374" s="177"/>
      <c r="W374" s="177"/>
      <c r="X374" s="177"/>
      <c r="Y374" s="177"/>
      <c r="Z374" s="177"/>
    </row>
    <row r="375" ht="18.0" customHeight="1">
      <c r="A375" s="234"/>
      <c r="B375" s="234"/>
      <c r="C375" s="234"/>
      <c r="D375" s="235"/>
      <c r="E375" s="177"/>
      <c r="F375" s="177"/>
      <c r="G375" s="177"/>
      <c r="H375" s="177"/>
      <c r="I375" s="177"/>
      <c r="J375" s="177"/>
      <c r="K375" s="177"/>
      <c r="L375" s="177"/>
      <c r="M375" s="177"/>
      <c r="N375" s="177"/>
      <c r="O375" s="177"/>
      <c r="P375" s="177"/>
      <c r="Q375" s="177"/>
      <c r="R375" s="177"/>
      <c r="S375" s="177"/>
      <c r="T375" s="177"/>
      <c r="U375" s="177"/>
      <c r="V375" s="177"/>
      <c r="W375" s="177"/>
      <c r="X375" s="177"/>
      <c r="Y375" s="177"/>
      <c r="Z375" s="177"/>
    </row>
    <row r="376" ht="18.0" customHeight="1">
      <c r="A376" s="234"/>
      <c r="B376" s="234"/>
      <c r="C376" s="234"/>
      <c r="D376" s="235"/>
      <c r="E376" s="177"/>
      <c r="F376" s="177"/>
      <c r="G376" s="177"/>
      <c r="H376" s="177"/>
      <c r="I376" s="177"/>
      <c r="J376" s="177"/>
      <c r="K376" s="177"/>
      <c r="L376" s="177"/>
      <c r="M376" s="177"/>
      <c r="N376" s="177"/>
      <c r="O376" s="177"/>
      <c r="P376" s="177"/>
      <c r="Q376" s="177"/>
      <c r="R376" s="177"/>
      <c r="S376" s="177"/>
      <c r="T376" s="177"/>
      <c r="U376" s="177"/>
      <c r="V376" s="177"/>
      <c r="W376" s="177"/>
      <c r="X376" s="177"/>
      <c r="Y376" s="177"/>
      <c r="Z376" s="177"/>
    </row>
    <row r="377" ht="18.0" customHeight="1">
      <c r="A377" s="234"/>
      <c r="B377" s="234"/>
      <c r="C377" s="234"/>
      <c r="D377" s="235"/>
      <c r="E377" s="177"/>
      <c r="F377" s="177"/>
      <c r="G377" s="177"/>
      <c r="H377" s="177"/>
      <c r="I377" s="177"/>
      <c r="J377" s="177"/>
      <c r="K377" s="177"/>
      <c r="L377" s="177"/>
      <c r="M377" s="177"/>
      <c r="N377" s="177"/>
      <c r="O377" s="177"/>
      <c r="P377" s="177"/>
      <c r="Q377" s="177"/>
      <c r="R377" s="177"/>
      <c r="S377" s="177"/>
      <c r="T377" s="177"/>
      <c r="U377" s="177"/>
      <c r="V377" s="177"/>
      <c r="W377" s="177"/>
      <c r="X377" s="177"/>
      <c r="Y377" s="177"/>
      <c r="Z377" s="177"/>
    </row>
    <row r="378" ht="18.0" customHeight="1">
      <c r="A378" s="234"/>
      <c r="B378" s="234"/>
      <c r="C378" s="234"/>
      <c r="D378" s="235"/>
      <c r="E378" s="177"/>
      <c r="F378" s="177"/>
      <c r="G378" s="177"/>
      <c r="H378" s="177"/>
      <c r="I378" s="177"/>
      <c r="J378" s="177"/>
      <c r="K378" s="177"/>
      <c r="L378" s="177"/>
      <c r="M378" s="177"/>
      <c r="N378" s="177"/>
      <c r="O378" s="177"/>
      <c r="P378" s="177"/>
      <c r="Q378" s="177"/>
      <c r="R378" s="177"/>
      <c r="S378" s="177"/>
      <c r="T378" s="177"/>
      <c r="U378" s="177"/>
      <c r="V378" s="177"/>
      <c r="W378" s="177"/>
      <c r="X378" s="177"/>
      <c r="Y378" s="177"/>
      <c r="Z378" s="177"/>
    </row>
    <row r="379" ht="18.0" customHeight="1">
      <c r="A379" s="234"/>
      <c r="B379" s="234"/>
      <c r="C379" s="234"/>
      <c r="D379" s="235"/>
      <c r="E379" s="177"/>
      <c r="F379" s="177"/>
      <c r="G379" s="177"/>
      <c r="H379" s="177"/>
      <c r="I379" s="177"/>
      <c r="J379" s="177"/>
      <c r="K379" s="177"/>
      <c r="L379" s="177"/>
      <c r="M379" s="177"/>
      <c r="N379" s="177"/>
      <c r="O379" s="177"/>
      <c r="P379" s="177"/>
      <c r="Q379" s="177"/>
      <c r="R379" s="177"/>
      <c r="S379" s="177"/>
      <c r="T379" s="177"/>
      <c r="U379" s="177"/>
      <c r="V379" s="177"/>
      <c r="W379" s="177"/>
      <c r="X379" s="177"/>
      <c r="Y379" s="177"/>
      <c r="Z379" s="177"/>
    </row>
    <row r="380" ht="18.0" customHeight="1">
      <c r="A380" s="234"/>
      <c r="B380" s="234"/>
      <c r="C380" s="234"/>
      <c r="D380" s="235"/>
      <c r="E380" s="177"/>
      <c r="F380" s="177"/>
      <c r="G380" s="177"/>
      <c r="H380" s="177"/>
      <c r="I380" s="177"/>
      <c r="J380" s="177"/>
      <c r="K380" s="177"/>
      <c r="L380" s="177"/>
      <c r="M380" s="177"/>
      <c r="N380" s="177"/>
      <c r="O380" s="177"/>
      <c r="P380" s="177"/>
      <c r="Q380" s="177"/>
      <c r="R380" s="177"/>
      <c r="S380" s="177"/>
      <c r="T380" s="177"/>
      <c r="U380" s="177"/>
      <c r="V380" s="177"/>
      <c r="W380" s="177"/>
      <c r="X380" s="177"/>
      <c r="Y380" s="177"/>
      <c r="Z380" s="177"/>
    </row>
    <row r="381" ht="18.0" customHeight="1">
      <c r="A381" s="234"/>
      <c r="B381" s="234"/>
      <c r="C381" s="234"/>
      <c r="D381" s="235"/>
      <c r="E381" s="177"/>
      <c r="F381" s="177"/>
      <c r="G381" s="177"/>
      <c r="H381" s="177"/>
      <c r="I381" s="177"/>
      <c r="J381" s="177"/>
      <c r="K381" s="177"/>
      <c r="L381" s="177"/>
      <c r="M381" s="177"/>
      <c r="N381" s="177"/>
      <c r="O381" s="177"/>
      <c r="P381" s="177"/>
      <c r="Q381" s="177"/>
      <c r="R381" s="177"/>
      <c r="S381" s="177"/>
      <c r="T381" s="177"/>
      <c r="U381" s="177"/>
      <c r="V381" s="177"/>
      <c r="W381" s="177"/>
      <c r="X381" s="177"/>
      <c r="Y381" s="177"/>
      <c r="Z381" s="177"/>
    </row>
    <row r="382" ht="18.0" customHeight="1">
      <c r="A382" s="234"/>
      <c r="B382" s="234"/>
      <c r="C382" s="234"/>
      <c r="D382" s="235"/>
      <c r="E382" s="177"/>
      <c r="F382" s="177"/>
      <c r="G382" s="177"/>
      <c r="H382" s="177"/>
      <c r="I382" s="177"/>
      <c r="J382" s="177"/>
      <c r="K382" s="177"/>
      <c r="L382" s="177"/>
      <c r="M382" s="177"/>
      <c r="N382" s="177"/>
      <c r="O382" s="177"/>
      <c r="P382" s="177"/>
      <c r="Q382" s="177"/>
      <c r="R382" s="177"/>
      <c r="S382" s="177"/>
      <c r="T382" s="177"/>
      <c r="U382" s="177"/>
      <c r="V382" s="177"/>
      <c r="W382" s="177"/>
      <c r="X382" s="177"/>
      <c r="Y382" s="177"/>
      <c r="Z382" s="177"/>
    </row>
    <row r="383" ht="18.0" customHeight="1">
      <c r="A383" s="234"/>
      <c r="B383" s="234"/>
      <c r="C383" s="234"/>
      <c r="D383" s="235"/>
      <c r="E383" s="177"/>
      <c r="F383" s="177"/>
      <c r="G383" s="177"/>
      <c r="H383" s="177"/>
      <c r="I383" s="177"/>
      <c r="J383" s="177"/>
      <c r="K383" s="177"/>
      <c r="L383" s="177"/>
      <c r="M383" s="177"/>
      <c r="N383" s="177"/>
      <c r="O383" s="177"/>
      <c r="P383" s="177"/>
      <c r="Q383" s="177"/>
      <c r="R383" s="177"/>
      <c r="S383" s="177"/>
      <c r="T383" s="177"/>
      <c r="U383" s="177"/>
      <c r="V383" s="177"/>
      <c r="W383" s="177"/>
      <c r="X383" s="177"/>
      <c r="Y383" s="177"/>
      <c r="Z383" s="177"/>
    </row>
    <row r="384" ht="18.0" customHeight="1">
      <c r="A384" s="234"/>
      <c r="B384" s="234"/>
      <c r="C384" s="234"/>
      <c r="D384" s="235"/>
      <c r="E384" s="177"/>
      <c r="F384" s="177"/>
      <c r="G384" s="177"/>
      <c r="H384" s="177"/>
      <c r="I384" s="177"/>
      <c r="J384" s="177"/>
      <c r="K384" s="177"/>
      <c r="L384" s="177"/>
      <c r="M384" s="177"/>
      <c r="N384" s="177"/>
      <c r="O384" s="177"/>
      <c r="P384" s="177"/>
      <c r="Q384" s="177"/>
      <c r="R384" s="177"/>
      <c r="S384" s="177"/>
      <c r="T384" s="177"/>
      <c r="U384" s="177"/>
      <c r="V384" s="177"/>
      <c r="W384" s="177"/>
      <c r="X384" s="177"/>
      <c r="Y384" s="177"/>
      <c r="Z384" s="177"/>
    </row>
    <row r="385" ht="18.0" customHeight="1">
      <c r="A385" s="234"/>
      <c r="B385" s="234"/>
      <c r="C385" s="234"/>
      <c r="D385" s="235"/>
      <c r="E385" s="177"/>
      <c r="F385" s="177"/>
      <c r="G385" s="177"/>
      <c r="H385" s="177"/>
      <c r="I385" s="177"/>
      <c r="J385" s="177"/>
      <c r="K385" s="177"/>
      <c r="L385" s="177"/>
      <c r="M385" s="177"/>
      <c r="N385" s="177"/>
      <c r="O385" s="177"/>
      <c r="P385" s="177"/>
      <c r="Q385" s="177"/>
      <c r="R385" s="177"/>
      <c r="S385" s="177"/>
      <c r="T385" s="177"/>
      <c r="U385" s="177"/>
      <c r="V385" s="177"/>
      <c r="W385" s="177"/>
      <c r="X385" s="177"/>
      <c r="Y385" s="177"/>
      <c r="Z385" s="177"/>
    </row>
    <row r="386" ht="18.0" customHeight="1">
      <c r="A386" s="234"/>
      <c r="B386" s="234"/>
      <c r="C386" s="234"/>
      <c r="D386" s="235"/>
      <c r="E386" s="177"/>
      <c r="F386" s="177"/>
      <c r="G386" s="177"/>
      <c r="H386" s="177"/>
      <c r="I386" s="177"/>
      <c r="J386" s="177"/>
      <c r="K386" s="177"/>
      <c r="L386" s="177"/>
      <c r="M386" s="177"/>
      <c r="N386" s="177"/>
      <c r="O386" s="177"/>
      <c r="P386" s="177"/>
      <c r="Q386" s="177"/>
      <c r="R386" s="177"/>
      <c r="S386" s="177"/>
      <c r="T386" s="177"/>
      <c r="U386" s="177"/>
      <c r="V386" s="177"/>
      <c r="W386" s="177"/>
      <c r="X386" s="177"/>
      <c r="Y386" s="177"/>
      <c r="Z386" s="177"/>
    </row>
    <row r="387" ht="18.0" customHeight="1">
      <c r="A387" s="234"/>
      <c r="B387" s="234"/>
      <c r="C387" s="234"/>
      <c r="D387" s="235"/>
      <c r="E387" s="177"/>
      <c r="F387" s="177"/>
      <c r="G387" s="177"/>
      <c r="H387" s="177"/>
      <c r="I387" s="177"/>
      <c r="J387" s="177"/>
      <c r="K387" s="177"/>
      <c r="L387" s="177"/>
      <c r="M387" s="177"/>
      <c r="N387" s="177"/>
      <c r="O387" s="177"/>
      <c r="P387" s="177"/>
      <c r="Q387" s="177"/>
      <c r="R387" s="177"/>
      <c r="S387" s="177"/>
      <c r="T387" s="177"/>
      <c r="U387" s="177"/>
      <c r="V387" s="177"/>
      <c r="W387" s="177"/>
      <c r="X387" s="177"/>
      <c r="Y387" s="177"/>
      <c r="Z387" s="177"/>
    </row>
    <row r="388" ht="18.0" customHeight="1">
      <c r="A388" s="234"/>
      <c r="B388" s="234"/>
      <c r="C388" s="234"/>
      <c r="D388" s="235"/>
      <c r="E388" s="177"/>
      <c r="F388" s="177"/>
      <c r="G388" s="177"/>
      <c r="H388" s="177"/>
      <c r="I388" s="177"/>
      <c r="J388" s="177"/>
      <c r="K388" s="177"/>
      <c r="L388" s="177"/>
      <c r="M388" s="177"/>
      <c r="N388" s="177"/>
      <c r="O388" s="177"/>
      <c r="P388" s="177"/>
      <c r="Q388" s="177"/>
      <c r="R388" s="177"/>
      <c r="S388" s="177"/>
      <c r="T388" s="177"/>
      <c r="U388" s="177"/>
      <c r="V388" s="177"/>
      <c r="W388" s="177"/>
      <c r="X388" s="177"/>
      <c r="Y388" s="177"/>
      <c r="Z388" s="177"/>
    </row>
    <row r="389" ht="18.0" customHeight="1">
      <c r="A389" s="234"/>
      <c r="B389" s="234"/>
      <c r="C389" s="234"/>
      <c r="D389" s="235"/>
      <c r="E389" s="177"/>
      <c r="F389" s="177"/>
      <c r="G389" s="177"/>
      <c r="H389" s="177"/>
      <c r="I389" s="177"/>
      <c r="J389" s="177"/>
      <c r="K389" s="177"/>
      <c r="L389" s="177"/>
      <c r="M389" s="177"/>
      <c r="N389" s="177"/>
      <c r="O389" s="177"/>
      <c r="P389" s="177"/>
      <c r="Q389" s="177"/>
      <c r="R389" s="177"/>
      <c r="S389" s="177"/>
      <c r="T389" s="177"/>
      <c r="U389" s="177"/>
      <c r="V389" s="177"/>
      <c r="W389" s="177"/>
      <c r="X389" s="177"/>
      <c r="Y389" s="177"/>
      <c r="Z389" s="177"/>
    </row>
    <row r="390" ht="18.0" customHeight="1">
      <c r="A390" s="234"/>
      <c r="B390" s="234"/>
      <c r="C390" s="234"/>
      <c r="D390" s="235"/>
      <c r="E390" s="177"/>
      <c r="F390" s="177"/>
      <c r="G390" s="177"/>
      <c r="H390" s="177"/>
      <c r="I390" s="177"/>
      <c r="J390" s="177"/>
      <c r="K390" s="177"/>
      <c r="L390" s="177"/>
      <c r="M390" s="177"/>
      <c r="N390" s="177"/>
      <c r="O390" s="177"/>
      <c r="P390" s="177"/>
      <c r="Q390" s="177"/>
      <c r="R390" s="177"/>
      <c r="S390" s="177"/>
      <c r="T390" s="177"/>
      <c r="U390" s="177"/>
      <c r="V390" s="177"/>
      <c r="W390" s="177"/>
      <c r="X390" s="177"/>
      <c r="Y390" s="177"/>
      <c r="Z390" s="177"/>
    </row>
    <row r="391" ht="18.0" customHeight="1">
      <c r="A391" s="234"/>
      <c r="B391" s="234"/>
      <c r="C391" s="234"/>
      <c r="D391" s="235"/>
      <c r="E391" s="177"/>
      <c r="F391" s="177"/>
      <c r="G391" s="177"/>
      <c r="H391" s="177"/>
      <c r="I391" s="177"/>
      <c r="J391" s="177"/>
      <c r="K391" s="177"/>
      <c r="L391" s="177"/>
      <c r="M391" s="177"/>
      <c r="N391" s="177"/>
      <c r="O391" s="177"/>
      <c r="P391" s="177"/>
      <c r="Q391" s="177"/>
      <c r="R391" s="177"/>
      <c r="S391" s="177"/>
      <c r="T391" s="177"/>
      <c r="U391" s="177"/>
      <c r="V391" s="177"/>
      <c r="W391" s="177"/>
      <c r="X391" s="177"/>
      <c r="Y391" s="177"/>
      <c r="Z391" s="177"/>
    </row>
    <row r="392" ht="18.0" customHeight="1">
      <c r="A392" s="234"/>
      <c r="B392" s="234"/>
      <c r="C392" s="234"/>
      <c r="D392" s="235"/>
      <c r="E392" s="177"/>
      <c r="F392" s="177"/>
      <c r="G392" s="177"/>
      <c r="H392" s="177"/>
      <c r="I392" s="177"/>
      <c r="J392" s="177"/>
      <c r="K392" s="177"/>
      <c r="L392" s="177"/>
      <c r="M392" s="177"/>
      <c r="N392" s="177"/>
      <c r="O392" s="177"/>
      <c r="P392" s="177"/>
      <c r="Q392" s="177"/>
      <c r="R392" s="177"/>
      <c r="S392" s="177"/>
      <c r="T392" s="177"/>
      <c r="U392" s="177"/>
      <c r="V392" s="177"/>
      <c r="W392" s="177"/>
      <c r="X392" s="177"/>
      <c r="Y392" s="177"/>
      <c r="Z392" s="177"/>
    </row>
    <row r="393" ht="18.0" customHeight="1">
      <c r="A393" s="234"/>
      <c r="B393" s="234"/>
      <c r="C393" s="234"/>
      <c r="D393" s="235"/>
      <c r="E393" s="177"/>
      <c r="F393" s="177"/>
      <c r="G393" s="177"/>
      <c r="H393" s="177"/>
      <c r="I393" s="177"/>
      <c r="J393" s="177"/>
      <c r="K393" s="177"/>
      <c r="L393" s="177"/>
      <c r="M393" s="177"/>
      <c r="N393" s="177"/>
      <c r="O393" s="177"/>
      <c r="P393" s="177"/>
      <c r="Q393" s="177"/>
      <c r="R393" s="177"/>
      <c r="S393" s="177"/>
      <c r="T393" s="177"/>
      <c r="U393" s="177"/>
      <c r="V393" s="177"/>
      <c r="W393" s="177"/>
      <c r="X393" s="177"/>
      <c r="Y393" s="177"/>
      <c r="Z393" s="177"/>
    </row>
    <row r="394" ht="18.0" customHeight="1">
      <c r="A394" s="234"/>
      <c r="B394" s="234"/>
      <c r="C394" s="234"/>
      <c r="D394" s="235"/>
      <c r="E394" s="177"/>
      <c r="F394" s="177"/>
      <c r="G394" s="177"/>
      <c r="H394" s="177"/>
      <c r="I394" s="177"/>
      <c r="J394" s="177"/>
      <c r="K394" s="177"/>
      <c r="L394" s="177"/>
      <c r="M394" s="177"/>
      <c r="N394" s="177"/>
      <c r="O394" s="177"/>
      <c r="P394" s="177"/>
      <c r="Q394" s="177"/>
      <c r="R394" s="177"/>
      <c r="S394" s="177"/>
      <c r="T394" s="177"/>
      <c r="U394" s="177"/>
      <c r="V394" s="177"/>
      <c r="W394" s="177"/>
      <c r="X394" s="177"/>
      <c r="Y394" s="177"/>
      <c r="Z394" s="177"/>
    </row>
    <row r="395" ht="18.0" customHeight="1">
      <c r="A395" s="234"/>
      <c r="B395" s="234"/>
      <c r="C395" s="234"/>
      <c r="D395" s="235"/>
      <c r="E395" s="177"/>
      <c r="F395" s="177"/>
      <c r="G395" s="177"/>
      <c r="H395" s="177"/>
      <c r="I395" s="177"/>
      <c r="J395" s="177"/>
      <c r="K395" s="177"/>
      <c r="L395" s="177"/>
      <c r="M395" s="177"/>
      <c r="N395" s="177"/>
      <c r="O395" s="177"/>
      <c r="P395" s="177"/>
      <c r="Q395" s="177"/>
      <c r="R395" s="177"/>
      <c r="S395" s="177"/>
      <c r="T395" s="177"/>
      <c r="U395" s="177"/>
      <c r="V395" s="177"/>
      <c r="W395" s="177"/>
      <c r="X395" s="177"/>
      <c r="Y395" s="177"/>
      <c r="Z395" s="177"/>
    </row>
    <row r="396" ht="18.0" customHeight="1">
      <c r="A396" s="234"/>
      <c r="B396" s="234"/>
      <c r="C396" s="234"/>
      <c r="D396" s="235"/>
      <c r="E396" s="177"/>
      <c r="F396" s="177"/>
      <c r="G396" s="177"/>
      <c r="H396" s="177"/>
      <c r="I396" s="177"/>
      <c r="J396" s="177"/>
      <c r="K396" s="177"/>
      <c r="L396" s="177"/>
      <c r="M396" s="177"/>
      <c r="N396" s="177"/>
      <c r="O396" s="177"/>
      <c r="P396" s="177"/>
      <c r="Q396" s="177"/>
      <c r="R396" s="177"/>
      <c r="S396" s="177"/>
      <c r="T396" s="177"/>
      <c r="U396" s="177"/>
      <c r="V396" s="177"/>
      <c r="W396" s="177"/>
      <c r="X396" s="177"/>
      <c r="Y396" s="177"/>
      <c r="Z396" s="177"/>
    </row>
    <row r="397" ht="18.0" customHeight="1">
      <c r="A397" s="234"/>
      <c r="B397" s="234"/>
      <c r="C397" s="234"/>
      <c r="D397" s="235"/>
      <c r="E397" s="177"/>
      <c r="F397" s="177"/>
      <c r="G397" s="177"/>
      <c r="H397" s="177"/>
      <c r="I397" s="177"/>
      <c r="J397" s="177"/>
      <c r="K397" s="177"/>
      <c r="L397" s="177"/>
      <c r="M397" s="177"/>
      <c r="N397" s="177"/>
      <c r="O397" s="177"/>
      <c r="P397" s="177"/>
      <c r="Q397" s="177"/>
      <c r="R397" s="177"/>
      <c r="S397" s="177"/>
      <c r="T397" s="177"/>
      <c r="U397" s="177"/>
      <c r="V397" s="177"/>
      <c r="W397" s="177"/>
      <c r="X397" s="177"/>
      <c r="Y397" s="177"/>
      <c r="Z397" s="177"/>
    </row>
    <row r="398" ht="18.0" customHeight="1">
      <c r="A398" s="234"/>
      <c r="B398" s="234"/>
      <c r="C398" s="234"/>
      <c r="D398" s="235"/>
      <c r="E398" s="177"/>
      <c r="F398" s="177"/>
      <c r="G398" s="177"/>
      <c r="H398" s="177"/>
      <c r="I398" s="177"/>
      <c r="J398" s="177"/>
      <c r="K398" s="177"/>
      <c r="L398" s="177"/>
      <c r="M398" s="177"/>
      <c r="N398" s="177"/>
      <c r="O398" s="177"/>
      <c r="P398" s="177"/>
      <c r="Q398" s="177"/>
      <c r="R398" s="177"/>
      <c r="S398" s="177"/>
      <c r="T398" s="177"/>
      <c r="U398" s="177"/>
      <c r="V398" s="177"/>
      <c r="W398" s="177"/>
      <c r="X398" s="177"/>
      <c r="Y398" s="177"/>
      <c r="Z398" s="177"/>
    </row>
    <row r="399" ht="18.0" customHeight="1">
      <c r="A399" s="234"/>
      <c r="B399" s="234"/>
      <c r="C399" s="234"/>
      <c r="D399" s="235"/>
      <c r="E399" s="177"/>
      <c r="F399" s="177"/>
      <c r="G399" s="177"/>
      <c r="H399" s="177"/>
      <c r="I399" s="177"/>
      <c r="J399" s="177"/>
      <c r="K399" s="177"/>
      <c r="L399" s="177"/>
      <c r="M399" s="177"/>
      <c r="N399" s="177"/>
      <c r="O399" s="177"/>
      <c r="P399" s="177"/>
      <c r="Q399" s="177"/>
      <c r="R399" s="177"/>
      <c r="S399" s="177"/>
      <c r="T399" s="177"/>
      <c r="U399" s="177"/>
      <c r="V399" s="177"/>
      <c r="W399" s="177"/>
      <c r="X399" s="177"/>
      <c r="Y399" s="177"/>
      <c r="Z399" s="177"/>
    </row>
    <row r="400" ht="18.0" customHeight="1">
      <c r="A400" s="234"/>
      <c r="B400" s="234"/>
      <c r="C400" s="234"/>
      <c r="D400" s="235"/>
      <c r="E400" s="177"/>
      <c r="F400" s="177"/>
      <c r="G400" s="177"/>
      <c r="H400" s="177"/>
      <c r="I400" s="177"/>
      <c r="J400" s="177"/>
      <c r="K400" s="177"/>
      <c r="L400" s="177"/>
      <c r="M400" s="177"/>
      <c r="N400" s="177"/>
      <c r="O400" s="177"/>
      <c r="P400" s="177"/>
      <c r="Q400" s="177"/>
      <c r="R400" s="177"/>
      <c r="S400" s="177"/>
      <c r="T400" s="177"/>
      <c r="U400" s="177"/>
      <c r="V400" s="177"/>
      <c r="W400" s="177"/>
      <c r="X400" s="177"/>
      <c r="Y400" s="177"/>
      <c r="Z400" s="177"/>
    </row>
    <row r="401" ht="18.0" customHeight="1">
      <c r="A401" s="234"/>
      <c r="B401" s="234"/>
      <c r="C401" s="234"/>
      <c r="D401" s="235"/>
      <c r="E401" s="177"/>
      <c r="F401" s="177"/>
      <c r="G401" s="177"/>
      <c r="H401" s="177"/>
      <c r="I401" s="177"/>
      <c r="J401" s="177"/>
      <c r="K401" s="177"/>
      <c r="L401" s="177"/>
      <c r="M401" s="177"/>
      <c r="N401" s="177"/>
      <c r="O401" s="177"/>
      <c r="P401" s="177"/>
      <c r="Q401" s="177"/>
      <c r="R401" s="177"/>
      <c r="S401" s="177"/>
      <c r="T401" s="177"/>
      <c r="U401" s="177"/>
      <c r="V401" s="177"/>
      <c r="W401" s="177"/>
      <c r="X401" s="177"/>
      <c r="Y401" s="177"/>
      <c r="Z401" s="177"/>
    </row>
    <row r="402" ht="18.0" customHeight="1">
      <c r="A402" s="234"/>
      <c r="B402" s="234"/>
      <c r="C402" s="234"/>
      <c r="D402" s="235"/>
      <c r="E402" s="177"/>
      <c r="F402" s="177"/>
      <c r="G402" s="177"/>
      <c r="H402" s="177"/>
      <c r="I402" s="177"/>
      <c r="J402" s="177"/>
      <c r="K402" s="177"/>
      <c r="L402" s="177"/>
      <c r="M402" s="177"/>
      <c r="N402" s="177"/>
      <c r="O402" s="177"/>
      <c r="P402" s="177"/>
      <c r="Q402" s="177"/>
      <c r="R402" s="177"/>
      <c r="S402" s="177"/>
      <c r="T402" s="177"/>
      <c r="U402" s="177"/>
      <c r="V402" s="177"/>
      <c r="W402" s="177"/>
      <c r="X402" s="177"/>
      <c r="Y402" s="177"/>
      <c r="Z402" s="177"/>
    </row>
    <row r="403" ht="18.0" customHeight="1">
      <c r="A403" s="234"/>
      <c r="B403" s="234"/>
      <c r="C403" s="234"/>
      <c r="D403" s="235"/>
      <c r="E403" s="177"/>
      <c r="F403" s="177"/>
      <c r="G403" s="177"/>
      <c r="H403" s="177"/>
      <c r="I403" s="177"/>
      <c r="J403" s="177"/>
      <c r="K403" s="177"/>
      <c r="L403" s="177"/>
      <c r="M403" s="177"/>
      <c r="N403" s="177"/>
      <c r="O403" s="177"/>
      <c r="P403" s="177"/>
      <c r="Q403" s="177"/>
      <c r="R403" s="177"/>
      <c r="S403" s="177"/>
      <c r="T403" s="177"/>
      <c r="U403" s="177"/>
      <c r="V403" s="177"/>
      <c r="W403" s="177"/>
      <c r="X403" s="177"/>
      <c r="Y403" s="177"/>
      <c r="Z403" s="177"/>
    </row>
    <row r="404" ht="18.0" customHeight="1">
      <c r="A404" s="234"/>
      <c r="B404" s="234"/>
      <c r="C404" s="234"/>
      <c r="D404" s="235"/>
      <c r="E404" s="177"/>
      <c r="F404" s="177"/>
      <c r="G404" s="177"/>
      <c r="H404" s="177"/>
      <c r="I404" s="177"/>
      <c r="J404" s="177"/>
      <c r="K404" s="177"/>
      <c r="L404" s="177"/>
      <c r="M404" s="177"/>
      <c r="N404" s="177"/>
      <c r="O404" s="177"/>
      <c r="P404" s="177"/>
      <c r="Q404" s="177"/>
      <c r="R404" s="177"/>
      <c r="S404" s="177"/>
      <c r="T404" s="177"/>
      <c r="U404" s="177"/>
      <c r="V404" s="177"/>
      <c r="W404" s="177"/>
      <c r="X404" s="177"/>
      <c r="Y404" s="177"/>
      <c r="Z404" s="177"/>
    </row>
    <row r="405" ht="18.0" customHeight="1">
      <c r="A405" s="234"/>
      <c r="B405" s="234"/>
      <c r="C405" s="234"/>
      <c r="D405" s="235"/>
      <c r="E405" s="177"/>
      <c r="F405" s="177"/>
      <c r="G405" s="177"/>
      <c r="H405" s="177"/>
      <c r="I405" s="177"/>
      <c r="J405" s="177"/>
      <c r="K405" s="177"/>
      <c r="L405" s="177"/>
      <c r="M405" s="177"/>
      <c r="N405" s="177"/>
      <c r="O405" s="177"/>
      <c r="P405" s="177"/>
      <c r="Q405" s="177"/>
      <c r="R405" s="177"/>
      <c r="S405" s="177"/>
      <c r="T405" s="177"/>
      <c r="U405" s="177"/>
      <c r="V405" s="177"/>
      <c r="W405" s="177"/>
      <c r="X405" s="177"/>
      <c r="Y405" s="177"/>
      <c r="Z405" s="177"/>
    </row>
    <row r="406" ht="18.0" customHeight="1">
      <c r="A406" s="234"/>
      <c r="B406" s="234"/>
      <c r="C406" s="234"/>
      <c r="D406" s="235"/>
      <c r="E406" s="177"/>
      <c r="F406" s="177"/>
      <c r="G406" s="177"/>
      <c r="H406" s="177"/>
      <c r="I406" s="177"/>
      <c r="J406" s="177"/>
      <c r="K406" s="177"/>
      <c r="L406" s="177"/>
      <c r="M406" s="177"/>
      <c r="N406" s="177"/>
      <c r="O406" s="177"/>
      <c r="P406" s="177"/>
      <c r="Q406" s="177"/>
      <c r="R406" s="177"/>
      <c r="S406" s="177"/>
      <c r="T406" s="177"/>
      <c r="U406" s="177"/>
      <c r="V406" s="177"/>
      <c r="W406" s="177"/>
      <c r="X406" s="177"/>
      <c r="Y406" s="177"/>
      <c r="Z406" s="177"/>
    </row>
    <row r="407" ht="18.0" customHeight="1">
      <c r="A407" s="234"/>
      <c r="B407" s="234"/>
      <c r="C407" s="234"/>
      <c r="D407" s="235"/>
      <c r="E407" s="177"/>
      <c r="F407" s="177"/>
      <c r="G407" s="177"/>
      <c r="H407" s="177"/>
      <c r="I407" s="177"/>
      <c r="J407" s="177"/>
      <c r="K407" s="177"/>
      <c r="L407" s="177"/>
      <c r="M407" s="177"/>
      <c r="N407" s="177"/>
      <c r="O407" s="177"/>
      <c r="P407" s="177"/>
      <c r="Q407" s="177"/>
      <c r="R407" s="177"/>
      <c r="S407" s="177"/>
      <c r="T407" s="177"/>
      <c r="U407" s="177"/>
      <c r="V407" s="177"/>
      <c r="W407" s="177"/>
      <c r="X407" s="177"/>
      <c r="Y407" s="177"/>
      <c r="Z407" s="177"/>
    </row>
    <row r="408" ht="18.0" customHeight="1">
      <c r="A408" s="234"/>
      <c r="B408" s="234"/>
      <c r="C408" s="234"/>
      <c r="D408" s="235"/>
      <c r="E408" s="177"/>
      <c r="F408" s="177"/>
      <c r="G408" s="177"/>
      <c r="H408" s="177"/>
      <c r="I408" s="177"/>
      <c r="J408" s="177"/>
      <c r="K408" s="177"/>
      <c r="L408" s="177"/>
      <c r="M408" s="177"/>
      <c r="N408" s="177"/>
      <c r="O408" s="177"/>
      <c r="P408" s="177"/>
      <c r="Q408" s="177"/>
      <c r="R408" s="177"/>
      <c r="S408" s="177"/>
      <c r="T408" s="177"/>
      <c r="U408" s="177"/>
      <c r="V408" s="177"/>
      <c r="W408" s="177"/>
      <c r="X408" s="177"/>
      <c r="Y408" s="177"/>
      <c r="Z408" s="177"/>
    </row>
    <row r="409" ht="18.0" customHeight="1">
      <c r="A409" s="234"/>
      <c r="B409" s="234"/>
      <c r="C409" s="234"/>
      <c r="D409" s="235"/>
      <c r="E409" s="177"/>
      <c r="F409" s="177"/>
      <c r="G409" s="177"/>
      <c r="H409" s="177"/>
      <c r="I409" s="177"/>
      <c r="J409" s="177"/>
      <c r="K409" s="177"/>
      <c r="L409" s="177"/>
      <c r="M409" s="177"/>
      <c r="N409" s="177"/>
      <c r="O409" s="177"/>
      <c r="P409" s="177"/>
      <c r="Q409" s="177"/>
      <c r="R409" s="177"/>
      <c r="S409" s="177"/>
      <c r="T409" s="177"/>
      <c r="U409" s="177"/>
      <c r="V409" s="177"/>
      <c r="W409" s="177"/>
      <c r="X409" s="177"/>
      <c r="Y409" s="177"/>
      <c r="Z409" s="177"/>
    </row>
    <row r="410" ht="18.0" customHeight="1">
      <c r="A410" s="234"/>
      <c r="B410" s="234"/>
      <c r="C410" s="234"/>
      <c r="D410" s="235"/>
      <c r="E410" s="177"/>
      <c r="F410" s="177"/>
      <c r="G410" s="177"/>
      <c r="H410" s="177"/>
      <c r="I410" s="177"/>
      <c r="J410" s="177"/>
      <c r="K410" s="177"/>
      <c r="L410" s="177"/>
      <c r="M410" s="177"/>
      <c r="N410" s="177"/>
      <c r="O410" s="177"/>
      <c r="P410" s="177"/>
      <c r="Q410" s="177"/>
      <c r="R410" s="177"/>
      <c r="S410" s="177"/>
      <c r="T410" s="177"/>
      <c r="U410" s="177"/>
      <c r="V410" s="177"/>
      <c r="W410" s="177"/>
      <c r="X410" s="177"/>
      <c r="Y410" s="177"/>
      <c r="Z410" s="177"/>
    </row>
    <row r="411" ht="18.0" customHeight="1">
      <c r="A411" s="234"/>
      <c r="B411" s="234"/>
      <c r="C411" s="234"/>
      <c r="D411" s="235"/>
      <c r="E411" s="177"/>
      <c r="F411" s="177"/>
      <c r="G411" s="177"/>
      <c r="H411" s="177"/>
      <c r="I411" s="177"/>
      <c r="J411" s="177"/>
      <c r="K411" s="177"/>
      <c r="L411" s="177"/>
      <c r="M411" s="177"/>
      <c r="N411" s="177"/>
      <c r="O411" s="177"/>
      <c r="P411" s="177"/>
      <c r="Q411" s="177"/>
      <c r="R411" s="177"/>
      <c r="S411" s="177"/>
      <c r="T411" s="177"/>
      <c r="U411" s="177"/>
      <c r="V411" s="177"/>
      <c r="W411" s="177"/>
      <c r="X411" s="177"/>
      <c r="Y411" s="177"/>
      <c r="Z411" s="177"/>
    </row>
    <row r="412" ht="18.0" customHeight="1">
      <c r="A412" s="234"/>
      <c r="B412" s="234"/>
      <c r="C412" s="234"/>
      <c r="D412" s="235"/>
      <c r="E412" s="177"/>
      <c r="F412" s="177"/>
      <c r="G412" s="177"/>
      <c r="H412" s="177"/>
      <c r="I412" s="177"/>
      <c r="J412" s="177"/>
      <c r="K412" s="177"/>
      <c r="L412" s="177"/>
      <c r="M412" s="177"/>
      <c r="N412" s="177"/>
      <c r="O412" s="177"/>
      <c r="P412" s="177"/>
      <c r="Q412" s="177"/>
      <c r="R412" s="177"/>
      <c r="S412" s="177"/>
      <c r="T412" s="177"/>
      <c r="U412" s="177"/>
      <c r="V412" s="177"/>
      <c r="W412" s="177"/>
      <c r="X412" s="177"/>
      <c r="Y412" s="177"/>
      <c r="Z412" s="177"/>
    </row>
    <row r="413" ht="18.0" customHeight="1">
      <c r="A413" s="234"/>
      <c r="B413" s="234"/>
      <c r="C413" s="234"/>
      <c r="D413" s="235"/>
      <c r="E413" s="177"/>
      <c r="F413" s="177"/>
      <c r="G413" s="177"/>
      <c r="H413" s="177"/>
      <c r="I413" s="177"/>
      <c r="J413" s="177"/>
      <c r="K413" s="177"/>
      <c r="L413" s="177"/>
      <c r="M413" s="177"/>
      <c r="N413" s="177"/>
      <c r="O413" s="177"/>
      <c r="P413" s="177"/>
      <c r="Q413" s="177"/>
      <c r="R413" s="177"/>
      <c r="S413" s="177"/>
      <c r="T413" s="177"/>
      <c r="U413" s="177"/>
      <c r="V413" s="177"/>
      <c r="W413" s="177"/>
      <c r="X413" s="177"/>
      <c r="Y413" s="177"/>
      <c r="Z413" s="177"/>
    </row>
    <row r="414" ht="18.0" customHeight="1">
      <c r="A414" s="234"/>
      <c r="B414" s="234"/>
      <c r="C414" s="234"/>
      <c r="D414" s="235"/>
      <c r="E414" s="177"/>
      <c r="F414" s="177"/>
      <c r="G414" s="177"/>
      <c r="H414" s="177"/>
      <c r="I414" s="177"/>
      <c r="J414" s="177"/>
      <c r="K414" s="177"/>
      <c r="L414" s="177"/>
      <c r="M414" s="177"/>
      <c r="N414" s="177"/>
      <c r="O414" s="177"/>
      <c r="P414" s="177"/>
      <c r="Q414" s="177"/>
      <c r="R414" s="177"/>
      <c r="S414" s="177"/>
      <c r="T414" s="177"/>
      <c r="U414" s="177"/>
      <c r="V414" s="177"/>
      <c r="W414" s="177"/>
      <c r="X414" s="177"/>
      <c r="Y414" s="177"/>
      <c r="Z414" s="177"/>
    </row>
    <row r="415" ht="18.0" customHeight="1">
      <c r="A415" s="234"/>
      <c r="B415" s="234"/>
      <c r="C415" s="234"/>
      <c r="D415" s="235"/>
      <c r="E415" s="177"/>
      <c r="F415" s="177"/>
      <c r="G415" s="177"/>
      <c r="H415" s="177"/>
      <c r="I415" s="177"/>
      <c r="J415" s="177"/>
      <c r="K415" s="177"/>
      <c r="L415" s="177"/>
      <c r="M415" s="177"/>
      <c r="N415" s="177"/>
      <c r="O415" s="177"/>
      <c r="P415" s="177"/>
      <c r="Q415" s="177"/>
      <c r="R415" s="177"/>
      <c r="S415" s="177"/>
      <c r="T415" s="177"/>
      <c r="U415" s="177"/>
      <c r="V415" s="177"/>
      <c r="W415" s="177"/>
      <c r="X415" s="177"/>
      <c r="Y415" s="177"/>
      <c r="Z415" s="177"/>
    </row>
    <row r="416" ht="18.0" customHeight="1">
      <c r="A416" s="234"/>
      <c r="B416" s="234"/>
      <c r="C416" s="234"/>
      <c r="D416" s="235"/>
      <c r="E416" s="177"/>
      <c r="F416" s="177"/>
      <c r="G416" s="177"/>
      <c r="H416" s="177"/>
      <c r="I416" s="177"/>
      <c r="J416" s="177"/>
      <c r="K416" s="177"/>
      <c r="L416" s="177"/>
      <c r="M416" s="177"/>
      <c r="N416" s="177"/>
      <c r="O416" s="177"/>
      <c r="P416" s="177"/>
      <c r="Q416" s="177"/>
      <c r="R416" s="177"/>
      <c r="S416" s="177"/>
      <c r="T416" s="177"/>
      <c r="U416" s="177"/>
      <c r="V416" s="177"/>
      <c r="W416" s="177"/>
      <c r="X416" s="177"/>
      <c r="Y416" s="177"/>
      <c r="Z416" s="177"/>
    </row>
    <row r="417" ht="18.0" customHeight="1">
      <c r="A417" s="234"/>
      <c r="B417" s="234"/>
      <c r="C417" s="234"/>
      <c r="D417" s="235"/>
      <c r="E417" s="177"/>
      <c r="F417" s="177"/>
      <c r="G417" s="177"/>
      <c r="H417" s="177"/>
      <c r="I417" s="177"/>
      <c r="J417" s="177"/>
      <c r="K417" s="177"/>
      <c r="L417" s="177"/>
      <c r="M417" s="177"/>
      <c r="N417" s="177"/>
      <c r="O417" s="177"/>
      <c r="P417" s="177"/>
      <c r="Q417" s="177"/>
      <c r="R417" s="177"/>
      <c r="S417" s="177"/>
      <c r="T417" s="177"/>
      <c r="U417" s="177"/>
      <c r="V417" s="177"/>
      <c r="W417" s="177"/>
      <c r="X417" s="177"/>
      <c r="Y417" s="177"/>
      <c r="Z417" s="177"/>
    </row>
    <row r="418" ht="18.0" customHeight="1">
      <c r="A418" s="234"/>
      <c r="B418" s="234"/>
      <c r="C418" s="234"/>
      <c r="D418" s="235"/>
      <c r="E418" s="177"/>
      <c r="F418" s="177"/>
      <c r="G418" s="177"/>
      <c r="H418" s="177"/>
      <c r="I418" s="177"/>
      <c r="J418" s="177"/>
      <c r="K418" s="177"/>
      <c r="L418" s="177"/>
      <c r="M418" s="177"/>
      <c r="N418" s="177"/>
      <c r="O418" s="177"/>
      <c r="P418" s="177"/>
      <c r="Q418" s="177"/>
      <c r="R418" s="177"/>
      <c r="S418" s="177"/>
      <c r="T418" s="177"/>
      <c r="U418" s="177"/>
      <c r="V418" s="177"/>
      <c r="W418" s="177"/>
      <c r="X418" s="177"/>
      <c r="Y418" s="177"/>
      <c r="Z418" s="177"/>
    </row>
    <row r="419" ht="18.0" customHeight="1">
      <c r="A419" s="234"/>
      <c r="B419" s="234"/>
      <c r="C419" s="234"/>
      <c r="D419" s="235"/>
      <c r="E419" s="177"/>
      <c r="F419" s="177"/>
      <c r="G419" s="177"/>
      <c r="H419" s="177"/>
      <c r="I419" s="177"/>
      <c r="J419" s="177"/>
      <c r="K419" s="177"/>
      <c r="L419" s="177"/>
      <c r="M419" s="177"/>
      <c r="N419" s="177"/>
      <c r="O419" s="177"/>
      <c r="P419" s="177"/>
      <c r="Q419" s="177"/>
      <c r="R419" s="177"/>
      <c r="S419" s="177"/>
      <c r="T419" s="177"/>
      <c r="U419" s="177"/>
      <c r="V419" s="177"/>
      <c r="W419" s="177"/>
      <c r="X419" s="177"/>
      <c r="Y419" s="177"/>
      <c r="Z419" s="177"/>
    </row>
    <row r="420" ht="18.0" customHeight="1">
      <c r="A420" s="234"/>
      <c r="B420" s="234"/>
      <c r="C420" s="234"/>
      <c r="D420" s="235"/>
      <c r="E420" s="177"/>
      <c r="F420" s="177"/>
      <c r="G420" s="177"/>
      <c r="H420" s="177"/>
      <c r="I420" s="177"/>
      <c r="J420" s="177"/>
      <c r="K420" s="177"/>
      <c r="L420" s="177"/>
      <c r="M420" s="177"/>
      <c r="N420" s="177"/>
      <c r="O420" s="177"/>
      <c r="P420" s="177"/>
      <c r="Q420" s="177"/>
      <c r="R420" s="177"/>
      <c r="S420" s="177"/>
      <c r="T420" s="177"/>
      <c r="U420" s="177"/>
      <c r="V420" s="177"/>
      <c r="W420" s="177"/>
      <c r="X420" s="177"/>
      <c r="Y420" s="177"/>
      <c r="Z420" s="177"/>
    </row>
    <row r="421" ht="18.0" customHeight="1">
      <c r="A421" s="234"/>
      <c r="B421" s="234"/>
      <c r="C421" s="234"/>
      <c r="D421" s="235"/>
      <c r="E421" s="177"/>
      <c r="F421" s="177"/>
      <c r="G421" s="177"/>
      <c r="H421" s="177"/>
      <c r="I421" s="177"/>
      <c r="J421" s="177"/>
      <c r="K421" s="177"/>
      <c r="L421" s="177"/>
      <c r="M421" s="177"/>
      <c r="N421" s="177"/>
      <c r="O421" s="177"/>
      <c r="P421" s="177"/>
      <c r="Q421" s="177"/>
      <c r="R421" s="177"/>
      <c r="S421" s="177"/>
      <c r="T421" s="177"/>
      <c r="U421" s="177"/>
      <c r="V421" s="177"/>
      <c r="W421" s="177"/>
      <c r="X421" s="177"/>
      <c r="Y421" s="177"/>
      <c r="Z421" s="177"/>
    </row>
    <row r="422" ht="18.0" customHeight="1">
      <c r="A422" s="234"/>
      <c r="B422" s="234"/>
      <c r="C422" s="234"/>
      <c r="D422" s="235"/>
      <c r="E422" s="177"/>
      <c r="F422" s="177"/>
      <c r="G422" s="177"/>
      <c r="H422" s="177"/>
      <c r="I422" s="177"/>
      <c r="J422" s="177"/>
      <c r="K422" s="177"/>
      <c r="L422" s="177"/>
      <c r="M422" s="177"/>
      <c r="N422" s="177"/>
      <c r="O422" s="177"/>
      <c r="P422" s="177"/>
      <c r="Q422" s="177"/>
      <c r="R422" s="177"/>
      <c r="S422" s="177"/>
      <c r="T422" s="177"/>
      <c r="U422" s="177"/>
      <c r="V422" s="177"/>
      <c r="W422" s="177"/>
      <c r="X422" s="177"/>
      <c r="Y422" s="177"/>
      <c r="Z422" s="177"/>
    </row>
    <row r="423" ht="18.0" customHeight="1">
      <c r="A423" s="234"/>
      <c r="B423" s="234"/>
      <c r="C423" s="234"/>
      <c r="D423" s="235"/>
      <c r="E423" s="177"/>
      <c r="F423" s="177"/>
      <c r="G423" s="177"/>
      <c r="H423" s="177"/>
      <c r="I423" s="177"/>
      <c r="J423" s="177"/>
      <c r="K423" s="177"/>
      <c r="L423" s="177"/>
      <c r="M423" s="177"/>
      <c r="N423" s="177"/>
      <c r="O423" s="177"/>
      <c r="P423" s="177"/>
      <c r="Q423" s="177"/>
      <c r="R423" s="177"/>
      <c r="S423" s="177"/>
      <c r="T423" s="177"/>
      <c r="U423" s="177"/>
      <c r="V423" s="177"/>
      <c r="W423" s="177"/>
      <c r="X423" s="177"/>
      <c r="Y423" s="177"/>
      <c r="Z423" s="177"/>
    </row>
    <row r="424" ht="18.0" customHeight="1">
      <c r="A424" s="234"/>
      <c r="B424" s="234"/>
      <c r="C424" s="234"/>
      <c r="D424" s="235"/>
      <c r="E424" s="177"/>
      <c r="F424" s="177"/>
      <c r="G424" s="177"/>
      <c r="H424" s="177"/>
      <c r="I424" s="177"/>
      <c r="J424" s="177"/>
      <c r="K424" s="177"/>
      <c r="L424" s="177"/>
      <c r="M424" s="177"/>
      <c r="N424" s="177"/>
      <c r="O424" s="177"/>
      <c r="P424" s="177"/>
      <c r="Q424" s="177"/>
      <c r="R424" s="177"/>
      <c r="S424" s="177"/>
      <c r="T424" s="177"/>
      <c r="U424" s="177"/>
      <c r="V424" s="177"/>
      <c r="W424" s="177"/>
      <c r="X424" s="177"/>
      <c r="Y424" s="177"/>
      <c r="Z424" s="177"/>
    </row>
    <row r="425" ht="18.0" customHeight="1">
      <c r="A425" s="234"/>
      <c r="B425" s="234"/>
      <c r="C425" s="234"/>
      <c r="D425" s="235"/>
      <c r="E425" s="177"/>
      <c r="F425" s="177"/>
      <c r="G425" s="177"/>
      <c r="H425" s="177"/>
      <c r="I425" s="177"/>
      <c r="J425" s="177"/>
      <c r="K425" s="177"/>
      <c r="L425" s="177"/>
      <c r="M425" s="177"/>
      <c r="N425" s="177"/>
      <c r="O425" s="177"/>
      <c r="P425" s="177"/>
      <c r="Q425" s="177"/>
      <c r="R425" s="177"/>
      <c r="S425" s="177"/>
      <c r="T425" s="177"/>
      <c r="U425" s="177"/>
      <c r="V425" s="177"/>
      <c r="W425" s="177"/>
      <c r="X425" s="177"/>
      <c r="Y425" s="177"/>
      <c r="Z425" s="177"/>
    </row>
    <row r="426" ht="18.0" customHeight="1">
      <c r="A426" s="234"/>
      <c r="B426" s="234"/>
      <c r="C426" s="234"/>
      <c r="D426" s="235"/>
      <c r="E426" s="177"/>
      <c r="F426" s="177"/>
      <c r="G426" s="177"/>
      <c r="H426" s="177"/>
      <c r="I426" s="177"/>
      <c r="J426" s="177"/>
      <c r="K426" s="177"/>
      <c r="L426" s="177"/>
      <c r="M426" s="177"/>
      <c r="N426" s="177"/>
      <c r="O426" s="177"/>
      <c r="P426" s="177"/>
      <c r="Q426" s="177"/>
      <c r="R426" s="177"/>
      <c r="S426" s="177"/>
      <c r="T426" s="177"/>
      <c r="U426" s="177"/>
      <c r="V426" s="177"/>
      <c r="W426" s="177"/>
      <c r="X426" s="177"/>
      <c r="Y426" s="177"/>
      <c r="Z426" s="177"/>
    </row>
    <row r="427" ht="18.0" customHeight="1">
      <c r="A427" s="234"/>
      <c r="B427" s="234"/>
      <c r="C427" s="234"/>
      <c r="D427" s="235"/>
      <c r="E427" s="177"/>
      <c r="F427" s="177"/>
      <c r="G427" s="177"/>
      <c r="H427" s="177"/>
      <c r="I427" s="177"/>
      <c r="J427" s="177"/>
      <c r="K427" s="177"/>
      <c r="L427" s="177"/>
      <c r="M427" s="177"/>
      <c r="N427" s="177"/>
      <c r="O427" s="177"/>
      <c r="P427" s="177"/>
      <c r="Q427" s="177"/>
      <c r="R427" s="177"/>
      <c r="S427" s="177"/>
      <c r="T427" s="177"/>
      <c r="U427" s="177"/>
      <c r="V427" s="177"/>
      <c r="W427" s="177"/>
      <c r="X427" s="177"/>
      <c r="Y427" s="177"/>
      <c r="Z427" s="177"/>
    </row>
    <row r="428" ht="18.0" customHeight="1">
      <c r="A428" s="234"/>
      <c r="B428" s="234"/>
      <c r="C428" s="234"/>
      <c r="D428" s="235"/>
      <c r="E428" s="177"/>
      <c r="F428" s="177"/>
      <c r="G428" s="177"/>
      <c r="H428" s="177"/>
      <c r="I428" s="177"/>
      <c r="J428" s="177"/>
      <c r="K428" s="177"/>
      <c r="L428" s="177"/>
      <c r="M428" s="177"/>
      <c r="N428" s="177"/>
      <c r="O428" s="177"/>
      <c r="P428" s="177"/>
      <c r="Q428" s="177"/>
      <c r="R428" s="177"/>
      <c r="S428" s="177"/>
      <c r="T428" s="177"/>
      <c r="U428" s="177"/>
      <c r="V428" s="177"/>
      <c r="W428" s="177"/>
      <c r="X428" s="177"/>
      <c r="Y428" s="177"/>
      <c r="Z428" s="177"/>
    </row>
    <row r="429" ht="18.0" customHeight="1">
      <c r="A429" s="234"/>
      <c r="B429" s="234"/>
      <c r="C429" s="234"/>
      <c r="D429" s="235"/>
      <c r="E429" s="177"/>
      <c r="F429" s="177"/>
      <c r="G429" s="177"/>
      <c r="H429" s="177"/>
      <c r="I429" s="177"/>
      <c r="J429" s="177"/>
      <c r="K429" s="177"/>
      <c r="L429" s="177"/>
      <c r="M429" s="177"/>
      <c r="N429" s="177"/>
      <c r="O429" s="177"/>
      <c r="P429" s="177"/>
      <c r="Q429" s="177"/>
      <c r="R429" s="177"/>
      <c r="S429" s="177"/>
      <c r="T429" s="177"/>
      <c r="U429" s="177"/>
      <c r="V429" s="177"/>
      <c r="W429" s="177"/>
      <c r="X429" s="177"/>
      <c r="Y429" s="177"/>
      <c r="Z429" s="177"/>
    </row>
    <row r="430" ht="18.0" customHeight="1">
      <c r="A430" s="234"/>
      <c r="B430" s="234"/>
      <c r="C430" s="234"/>
      <c r="D430" s="235"/>
      <c r="E430" s="177"/>
      <c r="F430" s="177"/>
      <c r="G430" s="177"/>
      <c r="H430" s="177"/>
      <c r="I430" s="177"/>
      <c r="J430" s="177"/>
      <c r="K430" s="177"/>
      <c r="L430" s="177"/>
      <c r="M430" s="177"/>
      <c r="N430" s="177"/>
      <c r="O430" s="177"/>
      <c r="P430" s="177"/>
      <c r="Q430" s="177"/>
      <c r="R430" s="177"/>
      <c r="S430" s="177"/>
      <c r="T430" s="177"/>
      <c r="U430" s="177"/>
      <c r="V430" s="177"/>
      <c r="W430" s="177"/>
      <c r="X430" s="177"/>
      <c r="Y430" s="177"/>
      <c r="Z430" s="177"/>
    </row>
    <row r="431" ht="18.0" customHeight="1">
      <c r="A431" s="234"/>
      <c r="B431" s="234"/>
      <c r="C431" s="234"/>
      <c r="D431" s="235"/>
      <c r="E431" s="177"/>
      <c r="F431" s="177"/>
      <c r="G431" s="177"/>
      <c r="H431" s="177"/>
      <c r="I431" s="177"/>
      <c r="J431" s="177"/>
      <c r="K431" s="177"/>
      <c r="L431" s="177"/>
      <c r="M431" s="177"/>
      <c r="N431" s="177"/>
      <c r="O431" s="177"/>
      <c r="P431" s="177"/>
      <c r="Q431" s="177"/>
      <c r="R431" s="177"/>
      <c r="S431" s="177"/>
      <c r="T431" s="177"/>
      <c r="U431" s="177"/>
      <c r="V431" s="177"/>
      <c r="W431" s="177"/>
      <c r="X431" s="177"/>
      <c r="Y431" s="177"/>
      <c r="Z431" s="177"/>
    </row>
    <row r="432" ht="18.0" customHeight="1">
      <c r="A432" s="234"/>
      <c r="B432" s="234"/>
      <c r="C432" s="234"/>
      <c r="D432" s="235"/>
      <c r="E432" s="177"/>
      <c r="F432" s="177"/>
      <c r="G432" s="177"/>
      <c r="H432" s="177"/>
      <c r="I432" s="177"/>
      <c r="J432" s="177"/>
      <c r="K432" s="177"/>
      <c r="L432" s="177"/>
      <c r="M432" s="177"/>
      <c r="N432" s="177"/>
      <c r="O432" s="177"/>
      <c r="P432" s="177"/>
      <c r="Q432" s="177"/>
      <c r="R432" s="177"/>
      <c r="S432" s="177"/>
      <c r="T432" s="177"/>
      <c r="U432" s="177"/>
      <c r="V432" s="177"/>
      <c r="W432" s="177"/>
      <c r="X432" s="177"/>
      <c r="Y432" s="177"/>
      <c r="Z432" s="177"/>
    </row>
    <row r="433" ht="18.0" customHeight="1">
      <c r="A433" s="234"/>
      <c r="B433" s="234"/>
      <c r="C433" s="234"/>
      <c r="D433" s="235"/>
      <c r="E433" s="177"/>
      <c r="F433" s="177"/>
      <c r="G433" s="177"/>
      <c r="H433" s="177"/>
      <c r="I433" s="177"/>
      <c r="J433" s="177"/>
      <c r="K433" s="177"/>
      <c r="L433" s="177"/>
      <c r="M433" s="177"/>
      <c r="N433" s="177"/>
      <c r="O433" s="177"/>
      <c r="P433" s="177"/>
      <c r="Q433" s="177"/>
      <c r="R433" s="177"/>
      <c r="S433" s="177"/>
      <c r="T433" s="177"/>
      <c r="U433" s="177"/>
      <c r="V433" s="177"/>
      <c r="W433" s="177"/>
      <c r="X433" s="177"/>
      <c r="Y433" s="177"/>
      <c r="Z433" s="177"/>
    </row>
    <row r="434" ht="18.0" customHeight="1">
      <c r="A434" s="234"/>
      <c r="B434" s="234"/>
      <c r="C434" s="234"/>
      <c r="D434" s="235"/>
      <c r="E434" s="177"/>
      <c r="F434" s="177"/>
      <c r="G434" s="177"/>
      <c r="H434" s="177"/>
      <c r="I434" s="177"/>
      <c r="J434" s="177"/>
      <c r="K434" s="177"/>
      <c r="L434" s="177"/>
      <c r="M434" s="177"/>
      <c r="N434" s="177"/>
      <c r="O434" s="177"/>
      <c r="P434" s="177"/>
      <c r="Q434" s="177"/>
      <c r="R434" s="177"/>
      <c r="S434" s="177"/>
      <c r="T434" s="177"/>
      <c r="U434" s="177"/>
      <c r="V434" s="177"/>
      <c r="W434" s="177"/>
      <c r="X434" s="177"/>
      <c r="Y434" s="177"/>
      <c r="Z434" s="177"/>
    </row>
    <row r="435" ht="18.0" customHeight="1">
      <c r="A435" s="234"/>
      <c r="B435" s="234"/>
      <c r="C435" s="234"/>
      <c r="D435" s="235"/>
      <c r="E435" s="177"/>
      <c r="F435" s="177"/>
      <c r="G435" s="177"/>
      <c r="H435" s="177"/>
      <c r="I435" s="177"/>
      <c r="J435" s="177"/>
      <c r="K435" s="177"/>
      <c r="L435" s="177"/>
      <c r="M435" s="177"/>
      <c r="N435" s="177"/>
      <c r="O435" s="177"/>
      <c r="P435" s="177"/>
      <c r="Q435" s="177"/>
      <c r="R435" s="177"/>
      <c r="S435" s="177"/>
      <c r="T435" s="177"/>
      <c r="U435" s="177"/>
      <c r="V435" s="177"/>
      <c r="W435" s="177"/>
      <c r="X435" s="177"/>
      <c r="Y435" s="177"/>
      <c r="Z435" s="177"/>
    </row>
    <row r="436" ht="18.0" customHeight="1">
      <c r="A436" s="234"/>
      <c r="B436" s="234"/>
      <c r="C436" s="234"/>
      <c r="D436" s="235"/>
      <c r="E436" s="177"/>
      <c r="F436" s="177"/>
      <c r="G436" s="177"/>
      <c r="H436" s="177"/>
      <c r="I436" s="177"/>
      <c r="J436" s="177"/>
      <c r="K436" s="177"/>
      <c r="L436" s="177"/>
      <c r="M436" s="177"/>
      <c r="N436" s="177"/>
      <c r="O436" s="177"/>
      <c r="P436" s="177"/>
      <c r="Q436" s="177"/>
      <c r="R436" s="177"/>
      <c r="S436" s="177"/>
      <c r="T436" s="177"/>
      <c r="U436" s="177"/>
      <c r="V436" s="177"/>
      <c r="W436" s="177"/>
      <c r="X436" s="177"/>
      <c r="Y436" s="177"/>
      <c r="Z436" s="177"/>
    </row>
    <row r="437" ht="18.0" customHeight="1">
      <c r="A437" s="234"/>
      <c r="B437" s="234"/>
      <c r="C437" s="234"/>
      <c r="D437" s="235"/>
      <c r="E437" s="177"/>
      <c r="F437" s="177"/>
      <c r="G437" s="177"/>
      <c r="H437" s="177"/>
      <c r="I437" s="177"/>
      <c r="J437" s="177"/>
      <c r="K437" s="177"/>
      <c r="L437" s="177"/>
      <c r="M437" s="177"/>
      <c r="N437" s="177"/>
      <c r="O437" s="177"/>
      <c r="P437" s="177"/>
      <c r="Q437" s="177"/>
      <c r="R437" s="177"/>
      <c r="S437" s="177"/>
      <c r="T437" s="177"/>
      <c r="U437" s="177"/>
      <c r="V437" s="177"/>
      <c r="W437" s="177"/>
      <c r="X437" s="177"/>
      <c r="Y437" s="177"/>
      <c r="Z437" s="177"/>
    </row>
    <row r="438" ht="18.0" customHeight="1">
      <c r="A438" s="234"/>
      <c r="B438" s="234"/>
      <c r="C438" s="234"/>
      <c r="D438" s="235"/>
      <c r="E438" s="177"/>
      <c r="F438" s="177"/>
      <c r="G438" s="177"/>
      <c r="H438" s="177"/>
      <c r="I438" s="177"/>
      <c r="J438" s="177"/>
      <c r="K438" s="177"/>
      <c r="L438" s="177"/>
      <c r="M438" s="177"/>
      <c r="N438" s="177"/>
      <c r="O438" s="177"/>
      <c r="P438" s="177"/>
      <c r="Q438" s="177"/>
      <c r="R438" s="177"/>
      <c r="S438" s="177"/>
      <c r="T438" s="177"/>
      <c r="U438" s="177"/>
      <c r="V438" s="177"/>
      <c r="W438" s="177"/>
      <c r="X438" s="177"/>
      <c r="Y438" s="177"/>
      <c r="Z438" s="177"/>
    </row>
    <row r="439" ht="18.0" customHeight="1">
      <c r="A439" s="234"/>
      <c r="B439" s="234"/>
      <c r="C439" s="234"/>
      <c r="D439" s="235"/>
      <c r="E439" s="177"/>
      <c r="F439" s="177"/>
      <c r="G439" s="177"/>
      <c r="H439" s="177"/>
      <c r="I439" s="177"/>
      <c r="J439" s="177"/>
      <c r="K439" s="177"/>
      <c r="L439" s="177"/>
      <c r="M439" s="177"/>
      <c r="N439" s="177"/>
      <c r="O439" s="177"/>
      <c r="P439" s="177"/>
      <c r="Q439" s="177"/>
      <c r="R439" s="177"/>
      <c r="S439" s="177"/>
      <c r="T439" s="177"/>
      <c r="U439" s="177"/>
      <c r="V439" s="177"/>
      <c r="W439" s="177"/>
      <c r="X439" s="177"/>
      <c r="Y439" s="177"/>
      <c r="Z439" s="177"/>
    </row>
    <row r="440" ht="18.0" customHeight="1">
      <c r="A440" s="234"/>
      <c r="B440" s="234"/>
      <c r="C440" s="234"/>
      <c r="D440" s="235"/>
      <c r="E440" s="177"/>
      <c r="F440" s="177"/>
      <c r="G440" s="177"/>
      <c r="H440" s="177"/>
      <c r="I440" s="177"/>
      <c r="J440" s="177"/>
      <c r="K440" s="177"/>
      <c r="L440" s="177"/>
      <c r="M440" s="177"/>
      <c r="N440" s="177"/>
      <c r="O440" s="177"/>
      <c r="P440" s="177"/>
      <c r="Q440" s="177"/>
      <c r="R440" s="177"/>
      <c r="S440" s="177"/>
      <c r="T440" s="177"/>
      <c r="U440" s="177"/>
      <c r="V440" s="177"/>
      <c r="W440" s="177"/>
      <c r="X440" s="177"/>
      <c r="Y440" s="177"/>
      <c r="Z440" s="177"/>
    </row>
    <row r="441" ht="18.0" customHeight="1">
      <c r="A441" s="234"/>
      <c r="B441" s="234"/>
      <c r="C441" s="234"/>
      <c r="D441" s="235"/>
      <c r="E441" s="177"/>
      <c r="F441" s="177"/>
      <c r="G441" s="177"/>
      <c r="H441" s="177"/>
      <c r="I441" s="177"/>
      <c r="J441" s="177"/>
      <c r="K441" s="177"/>
      <c r="L441" s="177"/>
      <c r="M441" s="177"/>
      <c r="N441" s="177"/>
      <c r="O441" s="177"/>
      <c r="P441" s="177"/>
      <c r="Q441" s="177"/>
      <c r="R441" s="177"/>
      <c r="S441" s="177"/>
      <c r="T441" s="177"/>
      <c r="U441" s="177"/>
      <c r="V441" s="177"/>
      <c r="W441" s="177"/>
      <c r="X441" s="177"/>
      <c r="Y441" s="177"/>
      <c r="Z441" s="177"/>
    </row>
    <row r="442" ht="18.0" customHeight="1">
      <c r="A442" s="234"/>
      <c r="B442" s="234"/>
      <c r="C442" s="234"/>
      <c r="D442" s="235"/>
      <c r="E442" s="177"/>
      <c r="F442" s="177"/>
      <c r="G442" s="177"/>
      <c r="H442" s="177"/>
      <c r="I442" s="177"/>
      <c r="J442" s="177"/>
      <c r="K442" s="177"/>
      <c r="L442" s="177"/>
      <c r="M442" s="177"/>
      <c r="N442" s="177"/>
      <c r="O442" s="177"/>
      <c r="P442" s="177"/>
      <c r="Q442" s="177"/>
      <c r="R442" s="177"/>
      <c r="S442" s="177"/>
      <c r="T442" s="177"/>
      <c r="U442" s="177"/>
      <c r="V442" s="177"/>
      <c r="W442" s="177"/>
      <c r="X442" s="177"/>
      <c r="Y442" s="177"/>
      <c r="Z442" s="177"/>
    </row>
    <row r="443" ht="18.0" customHeight="1">
      <c r="A443" s="234"/>
      <c r="B443" s="234"/>
      <c r="C443" s="234"/>
      <c r="D443" s="235"/>
      <c r="E443" s="177"/>
      <c r="F443" s="177"/>
      <c r="G443" s="177"/>
      <c r="H443" s="177"/>
      <c r="I443" s="177"/>
      <c r="J443" s="177"/>
      <c r="K443" s="177"/>
      <c r="L443" s="177"/>
      <c r="M443" s="177"/>
      <c r="N443" s="177"/>
      <c r="O443" s="177"/>
      <c r="P443" s="177"/>
      <c r="Q443" s="177"/>
      <c r="R443" s="177"/>
      <c r="S443" s="177"/>
      <c r="T443" s="177"/>
      <c r="U443" s="177"/>
      <c r="V443" s="177"/>
      <c r="W443" s="177"/>
      <c r="X443" s="177"/>
      <c r="Y443" s="177"/>
      <c r="Z443" s="177"/>
    </row>
    <row r="444" ht="18.0" customHeight="1">
      <c r="A444" s="234"/>
      <c r="B444" s="234"/>
      <c r="C444" s="234"/>
      <c r="D444" s="235"/>
      <c r="E444" s="177"/>
      <c r="F444" s="177"/>
      <c r="G444" s="177"/>
      <c r="H444" s="177"/>
      <c r="I444" s="177"/>
      <c r="J444" s="177"/>
      <c r="K444" s="177"/>
      <c r="L444" s="177"/>
      <c r="M444" s="177"/>
      <c r="N444" s="177"/>
      <c r="O444" s="177"/>
      <c r="P444" s="177"/>
      <c r="Q444" s="177"/>
      <c r="R444" s="177"/>
      <c r="S444" s="177"/>
      <c r="T444" s="177"/>
      <c r="U444" s="177"/>
      <c r="V444" s="177"/>
      <c r="W444" s="177"/>
      <c r="X444" s="177"/>
      <c r="Y444" s="177"/>
      <c r="Z444" s="177"/>
    </row>
    <row r="445" ht="18.0" customHeight="1">
      <c r="A445" s="234"/>
      <c r="B445" s="234"/>
      <c r="C445" s="234"/>
      <c r="D445" s="235"/>
      <c r="E445" s="177"/>
      <c r="F445" s="177"/>
      <c r="G445" s="177"/>
      <c r="H445" s="177"/>
      <c r="I445" s="177"/>
      <c r="J445" s="177"/>
      <c r="K445" s="177"/>
      <c r="L445" s="177"/>
      <c r="M445" s="177"/>
      <c r="N445" s="177"/>
      <c r="O445" s="177"/>
      <c r="P445" s="177"/>
      <c r="Q445" s="177"/>
      <c r="R445" s="177"/>
      <c r="S445" s="177"/>
      <c r="T445" s="177"/>
      <c r="U445" s="177"/>
      <c r="V445" s="177"/>
      <c r="W445" s="177"/>
      <c r="X445" s="177"/>
      <c r="Y445" s="177"/>
      <c r="Z445" s="177"/>
    </row>
    <row r="446" ht="18.0" customHeight="1">
      <c r="A446" s="234"/>
      <c r="B446" s="234"/>
      <c r="C446" s="234"/>
      <c r="D446" s="235"/>
      <c r="E446" s="177"/>
      <c r="F446" s="177"/>
      <c r="G446" s="177"/>
      <c r="H446" s="177"/>
      <c r="I446" s="177"/>
      <c r="J446" s="177"/>
      <c r="K446" s="177"/>
      <c r="L446" s="177"/>
      <c r="M446" s="177"/>
      <c r="N446" s="177"/>
      <c r="O446" s="177"/>
      <c r="P446" s="177"/>
      <c r="Q446" s="177"/>
      <c r="R446" s="177"/>
      <c r="S446" s="177"/>
      <c r="T446" s="177"/>
      <c r="U446" s="177"/>
      <c r="V446" s="177"/>
      <c r="W446" s="177"/>
      <c r="X446" s="177"/>
      <c r="Y446" s="177"/>
      <c r="Z446" s="177"/>
    </row>
    <row r="447" ht="18.0" customHeight="1">
      <c r="A447" s="234"/>
      <c r="B447" s="234"/>
      <c r="C447" s="234"/>
      <c r="D447" s="235"/>
      <c r="E447" s="177"/>
      <c r="F447" s="177"/>
      <c r="G447" s="177"/>
      <c r="H447" s="177"/>
      <c r="I447" s="177"/>
      <c r="J447" s="177"/>
      <c r="K447" s="177"/>
      <c r="L447" s="177"/>
      <c r="M447" s="177"/>
      <c r="N447" s="177"/>
      <c r="O447" s="177"/>
      <c r="P447" s="177"/>
      <c r="Q447" s="177"/>
      <c r="R447" s="177"/>
      <c r="S447" s="177"/>
      <c r="T447" s="177"/>
      <c r="U447" s="177"/>
      <c r="V447" s="177"/>
      <c r="W447" s="177"/>
      <c r="X447" s="177"/>
      <c r="Y447" s="177"/>
      <c r="Z447" s="177"/>
    </row>
    <row r="448" ht="18.0" customHeight="1">
      <c r="A448" s="234"/>
      <c r="B448" s="234"/>
      <c r="C448" s="234"/>
      <c r="D448" s="235"/>
      <c r="E448" s="177"/>
      <c r="F448" s="177"/>
      <c r="G448" s="177"/>
      <c r="H448" s="177"/>
      <c r="I448" s="177"/>
      <c r="J448" s="177"/>
      <c r="K448" s="177"/>
      <c r="L448" s="177"/>
      <c r="M448" s="177"/>
      <c r="N448" s="177"/>
      <c r="O448" s="177"/>
      <c r="P448" s="177"/>
      <c r="Q448" s="177"/>
      <c r="R448" s="177"/>
      <c r="S448" s="177"/>
      <c r="T448" s="177"/>
      <c r="U448" s="177"/>
      <c r="V448" s="177"/>
      <c r="W448" s="177"/>
      <c r="X448" s="177"/>
      <c r="Y448" s="177"/>
      <c r="Z448" s="177"/>
    </row>
    <row r="449" ht="18.0" customHeight="1">
      <c r="A449" s="234"/>
      <c r="B449" s="234"/>
      <c r="C449" s="234"/>
      <c r="D449" s="235"/>
      <c r="E449" s="177"/>
      <c r="F449" s="177"/>
      <c r="G449" s="177"/>
      <c r="H449" s="177"/>
      <c r="I449" s="177"/>
      <c r="J449" s="177"/>
      <c r="K449" s="177"/>
      <c r="L449" s="177"/>
      <c r="M449" s="177"/>
      <c r="N449" s="177"/>
      <c r="O449" s="177"/>
      <c r="P449" s="177"/>
      <c r="Q449" s="177"/>
      <c r="R449" s="177"/>
      <c r="S449" s="177"/>
      <c r="T449" s="177"/>
      <c r="U449" s="177"/>
      <c r="V449" s="177"/>
      <c r="W449" s="177"/>
      <c r="X449" s="177"/>
      <c r="Y449" s="177"/>
      <c r="Z449" s="177"/>
    </row>
    <row r="450" ht="18.0" customHeight="1">
      <c r="A450" s="234"/>
      <c r="B450" s="234"/>
      <c r="C450" s="234"/>
      <c r="D450" s="235"/>
      <c r="E450" s="177"/>
      <c r="F450" s="177"/>
      <c r="G450" s="177"/>
      <c r="H450" s="177"/>
      <c r="I450" s="177"/>
      <c r="J450" s="177"/>
      <c r="K450" s="177"/>
      <c r="L450" s="177"/>
      <c r="M450" s="177"/>
      <c r="N450" s="177"/>
      <c r="O450" s="177"/>
      <c r="P450" s="177"/>
      <c r="Q450" s="177"/>
      <c r="R450" s="177"/>
      <c r="S450" s="177"/>
      <c r="T450" s="177"/>
      <c r="U450" s="177"/>
      <c r="V450" s="177"/>
      <c r="W450" s="177"/>
      <c r="X450" s="177"/>
      <c r="Y450" s="177"/>
      <c r="Z450" s="177"/>
    </row>
    <row r="451" ht="18.0" customHeight="1">
      <c r="A451" s="234"/>
      <c r="B451" s="234"/>
      <c r="C451" s="234"/>
      <c r="D451" s="235"/>
      <c r="E451" s="177"/>
      <c r="F451" s="177"/>
      <c r="G451" s="177"/>
      <c r="H451" s="177"/>
      <c r="I451" s="177"/>
      <c r="J451" s="177"/>
      <c r="K451" s="177"/>
      <c r="L451" s="177"/>
      <c r="M451" s="177"/>
      <c r="N451" s="177"/>
      <c r="O451" s="177"/>
      <c r="P451" s="177"/>
      <c r="Q451" s="177"/>
      <c r="R451" s="177"/>
      <c r="S451" s="177"/>
      <c r="T451" s="177"/>
      <c r="U451" s="177"/>
      <c r="V451" s="177"/>
      <c r="W451" s="177"/>
      <c r="X451" s="177"/>
      <c r="Y451" s="177"/>
      <c r="Z451" s="177"/>
    </row>
    <row r="452" ht="18.0" customHeight="1">
      <c r="A452" s="234"/>
      <c r="B452" s="234"/>
      <c r="C452" s="234"/>
      <c r="D452" s="235"/>
      <c r="E452" s="177"/>
      <c r="F452" s="177"/>
      <c r="G452" s="177"/>
      <c r="H452" s="177"/>
      <c r="I452" s="177"/>
      <c r="J452" s="177"/>
      <c r="K452" s="177"/>
      <c r="L452" s="177"/>
      <c r="M452" s="177"/>
      <c r="N452" s="177"/>
      <c r="O452" s="177"/>
      <c r="P452" s="177"/>
      <c r="Q452" s="177"/>
      <c r="R452" s="177"/>
      <c r="S452" s="177"/>
      <c r="T452" s="177"/>
      <c r="U452" s="177"/>
      <c r="V452" s="177"/>
      <c r="W452" s="177"/>
      <c r="X452" s="177"/>
      <c r="Y452" s="177"/>
      <c r="Z452" s="177"/>
    </row>
    <row r="453" ht="18.0" customHeight="1">
      <c r="A453" s="234"/>
      <c r="B453" s="234"/>
      <c r="C453" s="234"/>
      <c r="D453" s="235"/>
      <c r="E453" s="177"/>
      <c r="F453" s="177"/>
      <c r="G453" s="177"/>
      <c r="H453" s="177"/>
      <c r="I453" s="177"/>
      <c r="J453" s="177"/>
      <c r="K453" s="177"/>
      <c r="L453" s="177"/>
      <c r="M453" s="177"/>
      <c r="N453" s="177"/>
      <c r="O453" s="177"/>
      <c r="P453" s="177"/>
      <c r="Q453" s="177"/>
      <c r="R453" s="177"/>
      <c r="S453" s="177"/>
      <c r="T453" s="177"/>
      <c r="U453" s="177"/>
      <c r="V453" s="177"/>
      <c r="W453" s="177"/>
      <c r="X453" s="177"/>
      <c r="Y453" s="177"/>
      <c r="Z453" s="177"/>
    </row>
    <row r="454" ht="18.0" customHeight="1">
      <c r="A454" s="234"/>
      <c r="B454" s="234"/>
      <c r="C454" s="234"/>
      <c r="D454" s="235"/>
      <c r="E454" s="177"/>
      <c r="F454" s="177"/>
      <c r="G454" s="177"/>
      <c r="H454" s="177"/>
      <c r="I454" s="177"/>
      <c r="J454" s="177"/>
      <c r="K454" s="177"/>
      <c r="L454" s="177"/>
      <c r="M454" s="177"/>
      <c r="N454" s="177"/>
      <c r="O454" s="177"/>
      <c r="P454" s="177"/>
      <c r="Q454" s="177"/>
      <c r="R454" s="177"/>
      <c r="S454" s="177"/>
      <c r="T454" s="177"/>
      <c r="U454" s="177"/>
      <c r="V454" s="177"/>
      <c r="W454" s="177"/>
      <c r="X454" s="177"/>
      <c r="Y454" s="177"/>
      <c r="Z454" s="177"/>
    </row>
    <row r="455" ht="18.0" customHeight="1">
      <c r="A455" s="234"/>
      <c r="B455" s="234"/>
      <c r="C455" s="234"/>
      <c r="D455" s="235"/>
      <c r="E455" s="177"/>
      <c r="F455" s="177"/>
      <c r="G455" s="177"/>
      <c r="H455" s="177"/>
      <c r="I455" s="177"/>
      <c r="J455" s="177"/>
      <c r="K455" s="177"/>
      <c r="L455" s="177"/>
      <c r="M455" s="177"/>
      <c r="N455" s="177"/>
      <c r="O455" s="177"/>
      <c r="P455" s="177"/>
      <c r="Q455" s="177"/>
      <c r="R455" s="177"/>
      <c r="S455" s="177"/>
      <c r="T455" s="177"/>
      <c r="U455" s="177"/>
      <c r="V455" s="177"/>
      <c r="W455" s="177"/>
      <c r="X455" s="177"/>
      <c r="Y455" s="177"/>
      <c r="Z455" s="177"/>
    </row>
    <row r="456" ht="18.0" customHeight="1">
      <c r="A456" s="234"/>
      <c r="B456" s="234"/>
      <c r="C456" s="234"/>
      <c r="D456" s="235"/>
      <c r="E456" s="177"/>
      <c r="F456" s="177"/>
      <c r="G456" s="177"/>
      <c r="H456" s="177"/>
      <c r="I456" s="177"/>
      <c r="J456" s="177"/>
      <c r="K456" s="177"/>
      <c r="L456" s="177"/>
      <c r="M456" s="177"/>
      <c r="N456" s="177"/>
      <c r="O456" s="177"/>
      <c r="P456" s="177"/>
      <c r="Q456" s="177"/>
      <c r="R456" s="177"/>
      <c r="S456" s="177"/>
      <c r="T456" s="177"/>
      <c r="U456" s="177"/>
      <c r="V456" s="177"/>
      <c r="W456" s="177"/>
      <c r="X456" s="177"/>
      <c r="Y456" s="177"/>
      <c r="Z456" s="177"/>
    </row>
    <row r="457" ht="18.0" customHeight="1">
      <c r="A457" s="234"/>
      <c r="B457" s="234"/>
      <c r="C457" s="234"/>
      <c r="D457" s="235"/>
      <c r="E457" s="177"/>
      <c r="F457" s="177"/>
      <c r="G457" s="177"/>
      <c r="H457" s="177"/>
      <c r="I457" s="177"/>
      <c r="J457" s="177"/>
      <c r="K457" s="177"/>
      <c r="L457" s="177"/>
      <c r="M457" s="177"/>
      <c r="N457" s="177"/>
      <c r="O457" s="177"/>
      <c r="P457" s="177"/>
      <c r="Q457" s="177"/>
      <c r="R457" s="177"/>
      <c r="S457" s="177"/>
      <c r="T457" s="177"/>
      <c r="U457" s="177"/>
      <c r="V457" s="177"/>
      <c r="W457" s="177"/>
      <c r="X457" s="177"/>
      <c r="Y457" s="177"/>
      <c r="Z457" s="177"/>
    </row>
    <row r="458" ht="18.0" customHeight="1">
      <c r="A458" s="234"/>
      <c r="B458" s="234"/>
      <c r="C458" s="234"/>
      <c r="D458" s="235"/>
      <c r="E458" s="177"/>
      <c r="F458" s="177"/>
      <c r="G458" s="177"/>
      <c r="H458" s="177"/>
      <c r="I458" s="177"/>
      <c r="J458" s="177"/>
      <c r="K458" s="177"/>
      <c r="L458" s="177"/>
      <c r="M458" s="177"/>
      <c r="N458" s="177"/>
      <c r="O458" s="177"/>
      <c r="P458" s="177"/>
      <c r="Q458" s="177"/>
      <c r="R458" s="177"/>
      <c r="S458" s="177"/>
      <c r="T458" s="177"/>
      <c r="U458" s="177"/>
      <c r="V458" s="177"/>
      <c r="W458" s="177"/>
      <c r="X458" s="177"/>
      <c r="Y458" s="177"/>
      <c r="Z458" s="177"/>
    </row>
    <row r="459" ht="18.0" customHeight="1">
      <c r="A459" s="234"/>
      <c r="B459" s="234"/>
      <c r="C459" s="234"/>
      <c r="D459" s="235"/>
      <c r="E459" s="177"/>
      <c r="F459" s="177"/>
      <c r="G459" s="177"/>
      <c r="H459" s="177"/>
      <c r="I459" s="177"/>
      <c r="J459" s="177"/>
      <c r="K459" s="177"/>
      <c r="L459" s="177"/>
      <c r="M459" s="177"/>
      <c r="N459" s="177"/>
      <c r="O459" s="177"/>
      <c r="P459" s="177"/>
      <c r="Q459" s="177"/>
      <c r="R459" s="177"/>
      <c r="S459" s="177"/>
      <c r="T459" s="177"/>
      <c r="U459" s="177"/>
      <c r="V459" s="177"/>
      <c r="W459" s="177"/>
      <c r="X459" s="177"/>
      <c r="Y459" s="177"/>
      <c r="Z459" s="177"/>
    </row>
    <row r="460" ht="18.0" customHeight="1">
      <c r="A460" s="234"/>
      <c r="B460" s="234"/>
      <c r="C460" s="234"/>
      <c r="D460" s="235"/>
      <c r="E460" s="177"/>
      <c r="F460" s="177"/>
      <c r="G460" s="177"/>
      <c r="H460" s="177"/>
      <c r="I460" s="177"/>
      <c r="J460" s="177"/>
      <c r="K460" s="177"/>
      <c r="L460" s="177"/>
      <c r="M460" s="177"/>
      <c r="N460" s="177"/>
      <c r="O460" s="177"/>
      <c r="P460" s="177"/>
      <c r="Q460" s="177"/>
      <c r="R460" s="177"/>
      <c r="S460" s="177"/>
      <c r="T460" s="177"/>
      <c r="U460" s="177"/>
      <c r="V460" s="177"/>
      <c r="W460" s="177"/>
      <c r="X460" s="177"/>
      <c r="Y460" s="177"/>
      <c r="Z460" s="177"/>
    </row>
    <row r="461" ht="18.0" customHeight="1">
      <c r="A461" s="234"/>
      <c r="B461" s="234"/>
      <c r="C461" s="234"/>
      <c r="D461" s="235"/>
      <c r="E461" s="177"/>
      <c r="F461" s="177"/>
      <c r="G461" s="177"/>
      <c r="H461" s="177"/>
      <c r="I461" s="177"/>
      <c r="J461" s="177"/>
      <c r="K461" s="177"/>
      <c r="L461" s="177"/>
      <c r="M461" s="177"/>
      <c r="N461" s="177"/>
      <c r="O461" s="177"/>
      <c r="P461" s="177"/>
      <c r="Q461" s="177"/>
      <c r="R461" s="177"/>
      <c r="S461" s="177"/>
      <c r="T461" s="177"/>
      <c r="U461" s="177"/>
      <c r="V461" s="177"/>
      <c r="W461" s="177"/>
      <c r="X461" s="177"/>
      <c r="Y461" s="177"/>
      <c r="Z461" s="177"/>
    </row>
    <row r="462" ht="18.0" customHeight="1">
      <c r="A462" s="234"/>
      <c r="B462" s="234"/>
      <c r="C462" s="234"/>
      <c r="D462" s="235"/>
      <c r="E462" s="177"/>
      <c r="F462" s="177"/>
      <c r="G462" s="177"/>
      <c r="H462" s="177"/>
      <c r="I462" s="177"/>
      <c r="J462" s="177"/>
      <c r="K462" s="177"/>
      <c r="L462" s="177"/>
      <c r="M462" s="177"/>
      <c r="N462" s="177"/>
      <c r="O462" s="177"/>
      <c r="P462" s="177"/>
      <c r="Q462" s="177"/>
      <c r="R462" s="177"/>
      <c r="S462" s="177"/>
      <c r="T462" s="177"/>
      <c r="U462" s="177"/>
      <c r="V462" s="177"/>
      <c r="W462" s="177"/>
      <c r="X462" s="177"/>
      <c r="Y462" s="177"/>
      <c r="Z462" s="177"/>
    </row>
    <row r="463" ht="18.0" customHeight="1">
      <c r="A463" s="234"/>
      <c r="B463" s="234"/>
      <c r="C463" s="234"/>
      <c r="D463" s="235"/>
      <c r="E463" s="177"/>
      <c r="F463" s="177"/>
      <c r="G463" s="177"/>
      <c r="H463" s="177"/>
      <c r="I463" s="177"/>
      <c r="J463" s="177"/>
      <c r="K463" s="177"/>
      <c r="L463" s="177"/>
      <c r="M463" s="177"/>
      <c r="N463" s="177"/>
      <c r="O463" s="177"/>
      <c r="P463" s="177"/>
      <c r="Q463" s="177"/>
      <c r="R463" s="177"/>
      <c r="S463" s="177"/>
      <c r="T463" s="177"/>
      <c r="U463" s="177"/>
      <c r="V463" s="177"/>
      <c r="W463" s="177"/>
      <c r="X463" s="177"/>
      <c r="Y463" s="177"/>
      <c r="Z463" s="177"/>
    </row>
    <row r="464" ht="18.0" customHeight="1">
      <c r="A464" s="234"/>
      <c r="B464" s="234"/>
      <c r="C464" s="234"/>
      <c r="D464" s="235"/>
      <c r="E464" s="177"/>
      <c r="F464" s="177"/>
      <c r="G464" s="177"/>
      <c r="H464" s="177"/>
      <c r="I464" s="177"/>
      <c r="J464" s="177"/>
      <c r="K464" s="177"/>
      <c r="L464" s="177"/>
      <c r="M464" s="177"/>
      <c r="N464" s="177"/>
      <c r="O464" s="177"/>
      <c r="P464" s="177"/>
      <c r="Q464" s="177"/>
      <c r="R464" s="177"/>
      <c r="S464" s="177"/>
      <c r="T464" s="177"/>
      <c r="U464" s="177"/>
      <c r="V464" s="177"/>
      <c r="W464" s="177"/>
      <c r="X464" s="177"/>
      <c r="Y464" s="177"/>
      <c r="Z464" s="177"/>
    </row>
    <row r="465" ht="18.0" customHeight="1">
      <c r="A465" s="234"/>
      <c r="B465" s="234"/>
      <c r="C465" s="234"/>
      <c r="D465" s="235"/>
      <c r="E465" s="177"/>
      <c r="F465" s="177"/>
      <c r="G465" s="177"/>
      <c r="H465" s="177"/>
      <c r="I465" s="177"/>
      <c r="J465" s="177"/>
      <c r="K465" s="177"/>
      <c r="L465" s="177"/>
      <c r="M465" s="177"/>
      <c r="N465" s="177"/>
      <c r="O465" s="177"/>
      <c r="P465" s="177"/>
      <c r="Q465" s="177"/>
      <c r="R465" s="177"/>
      <c r="S465" s="177"/>
      <c r="T465" s="177"/>
      <c r="U465" s="177"/>
      <c r="V465" s="177"/>
      <c r="W465" s="177"/>
      <c r="X465" s="177"/>
      <c r="Y465" s="177"/>
      <c r="Z465" s="177"/>
    </row>
    <row r="466" ht="18.0" customHeight="1">
      <c r="A466" s="234"/>
      <c r="B466" s="234"/>
      <c r="C466" s="234"/>
      <c r="D466" s="235"/>
      <c r="E466" s="177"/>
      <c r="F466" s="177"/>
      <c r="G466" s="177"/>
      <c r="H466" s="177"/>
      <c r="I466" s="177"/>
      <c r="J466" s="177"/>
      <c r="K466" s="177"/>
      <c r="L466" s="177"/>
      <c r="M466" s="177"/>
      <c r="N466" s="177"/>
      <c r="O466" s="177"/>
      <c r="P466" s="177"/>
      <c r="Q466" s="177"/>
      <c r="R466" s="177"/>
      <c r="S466" s="177"/>
      <c r="T466" s="177"/>
      <c r="U466" s="177"/>
      <c r="V466" s="177"/>
      <c r="W466" s="177"/>
      <c r="X466" s="177"/>
      <c r="Y466" s="177"/>
      <c r="Z466" s="177"/>
    </row>
    <row r="467" ht="18.0" customHeight="1">
      <c r="A467" s="234"/>
      <c r="B467" s="234"/>
      <c r="C467" s="234"/>
      <c r="D467" s="235"/>
      <c r="E467" s="177"/>
      <c r="F467" s="177"/>
      <c r="G467" s="177"/>
      <c r="H467" s="177"/>
      <c r="I467" s="177"/>
      <c r="J467" s="177"/>
      <c r="K467" s="177"/>
      <c r="L467" s="177"/>
      <c r="M467" s="177"/>
      <c r="N467" s="177"/>
      <c r="O467" s="177"/>
      <c r="P467" s="177"/>
      <c r="Q467" s="177"/>
      <c r="R467" s="177"/>
      <c r="S467" s="177"/>
      <c r="T467" s="177"/>
      <c r="U467" s="177"/>
      <c r="V467" s="177"/>
      <c r="W467" s="177"/>
      <c r="X467" s="177"/>
      <c r="Y467" s="177"/>
      <c r="Z467" s="177"/>
    </row>
    <row r="468" ht="18.0" customHeight="1">
      <c r="A468" s="234"/>
      <c r="B468" s="234"/>
      <c r="C468" s="234"/>
      <c r="D468" s="235"/>
      <c r="E468" s="177"/>
      <c r="F468" s="177"/>
      <c r="G468" s="177"/>
      <c r="H468" s="177"/>
      <c r="I468" s="177"/>
      <c r="J468" s="177"/>
      <c r="K468" s="177"/>
      <c r="L468" s="177"/>
      <c r="M468" s="177"/>
      <c r="N468" s="177"/>
      <c r="O468" s="177"/>
      <c r="P468" s="177"/>
      <c r="Q468" s="177"/>
      <c r="R468" s="177"/>
      <c r="S468" s="177"/>
      <c r="T468" s="177"/>
      <c r="U468" s="177"/>
      <c r="V468" s="177"/>
      <c r="W468" s="177"/>
      <c r="X468" s="177"/>
      <c r="Y468" s="177"/>
      <c r="Z468" s="177"/>
    </row>
    <row r="469" ht="18.0" customHeight="1">
      <c r="A469" s="234"/>
      <c r="B469" s="234"/>
      <c r="C469" s="234"/>
      <c r="D469" s="235"/>
      <c r="E469" s="177"/>
      <c r="F469" s="177"/>
      <c r="G469" s="177"/>
      <c r="H469" s="177"/>
      <c r="I469" s="177"/>
      <c r="J469" s="177"/>
      <c r="K469" s="177"/>
      <c r="L469" s="177"/>
      <c r="M469" s="177"/>
      <c r="N469" s="177"/>
      <c r="O469" s="177"/>
      <c r="P469" s="177"/>
      <c r="Q469" s="177"/>
      <c r="R469" s="177"/>
      <c r="S469" s="177"/>
      <c r="T469" s="177"/>
      <c r="U469" s="177"/>
      <c r="V469" s="177"/>
      <c r="W469" s="177"/>
      <c r="X469" s="177"/>
      <c r="Y469" s="177"/>
      <c r="Z469" s="177"/>
    </row>
    <row r="470" ht="18.0" customHeight="1">
      <c r="A470" s="234"/>
      <c r="B470" s="234"/>
      <c r="C470" s="234"/>
      <c r="D470" s="235"/>
      <c r="E470" s="177"/>
      <c r="F470" s="177"/>
      <c r="G470" s="177"/>
      <c r="H470" s="177"/>
      <c r="I470" s="177"/>
      <c r="J470" s="177"/>
      <c r="K470" s="177"/>
      <c r="L470" s="177"/>
      <c r="M470" s="177"/>
      <c r="N470" s="177"/>
      <c r="O470" s="177"/>
      <c r="P470" s="177"/>
      <c r="Q470" s="177"/>
      <c r="R470" s="177"/>
      <c r="S470" s="177"/>
      <c r="T470" s="177"/>
      <c r="U470" s="177"/>
      <c r="V470" s="177"/>
      <c r="W470" s="177"/>
      <c r="X470" s="177"/>
      <c r="Y470" s="177"/>
      <c r="Z470" s="177"/>
    </row>
    <row r="471" ht="18.0" customHeight="1">
      <c r="A471" s="234"/>
      <c r="B471" s="234"/>
      <c r="C471" s="234"/>
      <c r="D471" s="235"/>
      <c r="E471" s="177"/>
      <c r="F471" s="177"/>
      <c r="G471" s="177"/>
      <c r="H471" s="177"/>
      <c r="I471" s="177"/>
      <c r="J471" s="177"/>
      <c r="K471" s="177"/>
      <c r="L471" s="177"/>
      <c r="M471" s="177"/>
      <c r="N471" s="177"/>
      <c r="O471" s="177"/>
      <c r="P471" s="177"/>
      <c r="Q471" s="177"/>
      <c r="R471" s="177"/>
      <c r="S471" s="177"/>
      <c r="T471" s="177"/>
      <c r="U471" s="177"/>
      <c r="V471" s="177"/>
      <c r="W471" s="177"/>
      <c r="X471" s="177"/>
      <c r="Y471" s="177"/>
      <c r="Z471" s="177"/>
    </row>
    <row r="472" ht="18.0" customHeight="1">
      <c r="A472" s="234"/>
      <c r="B472" s="234"/>
      <c r="C472" s="234"/>
      <c r="D472" s="235"/>
      <c r="E472" s="177"/>
      <c r="F472" s="177"/>
      <c r="G472" s="177"/>
      <c r="H472" s="177"/>
      <c r="I472" s="177"/>
      <c r="J472" s="177"/>
      <c r="K472" s="177"/>
      <c r="L472" s="177"/>
      <c r="M472" s="177"/>
      <c r="N472" s="177"/>
      <c r="O472" s="177"/>
      <c r="P472" s="177"/>
      <c r="Q472" s="177"/>
      <c r="R472" s="177"/>
      <c r="S472" s="177"/>
      <c r="T472" s="177"/>
      <c r="U472" s="177"/>
      <c r="V472" s="177"/>
      <c r="W472" s="177"/>
      <c r="X472" s="177"/>
      <c r="Y472" s="177"/>
      <c r="Z472" s="177"/>
    </row>
    <row r="473" ht="18.0" customHeight="1">
      <c r="A473" s="234"/>
      <c r="B473" s="234"/>
      <c r="C473" s="234"/>
      <c r="D473" s="235"/>
      <c r="E473" s="177"/>
      <c r="F473" s="177"/>
      <c r="G473" s="177"/>
      <c r="H473" s="177"/>
      <c r="I473" s="177"/>
      <c r="J473" s="177"/>
      <c r="K473" s="177"/>
      <c r="L473" s="177"/>
      <c r="M473" s="177"/>
      <c r="N473" s="177"/>
      <c r="O473" s="177"/>
      <c r="P473" s="177"/>
      <c r="Q473" s="177"/>
      <c r="R473" s="177"/>
      <c r="S473" s="177"/>
      <c r="T473" s="177"/>
      <c r="U473" s="177"/>
      <c r="V473" s="177"/>
      <c r="W473" s="177"/>
      <c r="X473" s="177"/>
      <c r="Y473" s="177"/>
      <c r="Z473" s="177"/>
    </row>
    <row r="474" ht="18.0" customHeight="1">
      <c r="A474" s="234"/>
      <c r="B474" s="234"/>
      <c r="C474" s="234"/>
      <c r="D474" s="235"/>
      <c r="E474" s="177"/>
      <c r="F474" s="177"/>
      <c r="G474" s="177"/>
      <c r="H474" s="177"/>
      <c r="I474" s="177"/>
      <c r="J474" s="177"/>
      <c r="K474" s="177"/>
      <c r="L474" s="177"/>
      <c r="M474" s="177"/>
      <c r="N474" s="177"/>
      <c r="O474" s="177"/>
      <c r="P474" s="177"/>
      <c r="Q474" s="177"/>
      <c r="R474" s="177"/>
      <c r="S474" s="177"/>
      <c r="T474" s="177"/>
      <c r="U474" s="177"/>
      <c r="V474" s="177"/>
      <c r="W474" s="177"/>
      <c r="X474" s="177"/>
      <c r="Y474" s="177"/>
      <c r="Z474" s="177"/>
    </row>
    <row r="475" ht="18.0" customHeight="1">
      <c r="A475" s="234"/>
      <c r="B475" s="234"/>
      <c r="C475" s="234"/>
      <c r="D475" s="235"/>
      <c r="E475" s="177"/>
      <c r="F475" s="177"/>
      <c r="G475" s="177"/>
      <c r="H475" s="177"/>
      <c r="I475" s="177"/>
      <c r="J475" s="177"/>
      <c r="K475" s="177"/>
      <c r="L475" s="177"/>
      <c r="M475" s="177"/>
      <c r="N475" s="177"/>
      <c r="O475" s="177"/>
      <c r="P475" s="177"/>
      <c r="Q475" s="177"/>
      <c r="R475" s="177"/>
      <c r="S475" s="177"/>
      <c r="T475" s="177"/>
      <c r="U475" s="177"/>
      <c r="V475" s="177"/>
      <c r="W475" s="177"/>
      <c r="X475" s="177"/>
      <c r="Y475" s="177"/>
      <c r="Z475" s="177"/>
    </row>
    <row r="476" ht="18.0" customHeight="1">
      <c r="A476" s="234"/>
      <c r="B476" s="234"/>
      <c r="C476" s="234"/>
      <c r="D476" s="235"/>
      <c r="E476" s="177"/>
      <c r="F476" s="177"/>
      <c r="G476" s="177"/>
      <c r="H476" s="177"/>
      <c r="I476" s="177"/>
      <c r="J476" s="177"/>
      <c r="K476" s="177"/>
      <c r="L476" s="177"/>
      <c r="M476" s="177"/>
      <c r="N476" s="177"/>
      <c r="O476" s="177"/>
      <c r="P476" s="177"/>
      <c r="Q476" s="177"/>
      <c r="R476" s="177"/>
      <c r="S476" s="177"/>
      <c r="T476" s="177"/>
      <c r="U476" s="177"/>
      <c r="V476" s="177"/>
      <c r="W476" s="177"/>
      <c r="X476" s="177"/>
      <c r="Y476" s="177"/>
      <c r="Z476" s="177"/>
    </row>
    <row r="477" ht="18.0" customHeight="1">
      <c r="A477" s="234"/>
      <c r="B477" s="234"/>
      <c r="C477" s="234"/>
      <c r="D477" s="235"/>
      <c r="E477" s="177"/>
      <c r="F477" s="177"/>
      <c r="G477" s="177"/>
      <c r="H477" s="177"/>
      <c r="I477" s="177"/>
      <c r="J477" s="177"/>
      <c r="K477" s="177"/>
      <c r="L477" s="177"/>
      <c r="M477" s="177"/>
      <c r="N477" s="177"/>
      <c r="O477" s="177"/>
      <c r="P477" s="177"/>
      <c r="Q477" s="177"/>
      <c r="R477" s="177"/>
      <c r="S477" s="177"/>
      <c r="T477" s="177"/>
      <c r="U477" s="177"/>
      <c r="V477" s="177"/>
      <c r="W477" s="177"/>
      <c r="X477" s="177"/>
      <c r="Y477" s="177"/>
      <c r="Z477" s="177"/>
    </row>
    <row r="478" ht="18.0" customHeight="1">
      <c r="A478" s="234"/>
      <c r="B478" s="234"/>
      <c r="C478" s="234"/>
      <c r="D478" s="235"/>
      <c r="E478" s="177"/>
      <c r="F478" s="177"/>
      <c r="G478" s="177"/>
      <c r="H478" s="177"/>
      <c r="I478" s="177"/>
      <c r="J478" s="177"/>
      <c r="K478" s="177"/>
      <c r="L478" s="177"/>
      <c r="M478" s="177"/>
      <c r="N478" s="177"/>
      <c r="O478" s="177"/>
      <c r="P478" s="177"/>
      <c r="Q478" s="177"/>
      <c r="R478" s="177"/>
      <c r="S478" s="177"/>
      <c r="T478" s="177"/>
      <c r="U478" s="177"/>
      <c r="V478" s="177"/>
      <c r="W478" s="177"/>
      <c r="X478" s="177"/>
      <c r="Y478" s="177"/>
      <c r="Z478" s="177"/>
    </row>
    <row r="479" ht="18.0" customHeight="1">
      <c r="A479" s="234"/>
      <c r="B479" s="234"/>
      <c r="C479" s="234"/>
      <c r="D479" s="235"/>
      <c r="E479" s="177"/>
      <c r="F479" s="177"/>
      <c r="G479" s="177"/>
      <c r="H479" s="177"/>
      <c r="I479" s="177"/>
      <c r="J479" s="177"/>
      <c r="K479" s="177"/>
      <c r="L479" s="177"/>
      <c r="M479" s="177"/>
      <c r="N479" s="177"/>
      <c r="O479" s="177"/>
      <c r="P479" s="177"/>
      <c r="Q479" s="177"/>
      <c r="R479" s="177"/>
      <c r="S479" s="177"/>
      <c r="T479" s="177"/>
      <c r="U479" s="177"/>
      <c r="V479" s="177"/>
      <c r="W479" s="177"/>
      <c r="X479" s="177"/>
      <c r="Y479" s="177"/>
      <c r="Z479" s="177"/>
    </row>
    <row r="480" ht="18.0" customHeight="1">
      <c r="A480" s="234"/>
      <c r="B480" s="234"/>
      <c r="C480" s="234"/>
      <c r="D480" s="235"/>
      <c r="E480" s="177"/>
      <c r="F480" s="177"/>
      <c r="G480" s="177"/>
      <c r="H480" s="177"/>
      <c r="I480" s="177"/>
      <c r="J480" s="177"/>
      <c r="K480" s="177"/>
      <c r="L480" s="177"/>
      <c r="M480" s="177"/>
      <c r="N480" s="177"/>
      <c r="O480" s="177"/>
      <c r="P480" s="177"/>
      <c r="Q480" s="177"/>
      <c r="R480" s="177"/>
      <c r="S480" s="177"/>
      <c r="T480" s="177"/>
      <c r="U480" s="177"/>
      <c r="V480" s="177"/>
      <c r="W480" s="177"/>
      <c r="X480" s="177"/>
      <c r="Y480" s="177"/>
      <c r="Z480" s="177"/>
    </row>
    <row r="481" ht="18.0" customHeight="1">
      <c r="A481" s="234"/>
      <c r="B481" s="234"/>
      <c r="C481" s="234"/>
      <c r="D481" s="235"/>
      <c r="E481" s="177"/>
      <c r="F481" s="177"/>
      <c r="G481" s="177"/>
      <c r="H481" s="177"/>
      <c r="I481" s="177"/>
      <c r="J481" s="177"/>
      <c r="K481" s="177"/>
      <c r="L481" s="177"/>
      <c r="M481" s="177"/>
      <c r="N481" s="177"/>
      <c r="O481" s="177"/>
      <c r="P481" s="177"/>
      <c r="Q481" s="177"/>
      <c r="R481" s="177"/>
      <c r="S481" s="177"/>
      <c r="T481" s="177"/>
      <c r="U481" s="177"/>
      <c r="V481" s="177"/>
      <c r="W481" s="177"/>
      <c r="X481" s="177"/>
      <c r="Y481" s="177"/>
      <c r="Z481" s="177"/>
    </row>
    <row r="482" ht="18.0" customHeight="1">
      <c r="A482" s="234"/>
      <c r="B482" s="234"/>
      <c r="C482" s="234"/>
      <c r="D482" s="235"/>
      <c r="E482" s="177"/>
      <c r="F482" s="177"/>
      <c r="G482" s="177"/>
      <c r="H482" s="177"/>
      <c r="I482" s="177"/>
      <c r="J482" s="177"/>
      <c r="K482" s="177"/>
      <c r="L482" s="177"/>
      <c r="M482" s="177"/>
      <c r="N482" s="177"/>
      <c r="O482" s="177"/>
      <c r="P482" s="177"/>
      <c r="Q482" s="177"/>
      <c r="R482" s="177"/>
      <c r="S482" s="177"/>
      <c r="T482" s="177"/>
      <c r="U482" s="177"/>
      <c r="V482" s="177"/>
      <c r="W482" s="177"/>
      <c r="X482" s="177"/>
      <c r="Y482" s="177"/>
      <c r="Z482" s="177"/>
    </row>
    <row r="483" ht="18.0" customHeight="1">
      <c r="A483" s="234"/>
      <c r="B483" s="234"/>
      <c r="C483" s="234"/>
      <c r="D483" s="235"/>
      <c r="E483" s="177"/>
      <c r="F483" s="177"/>
      <c r="G483" s="177"/>
      <c r="H483" s="177"/>
      <c r="I483" s="177"/>
      <c r="J483" s="177"/>
      <c r="K483" s="177"/>
      <c r="L483" s="177"/>
      <c r="M483" s="177"/>
      <c r="N483" s="177"/>
      <c r="O483" s="177"/>
      <c r="P483" s="177"/>
      <c r="Q483" s="177"/>
      <c r="R483" s="177"/>
      <c r="S483" s="177"/>
      <c r="T483" s="177"/>
      <c r="U483" s="177"/>
      <c r="V483" s="177"/>
      <c r="W483" s="177"/>
      <c r="X483" s="177"/>
      <c r="Y483" s="177"/>
      <c r="Z483" s="177"/>
    </row>
    <row r="484" ht="18.0" customHeight="1">
      <c r="A484" s="234"/>
      <c r="B484" s="234"/>
      <c r="C484" s="234"/>
      <c r="D484" s="235"/>
      <c r="E484" s="177"/>
      <c r="F484" s="177"/>
      <c r="G484" s="177"/>
      <c r="H484" s="177"/>
      <c r="I484" s="177"/>
      <c r="J484" s="177"/>
      <c r="K484" s="177"/>
      <c r="L484" s="177"/>
      <c r="M484" s="177"/>
      <c r="N484" s="177"/>
      <c r="O484" s="177"/>
      <c r="P484" s="177"/>
      <c r="Q484" s="177"/>
      <c r="R484" s="177"/>
      <c r="S484" s="177"/>
      <c r="T484" s="177"/>
      <c r="U484" s="177"/>
      <c r="V484" s="177"/>
      <c r="W484" s="177"/>
      <c r="X484" s="177"/>
      <c r="Y484" s="177"/>
      <c r="Z484" s="177"/>
    </row>
    <row r="485" ht="18.0" customHeight="1">
      <c r="A485" s="234"/>
      <c r="B485" s="234"/>
      <c r="C485" s="234"/>
      <c r="D485" s="235"/>
      <c r="E485" s="177"/>
      <c r="F485" s="177"/>
      <c r="G485" s="177"/>
      <c r="H485" s="177"/>
      <c r="I485" s="177"/>
      <c r="J485" s="177"/>
      <c r="K485" s="177"/>
      <c r="L485" s="177"/>
      <c r="M485" s="177"/>
      <c r="N485" s="177"/>
      <c r="O485" s="177"/>
      <c r="P485" s="177"/>
      <c r="Q485" s="177"/>
      <c r="R485" s="177"/>
      <c r="S485" s="177"/>
      <c r="T485" s="177"/>
      <c r="U485" s="177"/>
      <c r="V485" s="177"/>
      <c r="W485" s="177"/>
      <c r="X485" s="177"/>
      <c r="Y485" s="177"/>
      <c r="Z485" s="177"/>
    </row>
    <row r="486" ht="18.0" customHeight="1">
      <c r="A486" s="234"/>
      <c r="B486" s="234"/>
      <c r="C486" s="234"/>
      <c r="D486" s="235"/>
      <c r="E486" s="177"/>
      <c r="F486" s="177"/>
      <c r="G486" s="177"/>
      <c r="H486" s="177"/>
      <c r="I486" s="177"/>
      <c r="J486" s="177"/>
      <c r="K486" s="177"/>
      <c r="L486" s="177"/>
      <c r="M486" s="177"/>
      <c r="N486" s="177"/>
      <c r="O486" s="177"/>
      <c r="P486" s="177"/>
      <c r="Q486" s="177"/>
      <c r="R486" s="177"/>
      <c r="S486" s="177"/>
      <c r="T486" s="177"/>
      <c r="U486" s="177"/>
      <c r="V486" s="177"/>
      <c r="W486" s="177"/>
      <c r="X486" s="177"/>
      <c r="Y486" s="177"/>
      <c r="Z486" s="177"/>
    </row>
    <row r="487" ht="18.0" customHeight="1">
      <c r="A487" s="234"/>
      <c r="B487" s="234"/>
      <c r="C487" s="234"/>
      <c r="D487" s="235"/>
      <c r="E487" s="177"/>
      <c r="F487" s="177"/>
      <c r="G487" s="177"/>
      <c r="H487" s="177"/>
      <c r="I487" s="177"/>
      <c r="J487" s="177"/>
      <c r="K487" s="177"/>
      <c r="L487" s="177"/>
      <c r="M487" s="177"/>
      <c r="N487" s="177"/>
      <c r="O487" s="177"/>
      <c r="P487" s="177"/>
      <c r="Q487" s="177"/>
      <c r="R487" s="177"/>
      <c r="S487" s="177"/>
      <c r="T487" s="177"/>
      <c r="U487" s="177"/>
      <c r="V487" s="177"/>
      <c r="W487" s="177"/>
      <c r="X487" s="177"/>
      <c r="Y487" s="177"/>
      <c r="Z487" s="177"/>
    </row>
    <row r="488" ht="18.0" customHeight="1">
      <c r="A488" s="234"/>
      <c r="B488" s="234"/>
      <c r="C488" s="234"/>
      <c r="D488" s="235"/>
      <c r="E488" s="177"/>
      <c r="F488" s="177"/>
      <c r="G488" s="177"/>
      <c r="H488" s="177"/>
      <c r="I488" s="177"/>
      <c r="J488" s="177"/>
      <c r="K488" s="177"/>
      <c r="L488" s="177"/>
      <c r="M488" s="177"/>
      <c r="N488" s="177"/>
      <c r="O488" s="177"/>
      <c r="P488" s="177"/>
      <c r="Q488" s="177"/>
      <c r="R488" s="177"/>
      <c r="S488" s="177"/>
      <c r="T488" s="177"/>
      <c r="U488" s="177"/>
      <c r="V488" s="177"/>
      <c r="W488" s="177"/>
      <c r="X488" s="177"/>
      <c r="Y488" s="177"/>
      <c r="Z488" s="177"/>
    </row>
    <row r="489" ht="18.0" customHeight="1">
      <c r="A489" s="234"/>
      <c r="B489" s="234"/>
      <c r="C489" s="234"/>
      <c r="D489" s="235"/>
      <c r="E489" s="177"/>
      <c r="F489" s="177"/>
      <c r="G489" s="177"/>
      <c r="H489" s="177"/>
      <c r="I489" s="177"/>
      <c r="J489" s="177"/>
      <c r="K489" s="177"/>
      <c r="L489" s="177"/>
      <c r="M489" s="177"/>
      <c r="N489" s="177"/>
      <c r="O489" s="177"/>
      <c r="P489" s="177"/>
      <c r="Q489" s="177"/>
      <c r="R489" s="177"/>
      <c r="S489" s="177"/>
      <c r="T489" s="177"/>
      <c r="U489" s="177"/>
      <c r="V489" s="177"/>
      <c r="W489" s="177"/>
      <c r="X489" s="177"/>
      <c r="Y489" s="177"/>
      <c r="Z489" s="177"/>
    </row>
    <row r="490" ht="18.0" customHeight="1">
      <c r="A490" s="234"/>
      <c r="B490" s="234"/>
      <c r="C490" s="234"/>
      <c r="D490" s="235"/>
      <c r="E490" s="177"/>
      <c r="F490" s="177"/>
      <c r="G490" s="177"/>
      <c r="H490" s="177"/>
      <c r="I490" s="177"/>
      <c r="J490" s="177"/>
      <c r="K490" s="177"/>
      <c r="L490" s="177"/>
      <c r="M490" s="177"/>
      <c r="N490" s="177"/>
      <c r="O490" s="177"/>
      <c r="P490" s="177"/>
      <c r="Q490" s="177"/>
      <c r="R490" s="177"/>
      <c r="S490" s="177"/>
      <c r="T490" s="177"/>
      <c r="U490" s="177"/>
      <c r="V490" s="177"/>
      <c r="W490" s="177"/>
      <c r="X490" s="177"/>
      <c r="Y490" s="177"/>
      <c r="Z490" s="177"/>
    </row>
    <row r="491" ht="18.0" customHeight="1">
      <c r="A491" s="234"/>
      <c r="B491" s="234"/>
      <c r="C491" s="234"/>
      <c r="D491" s="235"/>
      <c r="E491" s="177"/>
      <c r="F491" s="177"/>
      <c r="G491" s="177"/>
      <c r="H491" s="177"/>
      <c r="I491" s="177"/>
      <c r="J491" s="177"/>
      <c r="K491" s="177"/>
      <c r="L491" s="177"/>
      <c r="M491" s="177"/>
      <c r="N491" s="177"/>
      <c r="O491" s="177"/>
      <c r="P491" s="177"/>
      <c r="Q491" s="177"/>
      <c r="R491" s="177"/>
      <c r="S491" s="177"/>
      <c r="T491" s="177"/>
      <c r="U491" s="177"/>
      <c r="V491" s="177"/>
      <c r="W491" s="177"/>
      <c r="X491" s="177"/>
      <c r="Y491" s="177"/>
      <c r="Z491" s="177"/>
    </row>
    <row r="492" ht="18.0" customHeight="1">
      <c r="A492" s="234"/>
      <c r="B492" s="234"/>
      <c r="C492" s="234"/>
      <c r="D492" s="235"/>
      <c r="E492" s="177"/>
      <c r="F492" s="177"/>
      <c r="G492" s="177"/>
      <c r="H492" s="177"/>
      <c r="I492" s="177"/>
      <c r="J492" s="177"/>
      <c r="K492" s="177"/>
      <c r="L492" s="177"/>
      <c r="M492" s="177"/>
      <c r="N492" s="177"/>
      <c r="O492" s="177"/>
      <c r="P492" s="177"/>
      <c r="Q492" s="177"/>
      <c r="R492" s="177"/>
      <c r="S492" s="177"/>
      <c r="T492" s="177"/>
      <c r="U492" s="177"/>
      <c r="V492" s="177"/>
      <c r="W492" s="177"/>
      <c r="X492" s="177"/>
      <c r="Y492" s="177"/>
      <c r="Z492" s="177"/>
    </row>
    <row r="493" ht="18.0" customHeight="1">
      <c r="A493" s="234"/>
      <c r="B493" s="234"/>
      <c r="C493" s="234"/>
      <c r="D493" s="235"/>
      <c r="E493" s="177"/>
      <c r="F493" s="177"/>
      <c r="G493" s="177"/>
      <c r="H493" s="177"/>
      <c r="I493" s="177"/>
      <c r="J493" s="177"/>
      <c r="K493" s="177"/>
      <c r="L493" s="177"/>
      <c r="M493" s="177"/>
      <c r="N493" s="177"/>
      <c r="O493" s="177"/>
      <c r="P493" s="177"/>
      <c r="Q493" s="177"/>
      <c r="R493" s="177"/>
      <c r="S493" s="177"/>
      <c r="T493" s="177"/>
      <c r="U493" s="177"/>
      <c r="V493" s="177"/>
      <c r="W493" s="177"/>
      <c r="X493" s="177"/>
      <c r="Y493" s="177"/>
      <c r="Z493" s="177"/>
    </row>
    <row r="494" ht="18.0" customHeight="1">
      <c r="A494" s="234"/>
      <c r="B494" s="234"/>
      <c r="C494" s="234"/>
      <c r="D494" s="235"/>
      <c r="E494" s="177"/>
      <c r="F494" s="177"/>
      <c r="G494" s="177"/>
      <c r="H494" s="177"/>
      <c r="I494" s="177"/>
      <c r="J494" s="177"/>
      <c r="K494" s="177"/>
      <c r="L494" s="177"/>
      <c r="M494" s="177"/>
      <c r="N494" s="177"/>
      <c r="O494" s="177"/>
      <c r="P494" s="177"/>
      <c r="Q494" s="177"/>
      <c r="R494" s="177"/>
      <c r="S494" s="177"/>
      <c r="T494" s="177"/>
      <c r="U494" s="177"/>
      <c r="V494" s="177"/>
      <c r="W494" s="177"/>
      <c r="X494" s="177"/>
      <c r="Y494" s="177"/>
      <c r="Z494" s="177"/>
    </row>
    <row r="495" ht="18.0" customHeight="1">
      <c r="A495" s="234"/>
      <c r="B495" s="234"/>
      <c r="C495" s="234"/>
      <c r="D495" s="235"/>
      <c r="E495" s="177"/>
      <c r="F495" s="177"/>
      <c r="G495" s="177"/>
      <c r="H495" s="177"/>
      <c r="I495" s="177"/>
      <c r="J495" s="177"/>
      <c r="K495" s="177"/>
      <c r="L495" s="177"/>
      <c r="M495" s="177"/>
      <c r="N495" s="177"/>
      <c r="O495" s="177"/>
      <c r="P495" s="177"/>
      <c r="Q495" s="177"/>
      <c r="R495" s="177"/>
      <c r="S495" s="177"/>
      <c r="T495" s="177"/>
      <c r="U495" s="177"/>
      <c r="V495" s="177"/>
      <c r="W495" s="177"/>
      <c r="X495" s="177"/>
      <c r="Y495" s="177"/>
      <c r="Z495" s="177"/>
    </row>
    <row r="496" ht="18.0" customHeight="1">
      <c r="A496" s="234"/>
      <c r="B496" s="234"/>
      <c r="C496" s="234"/>
      <c r="D496" s="235"/>
      <c r="E496" s="177"/>
      <c r="F496" s="177"/>
      <c r="G496" s="177"/>
      <c r="H496" s="177"/>
      <c r="I496" s="177"/>
      <c r="J496" s="177"/>
      <c r="K496" s="177"/>
      <c r="L496" s="177"/>
      <c r="M496" s="177"/>
      <c r="N496" s="177"/>
      <c r="O496" s="177"/>
      <c r="P496" s="177"/>
      <c r="Q496" s="177"/>
      <c r="R496" s="177"/>
      <c r="S496" s="177"/>
      <c r="T496" s="177"/>
      <c r="U496" s="177"/>
      <c r="V496" s="177"/>
      <c r="W496" s="177"/>
      <c r="X496" s="177"/>
      <c r="Y496" s="177"/>
      <c r="Z496" s="177"/>
    </row>
    <row r="497" ht="18.0" customHeight="1">
      <c r="A497" s="234"/>
      <c r="B497" s="234"/>
      <c r="C497" s="234"/>
      <c r="D497" s="235"/>
      <c r="E497" s="177"/>
      <c r="F497" s="177"/>
      <c r="G497" s="177"/>
      <c r="H497" s="177"/>
      <c r="I497" s="177"/>
      <c r="J497" s="177"/>
      <c r="K497" s="177"/>
      <c r="L497" s="177"/>
      <c r="M497" s="177"/>
      <c r="N497" s="177"/>
      <c r="O497" s="177"/>
      <c r="P497" s="177"/>
      <c r="Q497" s="177"/>
      <c r="R497" s="177"/>
      <c r="S497" s="177"/>
      <c r="T497" s="177"/>
      <c r="U497" s="177"/>
      <c r="V497" s="177"/>
      <c r="W497" s="177"/>
      <c r="X497" s="177"/>
      <c r="Y497" s="177"/>
      <c r="Z497" s="177"/>
    </row>
    <row r="498" ht="18.0" customHeight="1">
      <c r="A498" s="234"/>
      <c r="B498" s="234"/>
      <c r="C498" s="234"/>
      <c r="D498" s="235"/>
      <c r="E498" s="177"/>
      <c r="F498" s="177"/>
      <c r="G498" s="177"/>
      <c r="H498" s="177"/>
      <c r="I498" s="177"/>
      <c r="J498" s="177"/>
      <c r="K498" s="177"/>
      <c r="L498" s="177"/>
      <c r="M498" s="177"/>
      <c r="N498" s="177"/>
      <c r="O498" s="177"/>
      <c r="P498" s="177"/>
      <c r="Q498" s="177"/>
      <c r="R498" s="177"/>
      <c r="S498" s="177"/>
      <c r="T498" s="177"/>
      <c r="U498" s="177"/>
      <c r="V498" s="177"/>
      <c r="W498" s="177"/>
      <c r="X498" s="177"/>
      <c r="Y498" s="177"/>
      <c r="Z498" s="177"/>
    </row>
    <row r="499" ht="18.0" customHeight="1">
      <c r="A499" s="234"/>
      <c r="B499" s="234"/>
      <c r="C499" s="234"/>
      <c r="D499" s="235"/>
      <c r="E499" s="177"/>
      <c r="F499" s="177"/>
      <c r="G499" s="177"/>
      <c r="H499" s="177"/>
      <c r="I499" s="177"/>
      <c r="J499" s="177"/>
      <c r="K499" s="177"/>
      <c r="L499" s="177"/>
      <c r="M499" s="177"/>
      <c r="N499" s="177"/>
      <c r="O499" s="177"/>
      <c r="P499" s="177"/>
      <c r="Q499" s="177"/>
      <c r="R499" s="177"/>
      <c r="S499" s="177"/>
      <c r="T499" s="177"/>
      <c r="U499" s="177"/>
      <c r="V499" s="177"/>
      <c r="W499" s="177"/>
      <c r="X499" s="177"/>
      <c r="Y499" s="177"/>
      <c r="Z499" s="177"/>
    </row>
    <row r="500" ht="18.0" customHeight="1">
      <c r="A500" s="234"/>
      <c r="B500" s="234"/>
      <c r="C500" s="234"/>
      <c r="D500" s="235"/>
      <c r="E500" s="177"/>
      <c r="F500" s="177"/>
      <c r="G500" s="177"/>
      <c r="H500" s="177"/>
      <c r="I500" s="177"/>
      <c r="J500" s="177"/>
      <c r="K500" s="177"/>
      <c r="L500" s="177"/>
      <c r="M500" s="177"/>
      <c r="N500" s="177"/>
      <c r="O500" s="177"/>
      <c r="P500" s="177"/>
      <c r="Q500" s="177"/>
      <c r="R500" s="177"/>
      <c r="S500" s="177"/>
      <c r="T500" s="177"/>
      <c r="U500" s="177"/>
      <c r="V500" s="177"/>
      <c r="W500" s="177"/>
      <c r="X500" s="177"/>
      <c r="Y500" s="177"/>
      <c r="Z500" s="177"/>
    </row>
    <row r="501" ht="18.0" customHeight="1">
      <c r="A501" s="234"/>
      <c r="B501" s="234"/>
      <c r="C501" s="234"/>
      <c r="D501" s="235"/>
      <c r="E501" s="177"/>
      <c r="F501" s="177"/>
      <c r="G501" s="177"/>
      <c r="H501" s="177"/>
      <c r="I501" s="177"/>
      <c r="J501" s="177"/>
      <c r="K501" s="177"/>
      <c r="L501" s="177"/>
      <c r="M501" s="177"/>
      <c r="N501" s="177"/>
      <c r="O501" s="177"/>
      <c r="P501" s="177"/>
      <c r="Q501" s="177"/>
      <c r="R501" s="177"/>
      <c r="S501" s="177"/>
      <c r="T501" s="177"/>
      <c r="U501" s="177"/>
      <c r="V501" s="177"/>
      <c r="W501" s="177"/>
      <c r="X501" s="177"/>
      <c r="Y501" s="177"/>
      <c r="Z501" s="177"/>
    </row>
    <row r="502" ht="18.0" customHeight="1">
      <c r="A502" s="234"/>
      <c r="B502" s="234"/>
      <c r="C502" s="234"/>
      <c r="D502" s="235"/>
      <c r="E502" s="177"/>
      <c r="F502" s="177"/>
      <c r="G502" s="177"/>
      <c r="H502" s="177"/>
      <c r="I502" s="177"/>
      <c r="J502" s="177"/>
      <c r="K502" s="177"/>
      <c r="L502" s="177"/>
      <c r="M502" s="177"/>
      <c r="N502" s="177"/>
      <c r="O502" s="177"/>
      <c r="P502" s="177"/>
      <c r="Q502" s="177"/>
      <c r="R502" s="177"/>
      <c r="S502" s="177"/>
      <c r="T502" s="177"/>
      <c r="U502" s="177"/>
      <c r="V502" s="177"/>
      <c r="W502" s="177"/>
      <c r="X502" s="177"/>
      <c r="Y502" s="177"/>
      <c r="Z502" s="177"/>
    </row>
    <row r="503" ht="18.0" customHeight="1">
      <c r="A503" s="234"/>
      <c r="B503" s="234"/>
      <c r="C503" s="234"/>
      <c r="D503" s="235"/>
      <c r="E503" s="177"/>
      <c r="F503" s="177"/>
      <c r="G503" s="177"/>
      <c r="H503" s="177"/>
      <c r="I503" s="177"/>
      <c r="J503" s="177"/>
      <c r="K503" s="177"/>
      <c r="L503" s="177"/>
      <c r="M503" s="177"/>
      <c r="N503" s="177"/>
      <c r="O503" s="177"/>
      <c r="P503" s="177"/>
      <c r="Q503" s="177"/>
      <c r="R503" s="177"/>
      <c r="S503" s="177"/>
      <c r="T503" s="177"/>
      <c r="U503" s="177"/>
      <c r="V503" s="177"/>
      <c r="W503" s="177"/>
      <c r="X503" s="177"/>
      <c r="Y503" s="177"/>
      <c r="Z503" s="177"/>
    </row>
    <row r="504" ht="18.0" customHeight="1">
      <c r="A504" s="234"/>
      <c r="B504" s="234"/>
      <c r="C504" s="234"/>
      <c r="D504" s="235"/>
      <c r="E504" s="177"/>
      <c r="F504" s="177"/>
      <c r="G504" s="177"/>
      <c r="H504" s="177"/>
      <c r="I504" s="177"/>
      <c r="J504" s="177"/>
      <c r="K504" s="177"/>
      <c r="L504" s="177"/>
      <c r="M504" s="177"/>
      <c r="N504" s="177"/>
      <c r="O504" s="177"/>
      <c r="P504" s="177"/>
      <c r="Q504" s="177"/>
      <c r="R504" s="177"/>
      <c r="S504" s="177"/>
      <c r="T504" s="177"/>
      <c r="U504" s="177"/>
      <c r="V504" s="177"/>
      <c r="W504" s="177"/>
      <c r="X504" s="177"/>
      <c r="Y504" s="177"/>
      <c r="Z504" s="177"/>
    </row>
    <row r="505" ht="18.0" customHeight="1">
      <c r="A505" s="234"/>
      <c r="B505" s="234"/>
      <c r="C505" s="234"/>
      <c r="D505" s="235"/>
      <c r="E505" s="177"/>
      <c r="F505" s="177"/>
      <c r="G505" s="177"/>
      <c r="H505" s="177"/>
      <c r="I505" s="177"/>
      <c r="J505" s="177"/>
      <c r="K505" s="177"/>
      <c r="L505" s="177"/>
      <c r="M505" s="177"/>
      <c r="N505" s="177"/>
      <c r="O505" s="177"/>
      <c r="P505" s="177"/>
      <c r="Q505" s="177"/>
      <c r="R505" s="177"/>
      <c r="S505" s="177"/>
      <c r="T505" s="177"/>
      <c r="U505" s="177"/>
      <c r="V505" s="177"/>
      <c r="W505" s="177"/>
      <c r="X505" s="177"/>
      <c r="Y505" s="177"/>
      <c r="Z505" s="177"/>
    </row>
    <row r="506" ht="18.0" customHeight="1">
      <c r="A506" s="234"/>
      <c r="B506" s="234"/>
      <c r="C506" s="234"/>
      <c r="D506" s="235"/>
      <c r="E506" s="177"/>
      <c r="F506" s="177"/>
      <c r="G506" s="177"/>
      <c r="H506" s="177"/>
      <c r="I506" s="177"/>
      <c r="J506" s="177"/>
      <c r="K506" s="177"/>
      <c r="L506" s="177"/>
      <c r="M506" s="177"/>
      <c r="N506" s="177"/>
      <c r="O506" s="177"/>
      <c r="P506" s="177"/>
      <c r="Q506" s="177"/>
      <c r="R506" s="177"/>
      <c r="S506" s="177"/>
      <c r="T506" s="177"/>
      <c r="U506" s="177"/>
      <c r="V506" s="177"/>
      <c r="W506" s="177"/>
      <c r="X506" s="177"/>
      <c r="Y506" s="177"/>
      <c r="Z506" s="177"/>
    </row>
    <row r="507" ht="18.0" customHeight="1">
      <c r="A507" s="234"/>
      <c r="B507" s="234"/>
      <c r="C507" s="234"/>
      <c r="D507" s="235"/>
      <c r="E507" s="177"/>
      <c r="F507" s="177"/>
      <c r="G507" s="177"/>
      <c r="H507" s="177"/>
      <c r="I507" s="177"/>
      <c r="J507" s="177"/>
      <c r="K507" s="177"/>
      <c r="L507" s="177"/>
      <c r="M507" s="177"/>
      <c r="N507" s="177"/>
      <c r="O507" s="177"/>
      <c r="P507" s="177"/>
      <c r="Q507" s="177"/>
      <c r="R507" s="177"/>
      <c r="S507" s="177"/>
      <c r="T507" s="177"/>
      <c r="U507" s="177"/>
      <c r="V507" s="177"/>
      <c r="W507" s="177"/>
      <c r="X507" s="177"/>
      <c r="Y507" s="177"/>
      <c r="Z507" s="177"/>
    </row>
    <row r="508" ht="18.0" customHeight="1">
      <c r="A508" s="234"/>
      <c r="B508" s="234"/>
      <c r="C508" s="234"/>
      <c r="D508" s="235"/>
      <c r="E508" s="177"/>
      <c r="F508" s="177"/>
      <c r="G508" s="177"/>
      <c r="H508" s="177"/>
      <c r="I508" s="177"/>
      <c r="J508" s="177"/>
      <c r="K508" s="177"/>
      <c r="L508" s="177"/>
      <c r="M508" s="177"/>
      <c r="N508" s="177"/>
      <c r="O508" s="177"/>
      <c r="P508" s="177"/>
      <c r="Q508" s="177"/>
      <c r="R508" s="177"/>
      <c r="S508" s="177"/>
      <c r="T508" s="177"/>
      <c r="U508" s="177"/>
      <c r="V508" s="177"/>
      <c r="W508" s="177"/>
      <c r="X508" s="177"/>
      <c r="Y508" s="177"/>
      <c r="Z508" s="177"/>
    </row>
    <row r="509" ht="18.0" customHeight="1">
      <c r="A509" s="234"/>
      <c r="B509" s="234"/>
      <c r="C509" s="234"/>
      <c r="D509" s="235"/>
      <c r="E509" s="177"/>
      <c r="F509" s="177"/>
      <c r="G509" s="177"/>
      <c r="H509" s="177"/>
      <c r="I509" s="177"/>
      <c r="J509" s="177"/>
      <c r="K509" s="177"/>
      <c r="L509" s="177"/>
      <c r="M509" s="177"/>
      <c r="N509" s="177"/>
      <c r="O509" s="177"/>
      <c r="P509" s="177"/>
      <c r="Q509" s="177"/>
      <c r="R509" s="177"/>
      <c r="S509" s="177"/>
      <c r="T509" s="177"/>
      <c r="U509" s="177"/>
      <c r="V509" s="177"/>
      <c r="W509" s="177"/>
      <c r="X509" s="177"/>
      <c r="Y509" s="177"/>
      <c r="Z509" s="177"/>
    </row>
    <row r="510" ht="18.0" customHeight="1">
      <c r="A510" s="234"/>
      <c r="B510" s="234"/>
      <c r="C510" s="234"/>
      <c r="D510" s="235"/>
      <c r="E510" s="177"/>
      <c r="F510" s="177"/>
      <c r="G510" s="177"/>
      <c r="H510" s="177"/>
      <c r="I510" s="177"/>
      <c r="J510" s="177"/>
      <c r="K510" s="177"/>
      <c r="L510" s="177"/>
      <c r="M510" s="177"/>
      <c r="N510" s="177"/>
      <c r="O510" s="177"/>
      <c r="P510" s="177"/>
      <c r="Q510" s="177"/>
      <c r="R510" s="177"/>
      <c r="S510" s="177"/>
      <c r="T510" s="177"/>
      <c r="U510" s="177"/>
      <c r="V510" s="177"/>
      <c r="W510" s="177"/>
      <c r="X510" s="177"/>
      <c r="Y510" s="177"/>
      <c r="Z510" s="177"/>
    </row>
    <row r="511" ht="18.0" customHeight="1">
      <c r="A511" s="234"/>
      <c r="B511" s="234"/>
      <c r="C511" s="234"/>
      <c r="D511" s="235"/>
      <c r="E511" s="177"/>
      <c r="F511" s="177"/>
      <c r="G511" s="177"/>
      <c r="H511" s="177"/>
      <c r="I511" s="177"/>
      <c r="J511" s="177"/>
      <c r="K511" s="177"/>
      <c r="L511" s="177"/>
      <c r="M511" s="177"/>
      <c r="N511" s="177"/>
      <c r="O511" s="177"/>
      <c r="P511" s="177"/>
      <c r="Q511" s="177"/>
      <c r="R511" s="177"/>
      <c r="S511" s="177"/>
      <c r="T511" s="177"/>
      <c r="U511" s="177"/>
      <c r="V511" s="177"/>
      <c r="W511" s="177"/>
      <c r="X511" s="177"/>
      <c r="Y511" s="177"/>
      <c r="Z511" s="177"/>
    </row>
    <row r="512" ht="18.0" customHeight="1">
      <c r="A512" s="234"/>
      <c r="B512" s="234"/>
      <c r="C512" s="234"/>
      <c r="D512" s="235"/>
      <c r="E512" s="177"/>
      <c r="F512" s="177"/>
      <c r="G512" s="177"/>
      <c r="H512" s="177"/>
      <c r="I512" s="177"/>
      <c r="J512" s="177"/>
      <c r="K512" s="177"/>
      <c r="L512" s="177"/>
      <c r="M512" s="177"/>
      <c r="N512" s="177"/>
      <c r="O512" s="177"/>
      <c r="P512" s="177"/>
      <c r="Q512" s="177"/>
      <c r="R512" s="177"/>
      <c r="S512" s="177"/>
      <c r="T512" s="177"/>
      <c r="U512" s="177"/>
      <c r="V512" s="177"/>
      <c r="W512" s="177"/>
      <c r="X512" s="177"/>
      <c r="Y512" s="177"/>
      <c r="Z512" s="177"/>
    </row>
    <row r="513" ht="18.0" customHeight="1">
      <c r="A513" s="234"/>
      <c r="B513" s="234"/>
      <c r="C513" s="234"/>
      <c r="D513" s="235"/>
      <c r="E513" s="177"/>
      <c r="F513" s="177"/>
      <c r="G513" s="177"/>
      <c r="H513" s="177"/>
      <c r="I513" s="177"/>
      <c r="J513" s="177"/>
      <c r="K513" s="177"/>
      <c r="L513" s="177"/>
      <c r="M513" s="177"/>
      <c r="N513" s="177"/>
      <c r="O513" s="177"/>
      <c r="P513" s="177"/>
      <c r="Q513" s="177"/>
      <c r="R513" s="177"/>
      <c r="S513" s="177"/>
      <c r="T513" s="177"/>
      <c r="U513" s="177"/>
      <c r="V513" s="177"/>
      <c r="W513" s="177"/>
      <c r="X513" s="177"/>
      <c r="Y513" s="177"/>
      <c r="Z513" s="177"/>
    </row>
    <row r="514" ht="18.0" customHeight="1">
      <c r="A514" s="234"/>
      <c r="B514" s="234"/>
      <c r="C514" s="234"/>
      <c r="D514" s="235"/>
      <c r="E514" s="177"/>
      <c r="F514" s="177"/>
      <c r="G514" s="177"/>
      <c r="H514" s="177"/>
      <c r="I514" s="177"/>
      <c r="J514" s="177"/>
      <c r="K514" s="177"/>
      <c r="L514" s="177"/>
      <c r="M514" s="177"/>
      <c r="N514" s="177"/>
      <c r="O514" s="177"/>
      <c r="P514" s="177"/>
      <c r="Q514" s="177"/>
      <c r="R514" s="177"/>
      <c r="S514" s="177"/>
      <c r="T514" s="177"/>
      <c r="U514" s="177"/>
      <c r="V514" s="177"/>
      <c r="W514" s="177"/>
      <c r="X514" s="177"/>
      <c r="Y514" s="177"/>
      <c r="Z514" s="177"/>
    </row>
    <row r="515" ht="18.0" customHeight="1">
      <c r="A515" s="234"/>
      <c r="B515" s="234"/>
      <c r="C515" s="234"/>
      <c r="D515" s="235"/>
      <c r="E515" s="177"/>
      <c r="F515" s="177"/>
      <c r="G515" s="177"/>
      <c r="H515" s="177"/>
      <c r="I515" s="177"/>
      <c r="J515" s="177"/>
      <c r="K515" s="177"/>
      <c r="L515" s="177"/>
      <c r="M515" s="177"/>
      <c r="N515" s="177"/>
      <c r="O515" s="177"/>
      <c r="P515" s="177"/>
      <c r="Q515" s="177"/>
      <c r="R515" s="177"/>
      <c r="S515" s="177"/>
      <c r="T515" s="177"/>
      <c r="U515" s="177"/>
      <c r="V515" s="177"/>
      <c r="W515" s="177"/>
      <c r="X515" s="177"/>
      <c r="Y515" s="177"/>
      <c r="Z515" s="177"/>
    </row>
    <row r="516" ht="18.0" customHeight="1">
      <c r="A516" s="234"/>
      <c r="B516" s="234"/>
      <c r="C516" s="234"/>
      <c r="D516" s="235"/>
      <c r="E516" s="177"/>
      <c r="F516" s="177"/>
      <c r="G516" s="177"/>
      <c r="H516" s="177"/>
      <c r="I516" s="177"/>
      <c r="J516" s="177"/>
      <c r="K516" s="177"/>
      <c r="L516" s="177"/>
      <c r="M516" s="177"/>
      <c r="N516" s="177"/>
      <c r="O516" s="177"/>
      <c r="P516" s="177"/>
      <c r="Q516" s="177"/>
      <c r="R516" s="177"/>
      <c r="S516" s="177"/>
      <c r="T516" s="177"/>
      <c r="U516" s="177"/>
      <c r="V516" s="177"/>
      <c r="W516" s="177"/>
      <c r="X516" s="177"/>
      <c r="Y516" s="177"/>
      <c r="Z516" s="177"/>
    </row>
    <row r="517" ht="18.0" customHeight="1">
      <c r="A517" s="234"/>
      <c r="B517" s="234"/>
      <c r="C517" s="234"/>
      <c r="D517" s="235"/>
      <c r="E517" s="177"/>
      <c r="F517" s="177"/>
      <c r="G517" s="177"/>
      <c r="H517" s="177"/>
      <c r="I517" s="177"/>
      <c r="J517" s="177"/>
      <c r="K517" s="177"/>
      <c r="L517" s="177"/>
      <c r="M517" s="177"/>
      <c r="N517" s="177"/>
      <c r="O517" s="177"/>
      <c r="P517" s="177"/>
      <c r="Q517" s="177"/>
      <c r="R517" s="177"/>
      <c r="S517" s="177"/>
      <c r="T517" s="177"/>
      <c r="U517" s="177"/>
      <c r="V517" s="177"/>
      <c r="W517" s="177"/>
      <c r="X517" s="177"/>
      <c r="Y517" s="177"/>
      <c r="Z517" s="177"/>
    </row>
    <row r="518" ht="18.0" customHeight="1">
      <c r="A518" s="234"/>
      <c r="B518" s="234"/>
      <c r="C518" s="234"/>
      <c r="D518" s="235"/>
      <c r="E518" s="177"/>
      <c r="F518" s="177"/>
      <c r="G518" s="177"/>
      <c r="H518" s="177"/>
      <c r="I518" s="177"/>
      <c r="J518" s="177"/>
      <c r="K518" s="177"/>
      <c r="L518" s="177"/>
      <c r="M518" s="177"/>
      <c r="N518" s="177"/>
      <c r="O518" s="177"/>
      <c r="P518" s="177"/>
      <c r="Q518" s="177"/>
      <c r="R518" s="177"/>
      <c r="S518" s="177"/>
      <c r="T518" s="177"/>
      <c r="U518" s="177"/>
      <c r="V518" s="177"/>
      <c r="W518" s="177"/>
      <c r="X518" s="177"/>
      <c r="Y518" s="177"/>
      <c r="Z518" s="177"/>
    </row>
    <row r="519" ht="18.0" customHeight="1">
      <c r="A519" s="234"/>
      <c r="B519" s="234"/>
      <c r="C519" s="234"/>
      <c r="D519" s="235"/>
      <c r="E519" s="177"/>
      <c r="F519" s="177"/>
      <c r="G519" s="177"/>
      <c r="H519" s="177"/>
      <c r="I519" s="177"/>
      <c r="J519" s="177"/>
      <c r="K519" s="177"/>
      <c r="L519" s="177"/>
      <c r="M519" s="177"/>
      <c r="N519" s="177"/>
      <c r="O519" s="177"/>
      <c r="P519" s="177"/>
      <c r="Q519" s="177"/>
      <c r="R519" s="177"/>
      <c r="S519" s="177"/>
      <c r="T519" s="177"/>
      <c r="U519" s="177"/>
      <c r="V519" s="177"/>
      <c r="W519" s="177"/>
      <c r="X519" s="177"/>
      <c r="Y519" s="177"/>
      <c r="Z519" s="177"/>
    </row>
    <row r="520" ht="18.0" customHeight="1">
      <c r="A520" s="234"/>
      <c r="B520" s="234"/>
      <c r="C520" s="234"/>
      <c r="D520" s="235"/>
      <c r="E520" s="177"/>
      <c r="F520" s="177"/>
      <c r="G520" s="177"/>
      <c r="H520" s="177"/>
      <c r="I520" s="177"/>
      <c r="J520" s="177"/>
      <c r="K520" s="177"/>
      <c r="L520" s="177"/>
      <c r="M520" s="177"/>
      <c r="N520" s="177"/>
      <c r="O520" s="177"/>
      <c r="P520" s="177"/>
      <c r="Q520" s="177"/>
      <c r="R520" s="177"/>
      <c r="S520" s="177"/>
      <c r="T520" s="177"/>
      <c r="U520" s="177"/>
      <c r="V520" s="177"/>
      <c r="W520" s="177"/>
      <c r="X520" s="177"/>
      <c r="Y520" s="177"/>
      <c r="Z520" s="177"/>
    </row>
    <row r="521" ht="18.0" customHeight="1">
      <c r="A521" s="234"/>
      <c r="B521" s="234"/>
      <c r="C521" s="234"/>
      <c r="D521" s="235"/>
      <c r="E521" s="177"/>
      <c r="F521" s="177"/>
      <c r="G521" s="177"/>
      <c r="H521" s="177"/>
      <c r="I521" s="177"/>
      <c r="J521" s="177"/>
      <c r="K521" s="177"/>
      <c r="L521" s="177"/>
      <c r="M521" s="177"/>
      <c r="N521" s="177"/>
      <c r="O521" s="177"/>
      <c r="P521" s="177"/>
      <c r="Q521" s="177"/>
      <c r="R521" s="177"/>
      <c r="S521" s="177"/>
      <c r="T521" s="177"/>
      <c r="U521" s="177"/>
      <c r="V521" s="177"/>
      <c r="W521" s="177"/>
      <c r="X521" s="177"/>
      <c r="Y521" s="177"/>
      <c r="Z521" s="177"/>
    </row>
    <row r="522" ht="18.0" customHeight="1">
      <c r="A522" s="234"/>
      <c r="B522" s="234"/>
      <c r="C522" s="234"/>
      <c r="D522" s="235"/>
      <c r="E522" s="177"/>
      <c r="F522" s="177"/>
      <c r="G522" s="177"/>
      <c r="H522" s="177"/>
      <c r="I522" s="177"/>
      <c r="J522" s="177"/>
      <c r="K522" s="177"/>
      <c r="L522" s="177"/>
      <c r="M522" s="177"/>
      <c r="N522" s="177"/>
      <c r="O522" s="177"/>
      <c r="P522" s="177"/>
      <c r="Q522" s="177"/>
      <c r="R522" s="177"/>
      <c r="S522" s="177"/>
      <c r="T522" s="177"/>
      <c r="U522" s="177"/>
      <c r="V522" s="177"/>
      <c r="W522" s="177"/>
      <c r="X522" s="177"/>
      <c r="Y522" s="177"/>
      <c r="Z522" s="177"/>
    </row>
    <row r="523" ht="18.0" customHeight="1">
      <c r="A523" s="234"/>
      <c r="B523" s="234"/>
      <c r="C523" s="234"/>
      <c r="D523" s="235"/>
      <c r="E523" s="177"/>
      <c r="F523" s="177"/>
      <c r="G523" s="177"/>
      <c r="H523" s="177"/>
      <c r="I523" s="177"/>
      <c r="J523" s="177"/>
      <c r="K523" s="177"/>
      <c r="L523" s="177"/>
      <c r="M523" s="177"/>
      <c r="N523" s="177"/>
      <c r="O523" s="177"/>
      <c r="P523" s="177"/>
      <c r="Q523" s="177"/>
      <c r="R523" s="177"/>
      <c r="S523" s="177"/>
      <c r="T523" s="177"/>
      <c r="U523" s="177"/>
      <c r="V523" s="177"/>
      <c r="W523" s="177"/>
      <c r="X523" s="177"/>
      <c r="Y523" s="177"/>
      <c r="Z523" s="177"/>
    </row>
    <row r="524" ht="18.0" customHeight="1">
      <c r="A524" s="234"/>
      <c r="B524" s="234"/>
      <c r="C524" s="234"/>
      <c r="D524" s="235"/>
      <c r="E524" s="177"/>
      <c r="F524" s="177"/>
      <c r="G524" s="177"/>
      <c r="H524" s="177"/>
      <c r="I524" s="177"/>
      <c r="J524" s="177"/>
      <c r="K524" s="177"/>
      <c r="L524" s="177"/>
      <c r="M524" s="177"/>
      <c r="N524" s="177"/>
      <c r="O524" s="177"/>
      <c r="P524" s="177"/>
      <c r="Q524" s="177"/>
      <c r="R524" s="177"/>
      <c r="S524" s="177"/>
      <c r="T524" s="177"/>
      <c r="U524" s="177"/>
      <c r="V524" s="177"/>
      <c r="W524" s="177"/>
      <c r="X524" s="177"/>
      <c r="Y524" s="177"/>
      <c r="Z524" s="177"/>
    </row>
    <row r="525" ht="18.0" customHeight="1">
      <c r="A525" s="234"/>
      <c r="B525" s="234"/>
      <c r="C525" s="234"/>
      <c r="D525" s="235"/>
      <c r="E525" s="177"/>
      <c r="F525" s="177"/>
      <c r="G525" s="177"/>
      <c r="H525" s="177"/>
      <c r="I525" s="177"/>
      <c r="J525" s="177"/>
      <c r="K525" s="177"/>
      <c r="L525" s="177"/>
      <c r="M525" s="177"/>
      <c r="N525" s="177"/>
      <c r="O525" s="177"/>
      <c r="P525" s="177"/>
      <c r="Q525" s="177"/>
      <c r="R525" s="177"/>
      <c r="S525" s="177"/>
      <c r="T525" s="177"/>
      <c r="U525" s="177"/>
      <c r="V525" s="177"/>
      <c r="W525" s="177"/>
      <c r="X525" s="177"/>
      <c r="Y525" s="177"/>
      <c r="Z525" s="177"/>
    </row>
    <row r="526" ht="18.0" customHeight="1">
      <c r="A526" s="234"/>
      <c r="B526" s="234"/>
      <c r="C526" s="234"/>
      <c r="D526" s="235"/>
      <c r="E526" s="177"/>
      <c r="F526" s="177"/>
      <c r="G526" s="177"/>
      <c r="H526" s="177"/>
      <c r="I526" s="177"/>
      <c r="J526" s="177"/>
      <c r="K526" s="177"/>
      <c r="L526" s="177"/>
      <c r="M526" s="177"/>
      <c r="N526" s="177"/>
      <c r="O526" s="177"/>
      <c r="P526" s="177"/>
      <c r="Q526" s="177"/>
      <c r="R526" s="177"/>
      <c r="S526" s="177"/>
      <c r="T526" s="177"/>
      <c r="U526" s="177"/>
      <c r="V526" s="177"/>
      <c r="W526" s="177"/>
      <c r="X526" s="177"/>
      <c r="Y526" s="177"/>
      <c r="Z526" s="177"/>
    </row>
    <row r="527" ht="18.0" customHeight="1">
      <c r="A527" s="234"/>
      <c r="B527" s="234"/>
      <c r="C527" s="234"/>
      <c r="D527" s="235"/>
      <c r="E527" s="177"/>
      <c r="F527" s="177"/>
      <c r="G527" s="177"/>
      <c r="H527" s="177"/>
      <c r="I527" s="177"/>
      <c r="J527" s="177"/>
      <c r="K527" s="177"/>
      <c r="L527" s="177"/>
      <c r="M527" s="177"/>
      <c r="N527" s="177"/>
      <c r="O527" s="177"/>
      <c r="P527" s="177"/>
      <c r="Q527" s="177"/>
      <c r="R527" s="177"/>
      <c r="S527" s="177"/>
      <c r="T527" s="177"/>
      <c r="U527" s="177"/>
      <c r="V527" s="177"/>
      <c r="W527" s="177"/>
      <c r="X527" s="177"/>
      <c r="Y527" s="177"/>
      <c r="Z527" s="177"/>
    </row>
    <row r="528" ht="18.0" customHeight="1">
      <c r="A528" s="234"/>
      <c r="B528" s="234"/>
      <c r="C528" s="234"/>
      <c r="D528" s="235"/>
      <c r="E528" s="177"/>
      <c r="F528" s="177"/>
      <c r="G528" s="177"/>
      <c r="H528" s="177"/>
      <c r="I528" s="177"/>
      <c r="J528" s="177"/>
      <c r="K528" s="177"/>
      <c r="L528" s="177"/>
      <c r="M528" s="177"/>
      <c r="N528" s="177"/>
      <c r="O528" s="177"/>
      <c r="P528" s="177"/>
      <c r="Q528" s="177"/>
      <c r="R528" s="177"/>
      <c r="S528" s="177"/>
      <c r="T528" s="177"/>
      <c r="U528" s="177"/>
      <c r="V528" s="177"/>
      <c r="W528" s="177"/>
      <c r="X528" s="177"/>
      <c r="Y528" s="177"/>
      <c r="Z528" s="177"/>
    </row>
    <row r="529" ht="18.0" customHeight="1">
      <c r="A529" s="234"/>
      <c r="B529" s="234"/>
      <c r="C529" s="234"/>
      <c r="D529" s="235"/>
      <c r="E529" s="177"/>
      <c r="F529" s="177"/>
      <c r="G529" s="177"/>
      <c r="H529" s="177"/>
      <c r="I529" s="177"/>
      <c r="J529" s="177"/>
      <c r="K529" s="177"/>
      <c r="L529" s="177"/>
      <c r="M529" s="177"/>
      <c r="N529" s="177"/>
      <c r="O529" s="177"/>
      <c r="P529" s="177"/>
      <c r="Q529" s="177"/>
      <c r="R529" s="177"/>
      <c r="S529" s="177"/>
      <c r="T529" s="177"/>
      <c r="U529" s="177"/>
      <c r="V529" s="177"/>
      <c r="W529" s="177"/>
      <c r="X529" s="177"/>
      <c r="Y529" s="177"/>
      <c r="Z529" s="177"/>
    </row>
    <row r="530" ht="18.0" customHeight="1">
      <c r="A530" s="234"/>
      <c r="B530" s="234"/>
      <c r="C530" s="234"/>
      <c r="D530" s="235"/>
      <c r="E530" s="177"/>
      <c r="F530" s="177"/>
      <c r="G530" s="177"/>
      <c r="H530" s="177"/>
      <c r="I530" s="177"/>
      <c r="J530" s="177"/>
      <c r="K530" s="177"/>
      <c r="L530" s="177"/>
      <c r="M530" s="177"/>
      <c r="N530" s="177"/>
      <c r="O530" s="177"/>
      <c r="P530" s="177"/>
      <c r="Q530" s="177"/>
      <c r="R530" s="177"/>
      <c r="S530" s="177"/>
      <c r="T530" s="177"/>
      <c r="U530" s="177"/>
      <c r="V530" s="177"/>
      <c r="W530" s="177"/>
      <c r="X530" s="177"/>
      <c r="Y530" s="177"/>
      <c r="Z530" s="177"/>
    </row>
    <row r="531" ht="18.0" customHeight="1">
      <c r="A531" s="234"/>
      <c r="B531" s="234"/>
      <c r="C531" s="234"/>
      <c r="D531" s="235"/>
      <c r="E531" s="177"/>
      <c r="F531" s="177"/>
      <c r="G531" s="177"/>
      <c r="H531" s="177"/>
      <c r="I531" s="177"/>
      <c r="J531" s="177"/>
      <c r="K531" s="177"/>
      <c r="L531" s="177"/>
      <c r="M531" s="177"/>
      <c r="N531" s="177"/>
      <c r="O531" s="177"/>
      <c r="P531" s="177"/>
      <c r="Q531" s="177"/>
      <c r="R531" s="177"/>
      <c r="S531" s="177"/>
      <c r="T531" s="177"/>
      <c r="U531" s="177"/>
      <c r="V531" s="177"/>
      <c r="W531" s="177"/>
      <c r="X531" s="177"/>
      <c r="Y531" s="177"/>
      <c r="Z531" s="177"/>
    </row>
    <row r="532" ht="18.0" customHeight="1">
      <c r="A532" s="234"/>
      <c r="B532" s="234"/>
      <c r="C532" s="234"/>
      <c r="D532" s="235"/>
      <c r="E532" s="177"/>
      <c r="F532" s="177"/>
      <c r="G532" s="177"/>
      <c r="H532" s="177"/>
      <c r="I532" s="177"/>
      <c r="J532" s="177"/>
      <c r="K532" s="177"/>
      <c r="L532" s="177"/>
      <c r="M532" s="177"/>
      <c r="N532" s="177"/>
      <c r="O532" s="177"/>
      <c r="P532" s="177"/>
      <c r="Q532" s="177"/>
      <c r="R532" s="177"/>
      <c r="S532" s="177"/>
      <c r="T532" s="177"/>
      <c r="U532" s="177"/>
      <c r="V532" s="177"/>
      <c r="W532" s="177"/>
      <c r="X532" s="177"/>
      <c r="Y532" s="177"/>
      <c r="Z532" s="177"/>
    </row>
    <row r="533" ht="18.0" customHeight="1">
      <c r="A533" s="234"/>
      <c r="B533" s="234"/>
      <c r="C533" s="234"/>
      <c r="D533" s="235"/>
      <c r="E533" s="177"/>
      <c r="F533" s="177"/>
      <c r="G533" s="177"/>
      <c r="H533" s="177"/>
      <c r="I533" s="177"/>
      <c r="J533" s="177"/>
      <c r="K533" s="177"/>
      <c r="L533" s="177"/>
      <c r="M533" s="177"/>
      <c r="N533" s="177"/>
      <c r="O533" s="177"/>
      <c r="P533" s="177"/>
      <c r="Q533" s="177"/>
      <c r="R533" s="177"/>
      <c r="S533" s="177"/>
      <c r="T533" s="177"/>
      <c r="U533" s="177"/>
      <c r="V533" s="177"/>
      <c r="W533" s="177"/>
      <c r="X533" s="177"/>
      <c r="Y533" s="177"/>
      <c r="Z533" s="177"/>
    </row>
    <row r="534" ht="18.0" customHeight="1">
      <c r="A534" s="234"/>
      <c r="B534" s="234"/>
      <c r="C534" s="234"/>
      <c r="D534" s="235"/>
      <c r="E534" s="177"/>
      <c r="F534" s="177"/>
      <c r="G534" s="177"/>
      <c r="H534" s="177"/>
      <c r="I534" s="177"/>
      <c r="J534" s="177"/>
      <c r="K534" s="177"/>
      <c r="L534" s="177"/>
      <c r="M534" s="177"/>
      <c r="N534" s="177"/>
      <c r="O534" s="177"/>
      <c r="P534" s="177"/>
      <c r="Q534" s="177"/>
      <c r="R534" s="177"/>
      <c r="S534" s="177"/>
      <c r="T534" s="177"/>
      <c r="U534" s="177"/>
      <c r="V534" s="177"/>
      <c r="W534" s="177"/>
      <c r="X534" s="177"/>
      <c r="Y534" s="177"/>
      <c r="Z534" s="177"/>
    </row>
    <row r="535" ht="18.0" customHeight="1">
      <c r="A535" s="234"/>
      <c r="B535" s="234"/>
      <c r="C535" s="234"/>
      <c r="D535" s="235"/>
      <c r="E535" s="177"/>
      <c r="F535" s="177"/>
      <c r="G535" s="177"/>
      <c r="H535" s="177"/>
      <c r="I535" s="177"/>
      <c r="J535" s="177"/>
      <c r="K535" s="177"/>
      <c r="L535" s="177"/>
      <c r="M535" s="177"/>
      <c r="N535" s="177"/>
      <c r="O535" s="177"/>
      <c r="P535" s="177"/>
      <c r="Q535" s="177"/>
      <c r="R535" s="177"/>
      <c r="S535" s="177"/>
      <c r="T535" s="177"/>
      <c r="U535" s="177"/>
      <c r="V535" s="177"/>
      <c r="W535" s="177"/>
      <c r="X535" s="177"/>
      <c r="Y535" s="177"/>
      <c r="Z535" s="177"/>
    </row>
    <row r="536" ht="18.0" customHeight="1">
      <c r="A536" s="234"/>
      <c r="B536" s="234"/>
      <c r="C536" s="234"/>
      <c r="D536" s="235"/>
      <c r="E536" s="177"/>
      <c r="F536" s="177"/>
      <c r="G536" s="177"/>
      <c r="H536" s="177"/>
      <c r="I536" s="177"/>
      <c r="J536" s="177"/>
      <c r="K536" s="177"/>
      <c r="L536" s="177"/>
      <c r="M536" s="177"/>
      <c r="N536" s="177"/>
      <c r="O536" s="177"/>
      <c r="P536" s="177"/>
      <c r="Q536" s="177"/>
      <c r="R536" s="177"/>
      <c r="S536" s="177"/>
      <c r="T536" s="177"/>
      <c r="U536" s="177"/>
      <c r="V536" s="177"/>
      <c r="W536" s="177"/>
      <c r="X536" s="177"/>
      <c r="Y536" s="177"/>
      <c r="Z536" s="177"/>
    </row>
    <row r="537" ht="18.0" customHeight="1">
      <c r="A537" s="234"/>
      <c r="B537" s="234"/>
      <c r="C537" s="234"/>
      <c r="D537" s="235"/>
      <c r="E537" s="177"/>
      <c r="F537" s="177"/>
      <c r="G537" s="177"/>
      <c r="H537" s="177"/>
      <c r="I537" s="177"/>
      <c r="J537" s="177"/>
      <c r="K537" s="177"/>
      <c r="L537" s="177"/>
      <c r="M537" s="177"/>
      <c r="N537" s="177"/>
      <c r="O537" s="177"/>
      <c r="P537" s="177"/>
      <c r="Q537" s="177"/>
      <c r="R537" s="177"/>
      <c r="S537" s="177"/>
      <c r="T537" s="177"/>
      <c r="U537" s="177"/>
      <c r="V537" s="177"/>
      <c r="W537" s="177"/>
      <c r="X537" s="177"/>
      <c r="Y537" s="177"/>
      <c r="Z537" s="177"/>
    </row>
    <row r="538" ht="18.0" customHeight="1">
      <c r="A538" s="234"/>
      <c r="B538" s="234"/>
      <c r="C538" s="234"/>
      <c r="D538" s="235"/>
      <c r="E538" s="177"/>
      <c r="F538" s="177"/>
      <c r="G538" s="177"/>
      <c r="H538" s="177"/>
      <c r="I538" s="177"/>
      <c r="J538" s="177"/>
      <c r="K538" s="177"/>
      <c r="L538" s="177"/>
      <c r="M538" s="177"/>
      <c r="N538" s="177"/>
      <c r="O538" s="177"/>
      <c r="P538" s="177"/>
      <c r="Q538" s="177"/>
      <c r="R538" s="177"/>
      <c r="S538" s="177"/>
      <c r="T538" s="177"/>
      <c r="U538" s="177"/>
      <c r="V538" s="177"/>
      <c r="W538" s="177"/>
      <c r="X538" s="177"/>
      <c r="Y538" s="177"/>
      <c r="Z538" s="177"/>
    </row>
    <row r="539" ht="18.0" customHeight="1">
      <c r="A539" s="234"/>
      <c r="B539" s="234"/>
      <c r="C539" s="234"/>
      <c r="D539" s="235"/>
      <c r="E539" s="177"/>
      <c r="F539" s="177"/>
      <c r="G539" s="177"/>
      <c r="H539" s="177"/>
      <c r="I539" s="177"/>
      <c r="J539" s="177"/>
      <c r="K539" s="177"/>
      <c r="L539" s="177"/>
      <c r="M539" s="177"/>
      <c r="N539" s="177"/>
      <c r="O539" s="177"/>
      <c r="P539" s="177"/>
      <c r="Q539" s="177"/>
      <c r="R539" s="177"/>
      <c r="S539" s="177"/>
      <c r="T539" s="177"/>
      <c r="U539" s="177"/>
      <c r="V539" s="177"/>
      <c r="W539" s="177"/>
      <c r="X539" s="177"/>
      <c r="Y539" s="177"/>
      <c r="Z539" s="177"/>
    </row>
    <row r="540" ht="18.0" customHeight="1">
      <c r="A540" s="234"/>
      <c r="B540" s="234"/>
      <c r="C540" s="234"/>
      <c r="D540" s="235"/>
      <c r="E540" s="177"/>
      <c r="F540" s="177"/>
      <c r="G540" s="177"/>
      <c r="H540" s="177"/>
      <c r="I540" s="177"/>
      <c r="J540" s="177"/>
      <c r="K540" s="177"/>
      <c r="L540" s="177"/>
      <c r="M540" s="177"/>
      <c r="N540" s="177"/>
      <c r="O540" s="177"/>
      <c r="P540" s="177"/>
      <c r="Q540" s="177"/>
      <c r="R540" s="177"/>
      <c r="S540" s="177"/>
      <c r="T540" s="177"/>
      <c r="U540" s="177"/>
      <c r="V540" s="177"/>
      <c r="W540" s="177"/>
      <c r="X540" s="177"/>
      <c r="Y540" s="177"/>
      <c r="Z540" s="177"/>
    </row>
    <row r="541" ht="18.0" customHeight="1">
      <c r="A541" s="234"/>
      <c r="B541" s="234"/>
      <c r="C541" s="234"/>
      <c r="D541" s="235"/>
      <c r="E541" s="177"/>
      <c r="F541" s="177"/>
      <c r="G541" s="177"/>
      <c r="H541" s="177"/>
      <c r="I541" s="177"/>
      <c r="J541" s="177"/>
      <c r="K541" s="177"/>
      <c r="L541" s="177"/>
      <c r="M541" s="177"/>
      <c r="N541" s="177"/>
      <c r="O541" s="177"/>
      <c r="P541" s="177"/>
      <c r="Q541" s="177"/>
      <c r="R541" s="177"/>
      <c r="S541" s="177"/>
      <c r="T541" s="177"/>
      <c r="U541" s="177"/>
      <c r="V541" s="177"/>
      <c r="W541" s="177"/>
      <c r="X541" s="177"/>
      <c r="Y541" s="177"/>
      <c r="Z541" s="177"/>
    </row>
    <row r="542" ht="18.0" customHeight="1">
      <c r="A542" s="234"/>
      <c r="B542" s="234"/>
      <c r="C542" s="234"/>
      <c r="D542" s="235"/>
      <c r="E542" s="177"/>
      <c r="F542" s="177"/>
      <c r="G542" s="177"/>
      <c r="H542" s="177"/>
      <c r="I542" s="177"/>
      <c r="J542" s="177"/>
      <c r="K542" s="177"/>
      <c r="L542" s="177"/>
      <c r="M542" s="177"/>
      <c r="N542" s="177"/>
      <c r="O542" s="177"/>
      <c r="P542" s="177"/>
      <c r="Q542" s="177"/>
      <c r="R542" s="177"/>
      <c r="S542" s="177"/>
      <c r="T542" s="177"/>
      <c r="U542" s="177"/>
      <c r="V542" s="177"/>
      <c r="W542" s="177"/>
      <c r="X542" s="177"/>
      <c r="Y542" s="177"/>
      <c r="Z542" s="177"/>
    </row>
    <row r="543" ht="18.0" customHeight="1">
      <c r="A543" s="234"/>
      <c r="B543" s="234"/>
      <c r="C543" s="234"/>
      <c r="D543" s="235"/>
      <c r="E543" s="177"/>
      <c r="F543" s="177"/>
      <c r="G543" s="177"/>
      <c r="H543" s="177"/>
      <c r="I543" s="177"/>
      <c r="J543" s="177"/>
      <c r="K543" s="177"/>
      <c r="L543" s="177"/>
      <c r="M543" s="177"/>
      <c r="N543" s="177"/>
      <c r="O543" s="177"/>
      <c r="P543" s="177"/>
      <c r="Q543" s="177"/>
      <c r="R543" s="177"/>
      <c r="S543" s="177"/>
      <c r="T543" s="177"/>
      <c r="U543" s="177"/>
      <c r="V543" s="177"/>
      <c r="W543" s="177"/>
      <c r="X543" s="177"/>
      <c r="Y543" s="177"/>
      <c r="Z543" s="177"/>
    </row>
    <row r="544" ht="18.0" customHeight="1">
      <c r="A544" s="234"/>
      <c r="B544" s="234"/>
      <c r="C544" s="234"/>
      <c r="D544" s="235"/>
      <c r="E544" s="177"/>
      <c r="F544" s="177"/>
      <c r="G544" s="177"/>
      <c r="H544" s="177"/>
      <c r="I544" s="177"/>
      <c r="J544" s="177"/>
      <c r="K544" s="177"/>
      <c r="L544" s="177"/>
      <c r="M544" s="177"/>
      <c r="N544" s="177"/>
      <c r="O544" s="177"/>
      <c r="P544" s="177"/>
      <c r="Q544" s="177"/>
      <c r="R544" s="177"/>
      <c r="S544" s="177"/>
      <c r="T544" s="177"/>
      <c r="U544" s="177"/>
      <c r="V544" s="177"/>
      <c r="W544" s="177"/>
      <c r="X544" s="177"/>
      <c r="Y544" s="177"/>
      <c r="Z544" s="177"/>
    </row>
    <row r="545" ht="18.0" customHeight="1">
      <c r="A545" s="234"/>
      <c r="B545" s="234"/>
      <c r="C545" s="234"/>
      <c r="D545" s="235"/>
      <c r="E545" s="177"/>
      <c r="F545" s="177"/>
      <c r="G545" s="177"/>
      <c r="H545" s="177"/>
      <c r="I545" s="177"/>
      <c r="J545" s="177"/>
      <c r="K545" s="177"/>
      <c r="L545" s="177"/>
      <c r="M545" s="177"/>
      <c r="N545" s="177"/>
      <c r="O545" s="177"/>
      <c r="P545" s="177"/>
      <c r="Q545" s="177"/>
      <c r="R545" s="177"/>
      <c r="S545" s="177"/>
      <c r="T545" s="177"/>
      <c r="U545" s="177"/>
      <c r="V545" s="177"/>
      <c r="W545" s="177"/>
      <c r="X545" s="177"/>
      <c r="Y545" s="177"/>
      <c r="Z545" s="177"/>
    </row>
    <row r="546" ht="18.0" customHeight="1">
      <c r="A546" s="234"/>
      <c r="B546" s="234"/>
      <c r="C546" s="234"/>
      <c r="D546" s="235"/>
      <c r="E546" s="177"/>
      <c r="F546" s="177"/>
      <c r="G546" s="177"/>
      <c r="H546" s="177"/>
      <c r="I546" s="177"/>
      <c r="J546" s="177"/>
      <c r="K546" s="177"/>
      <c r="L546" s="177"/>
      <c r="M546" s="177"/>
      <c r="N546" s="177"/>
      <c r="O546" s="177"/>
      <c r="P546" s="177"/>
      <c r="Q546" s="177"/>
      <c r="R546" s="177"/>
      <c r="S546" s="177"/>
      <c r="T546" s="177"/>
      <c r="U546" s="177"/>
      <c r="V546" s="177"/>
      <c r="W546" s="177"/>
      <c r="X546" s="177"/>
      <c r="Y546" s="177"/>
      <c r="Z546" s="177"/>
    </row>
    <row r="547" ht="18.0" customHeight="1">
      <c r="A547" s="234"/>
      <c r="B547" s="234"/>
      <c r="C547" s="234"/>
      <c r="D547" s="235"/>
      <c r="E547" s="177"/>
      <c r="F547" s="177"/>
      <c r="G547" s="177"/>
      <c r="H547" s="177"/>
      <c r="I547" s="177"/>
      <c r="J547" s="177"/>
      <c r="K547" s="177"/>
      <c r="L547" s="177"/>
      <c r="M547" s="177"/>
      <c r="N547" s="177"/>
      <c r="O547" s="177"/>
      <c r="P547" s="177"/>
      <c r="Q547" s="177"/>
      <c r="R547" s="177"/>
      <c r="S547" s="177"/>
      <c r="T547" s="177"/>
      <c r="U547" s="177"/>
      <c r="V547" s="177"/>
      <c r="W547" s="177"/>
      <c r="X547" s="177"/>
      <c r="Y547" s="177"/>
      <c r="Z547" s="177"/>
    </row>
    <row r="548" ht="18.0" customHeight="1">
      <c r="A548" s="234"/>
      <c r="B548" s="234"/>
      <c r="C548" s="234"/>
      <c r="D548" s="235"/>
      <c r="E548" s="177"/>
      <c r="F548" s="177"/>
      <c r="G548" s="177"/>
      <c r="H548" s="177"/>
      <c r="I548" s="177"/>
      <c r="J548" s="177"/>
      <c r="K548" s="177"/>
      <c r="L548" s="177"/>
      <c r="M548" s="177"/>
      <c r="N548" s="177"/>
      <c r="O548" s="177"/>
      <c r="P548" s="177"/>
      <c r="Q548" s="177"/>
      <c r="R548" s="177"/>
      <c r="S548" s="177"/>
      <c r="T548" s="177"/>
      <c r="U548" s="177"/>
      <c r="V548" s="177"/>
      <c r="W548" s="177"/>
      <c r="X548" s="177"/>
      <c r="Y548" s="177"/>
      <c r="Z548" s="177"/>
    </row>
    <row r="549" ht="18.0" customHeight="1">
      <c r="A549" s="234"/>
      <c r="B549" s="234"/>
      <c r="C549" s="234"/>
      <c r="D549" s="235"/>
      <c r="E549" s="177"/>
      <c r="F549" s="177"/>
      <c r="G549" s="177"/>
      <c r="H549" s="177"/>
      <c r="I549" s="177"/>
      <c r="J549" s="177"/>
      <c r="K549" s="177"/>
      <c r="L549" s="177"/>
      <c r="M549" s="177"/>
      <c r="N549" s="177"/>
      <c r="O549" s="177"/>
      <c r="P549" s="177"/>
      <c r="Q549" s="177"/>
      <c r="R549" s="177"/>
      <c r="S549" s="177"/>
      <c r="T549" s="177"/>
      <c r="U549" s="177"/>
      <c r="V549" s="177"/>
      <c r="W549" s="177"/>
      <c r="X549" s="177"/>
      <c r="Y549" s="177"/>
      <c r="Z549" s="177"/>
    </row>
    <row r="550" ht="18.0" customHeight="1">
      <c r="A550" s="234"/>
      <c r="B550" s="234"/>
      <c r="C550" s="234"/>
      <c r="D550" s="235"/>
      <c r="E550" s="177"/>
      <c r="F550" s="177"/>
      <c r="G550" s="177"/>
      <c r="H550" s="177"/>
      <c r="I550" s="177"/>
      <c r="J550" s="177"/>
      <c r="K550" s="177"/>
      <c r="L550" s="177"/>
      <c r="M550" s="177"/>
      <c r="N550" s="177"/>
      <c r="O550" s="177"/>
      <c r="P550" s="177"/>
      <c r="Q550" s="177"/>
      <c r="R550" s="177"/>
      <c r="S550" s="177"/>
      <c r="T550" s="177"/>
      <c r="U550" s="177"/>
      <c r="V550" s="177"/>
      <c r="W550" s="177"/>
      <c r="X550" s="177"/>
      <c r="Y550" s="177"/>
      <c r="Z550" s="177"/>
    </row>
    <row r="551" ht="18.0" customHeight="1">
      <c r="A551" s="234"/>
      <c r="B551" s="234"/>
      <c r="C551" s="234"/>
      <c r="D551" s="235"/>
      <c r="E551" s="177"/>
      <c r="F551" s="177"/>
      <c r="G551" s="177"/>
      <c r="H551" s="177"/>
      <c r="I551" s="177"/>
      <c r="J551" s="177"/>
      <c r="K551" s="177"/>
      <c r="L551" s="177"/>
      <c r="M551" s="177"/>
      <c r="N551" s="177"/>
      <c r="O551" s="177"/>
      <c r="P551" s="177"/>
      <c r="Q551" s="177"/>
      <c r="R551" s="177"/>
      <c r="S551" s="177"/>
      <c r="T551" s="177"/>
      <c r="U551" s="177"/>
      <c r="V551" s="177"/>
      <c r="W551" s="177"/>
      <c r="X551" s="177"/>
      <c r="Y551" s="177"/>
      <c r="Z551" s="177"/>
    </row>
    <row r="552" ht="18.0" customHeight="1">
      <c r="A552" s="234"/>
      <c r="B552" s="234"/>
      <c r="C552" s="234"/>
      <c r="D552" s="235"/>
      <c r="E552" s="177"/>
      <c r="F552" s="177"/>
      <c r="G552" s="177"/>
      <c r="H552" s="177"/>
      <c r="I552" s="177"/>
      <c r="J552" s="177"/>
      <c r="K552" s="177"/>
      <c r="L552" s="177"/>
      <c r="M552" s="177"/>
      <c r="N552" s="177"/>
      <c r="O552" s="177"/>
      <c r="P552" s="177"/>
      <c r="Q552" s="177"/>
      <c r="R552" s="177"/>
      <c r="S552" s="177"/>
      <c r="T552" s="177"/>
      <c r="U552" s="177"/>
      <c r="V552" s="177"/>
      <c r="W552" s="177"/>
      <c r="X552" s="177"/>
      <c r="Y552" s="177"/>
      <c r="Z552" s="177"/>
    </row>
    <row r="553" ht="18.0" customHeight="1">
      <c r="A553" s="234"/>
      <c r="B553" s="234"/>
      <c r="C553" s="234"/>
      <c r="D553" s="235"/>
      <c r="E553" s="177"/>
      <c r="F553" s="177"/>
      <c r="G553" s="177"/>
      <c r="H553" s="177"/>
      <c r="I553" s="177"/>
      <c r="J553" s="177"/>
      <c r="K553" s="177"/>
      <c r="L553" s="177"/>
      <c r="M553" s="177"/>
      <c r="N553" s="177"/>
      <c r="O553" s="177"/>
      <c r="P553" s="177"/>
      <c r="Q553" s="177"/>
      <c r="R553" s="177"/>
      <c r="S553" s="177"/>
      <c r="T553" s="177"/>
      <c r="U553" s="177"/>
      <c r="V553" s="177"/>
      <c r="W553" s="177"/>
      <c r="X553" s="177"/>
      <c r="Y553" s="177"/>
      <c r="Z553" s="177"/>
    </row>
    <row r="554" ht="18.0" customHeight="1">
      <c r="A554" s="234"/>
      <c r="B554" s="234"/>
      <c r="C554" s="234"/>
      <c r="D554" s="235"/>
      <c r="E554" s="177"/>
      <c r="F554" s="177"/>
      <c r="G554" s="177"/>
      <c r="H554" s="177"/>
      <c r="I554" s="177"/>
      <c r="J554" s="177"/>
      <c r="K554" s="177"/>
      <c r="L554" s="177"/>
      <c r="M554" s="177"/>
      <c r="N554" s="177"/>
      <c r="O554" s="177"/>
      <c r="P554" s="177"/>
      <c r="Q554" s="177"/>
      <c r="R554" s="177"/>
      <c r="S554" s="177"/>
      <c r="T554" s="177"/>
      <c r="U554" s="177"/>
      <c r="V554" s="177"/>
      <c r="W554" s="177"/>
      <c r="X554" s="177"/>
      <c r="Y554" s="177"/>
      <c r="Z554" s="177"/>
    </row>
    <row r="555" ht="18.0" customHeight="1">
      <c r="A555" s="234"/>
      <c r="B555" s="234"/>
      <c r="C555" s="234"/>
      <c r="D555" s="235"/>
      <c r="E555" s="177"/>
      <c r="F555" s="177"/>
      <c r="G555" s="177"/>
      <c r="H555" s="177"/>
      <c r="I555" s="177"/>
      <c r="J555" s="177"/>
      <c r="K555" s="177"/>
      <c r="L555" s="177"/>
      <c r="M555" s="177"/>
      <c r="N555" s="177"/>
      <c r="O555" s="177"/>
      <c r="P555" s="177"/>
      <c r="Q555" s="177"/>
      <c r="R555" s="177"/>
      <c r="S555" s="177"/>
      <c r="T555" s="177"/>
      <c r="U555" s="177"/>
      <c r="V555" s="177"/>
      <c r="W555" s="177"/>
      <c r="X555" s="177"/>
      <c r="Y555" s="177"/>
      <c r="Z555" s="177"/>
    </row>
    <row r="556" ht="18.0" customHeight="1">
      <c r="A556" s="234"/>
      <c r="B556" s="234"/>
      <c r="C556" s="234"/>
      <c r="D556" s="235"/>
      <c r="E556" s="177"/>
      <c r="F556" s="177"/>
      <c r="G556" s="177"/>
      <c r="H556" s="177"/>
      <c r="I556" s="177"/>
      <c r="J556" s="177"/>
      <c r="K556" s="177"/>
      <c r="L556" s="177"/>
      <c r="M556" s="177"/>
      <c r="N556" s="177"/>
      <c r="O556" s="177"/>
      <c r="P556" s="177"/>
      <c r="Q556" s="177"/>
      <c r="R556" s="177"/>
      <c r="S556" s="177"/>
      <c r="T556" s="177"/>
      <c r="U556" s="177"/>
      <c r="V556" s="177"/>
      <c r="W556" s="177"/>
      <c r="X556" s="177"/>
      <c r="Y556" s="177"/>
      <c r="Z556" s="177"/>
    </row>
    <row r="557" ht="18.0" customHeight="1">
      <c r="A557" s="234"/>
      <c r="B557" s="234"/>
      <c r="C557" s="234"/>
      <c r="D557" s="235"/>
      <c r="E557" s="177"/>
      <c r="F557" s="177"/>
      <c r="G557" s="177"/>
      <c r="H557" s="177"/>
      <c r="I557" s="177"/>
      <c r="J557" s="177"/>
      <c r="K557" s="177"/>
      <c r="L557" s="177"/>
      <c r="M557" s="177"/>
      <c r="N557" s="177"/>
      <c r="O557" s="177"/>
      <c r="P557" s="177"/>
      <c r="Q557" s="177"/>
      <c r="R557" s="177"/>
      <c r="S557" s="177"/>
      <c r="T557" s="177"/>
      <c r="U557" s="177"/>
      <c r="V557" s="177"/>
      <c r="W557" s="177"/>
      <c r="X557" s="177"/>
      <c r="Y557" s="177"/>
      <c r="Z557" s="177"/>
    </row>
    <row r="558" ht="18.0" customHeight="1">
      <c r="A558" s="234"/>
      <c r="B558" s="234"/>
      <c r="C558" s="234"/>
      <c r="D558" s="235"/>
      <c r="E558" s="177"/>
      <c r="F558" s="177"/>
      <c r="G558" s="177"/>
      <c r="H558" s="177"/>
      <c r="I558" s="177"/>
      <c r="J558" s="177"/>
      <c r="K558" s="177"/>
      <c r="L558" s="177"/>
      <c r="M558" s="177"/>
      <c r="N558" s="177"/>
      <c r="O558" s="177"/>
      <c r="P558" s="177"/>
      <c r="Q558" s="177"/>
      <c r="R558" s="177"/>
      <c r="S558" s="177"/>
      <c r="T558" s="177"/>
      <c r="U558" s="177"/>
      <c r="V558" s="177"/>
      <c r="W558" s="177"/>
      <c r="X558" s="177"/>
      <c r="Y558" s="177"/>
      <c r="Z558" s="177"/>
    </row>
    <row r="559" ht="18.0" customHeight="1">
      <c r="A559" s="234"/>
      <c r="B559" s="234"/>
      <c r="C559" s="234"/>
      <c r="D559" s="235"/>
      <c r="E559" s="177"/>
      <c r="F559" s="177"/>
      <c r="G559" s="177"/>
      <c r="H559" s="177"/>
      <c r="I559" s="177"/>
      <c r="J559" s="177"/>
      <c r="K559" s="177"/>
      <c r="L559" s="177"/>
      <c r="M559" s="177"/>
      <c r="N559" s="177"/>
      <c r="O559" s="177"/>
      <c r="P559" s="177"/>
      <c r="Q559" s="177"/>
      <c r="R559" s="177"/>
      <c r="S559" s="177"/>
      <c r="T559" s="177"/>
      <c r="U559" s="177"/>
      <c r="V559" s="177"/>
      <c r="W559" s="177"/>
      <c r="X559" s="177"/>
      <c r="Y559" s="177"/>
      <c r="Z559" s="177"/>
    </row>
    <row r="560" ht="18.0" customHeight="1">
      <c r="A560" s="234"/>
      <c r="B560" s="234"/>
      <c r="C560" s="234"/>
      <c r="D560" s="235"/>
      <c r="E560" s="177"/>
      <c r="F560" s="177"/>
      <c r="G560" s="177"/>
      <c r="H560" s="177"/>
      <c r="I560" s="177"/>
      <c r="J560" s="177"/>
      <c r="K560" s="177"/>
      <c r="L560" s="177"/>
      <c r="M560" s="177"/>
      <c r="N560" s="177"/>
      <c r="O560" s="177"/>
      <c r="P560" s="177"/>
      <c r="Q560" s="177"/>
      <c r="R560" s="177"/>
      <c r="S560" s="177"/>
      <c r="T560" s="177"/>
      <c r="U560" s="177"/>
      <c r="V560" s="177"/>
      <c r="W560" s="177"/>
      <c r="X560" s="177"/>
      <c r="Y560" s="177"/>
      <c r="Z560" s="177"/>
    </row>
    <row r="561" ht="18.0" customHeight="1">
      <c r="A561" s="234"/>
      <c r="B561" s="234"/>
      <c r="C561" s="234"/>
      <c r="D561" s="235"/>
      <c r="E561" s="177"/>
      <c r="F561" s="177"/>
      <c r="G561" s="177"/>
      <c r="H561" s="177"/>
      <c r="I561" s="177"/>
      <c r="J561" s="177"/>
      <c r="K561" s="177"/>
      <c r="L561" s="177"/>
      <c r="M561" s="177"/>
      <c r="N561" s="177"/>
      <c r="O561" s="177"/>
      <c r="P561" s="177"/>
      <c r="Q561" s="177"/>
      <c r="R561" s="177"/>
      <c r="S561" s="177"/>
      <c r="T561" s="177"/>
      <c r="U561" s="177"/>
      <c r="V561" s="177"/>
      <c r="W561" s="177"/>
      <c r="X561" s="177"/>
      <c r="Y561" s="177"/>
      <c r="Z561" s="177"/>
    </row>
    <row r="562" ht="18.0" customHeight="1">
      <c r="A562" s="234"/>
      <c r="B562" s="234"/>
      <c r="C562" s="234"/>
      <c r="D562" s="235"/>
      <c r="E562" s="177"/>
      <c r="F562" s="177"/>
      <c r="G562" s="177"/>
      <c r="H562" s="177"/>
      <c r="I562" s="177"/>
      <c r="J562" s="177"/>
      <c r="K562" s="177"/>
      <c r="L562" s="177"/>
      <c r="M562" s="177"/>
      <c r="N562" s="177"/>
      <c r="O562" s="177"/>
      <c r="P562" s="177"/>
      <c r="Q562" s="177"/>
      <c r="R562" s="177"/>
      <c r="S562" s="177"/>
      <c r="T562" s="177"/>
      <c r="U562" s="177"/>
      <c r="V562" s="177"/>
      <c r="W562" s="177"/>
      <c r="X562" s="177"/>
      <c r="Y562" s="177"/>
      <c r="Z562" s="177"/>
    </row>
    <row r="563" ht="18.0" customHeight="1">
      <c r="A563" s="234"/>
      <c r="B563" s="234"/>
      <c r="C563" s="234"/>
      <c r="D563" s="235"/>
      <c r="E563" s="177"/>
      <c r="F563" s="177"/>
      <c r="G563" s="177"/>
      <c r="H563" s="177"/>
      <c r="I563" s="177"/>
      <c r="J563" s="177"/>
      <c r="K563" s="177"/>
      <c r="L563" s="177"/>
      <c r="M563" s="177"/>
      <c r="N563" s="177"/>
      <c r="O563" s="177"/>
      <c r="P563" s="177"/>
      <c r="Q563" s="177"/>
      <c r="R563" s="177"/>
      <c r="S563" s="177"/>
      <c r="T563" s="177"/>
      <c r="U563" s="177"/>
      <c r="V563" s="177"/>
      <c r="W563" s="177"/>
      <c r="X563" s="177"/>
      <c r="Y563" s="177"/>
      <c r="Z563" s="177"/>
    </row>
    <row r="564" ht="18.0" customHeight="1">
      <c r="A564" s="234"/>
      <c r="B564" s="234"/>
      <c r="C564" s="234"/>
      <c r="D564" s="235"/>
      <c r="E564" s="177"/>
      <c r="F564" s="177"/>
      <c r="G564" s="177"/>
      <c r="H564" s="177"/>
      <c r="I564" s="177"/>
      <c r="J564" s="177"/>
      <c r="K564" s="177"/>
      <c r="L564" s="177"/>
      <c r="M564" s="177"/>
      <c r="N564" s="177"/>
      <c r="O564" s="177"/>
      <c r="P564" s="177"/>
      <c r="Q564" s="177"/>
      <c r="R564" s="177"/>
      <c r="S564" s="177"/>
      <c r="T564" s="177"/>
      <c r="U564" s="177"/>
      <c r="V564" s="177"/>
      <c r="W564" s="177"/>
      <c r="X564" s="177"/>
      <c r="Y564" s="177"/>
      <c r="Z564" s="177"/>
    </row>
    <row r="565" ht="18.0" customHeight="1">
      <c r="A565" s="234"/>
      <c r="B565" s="234"/>
      <c r="C565" s="234"/>
      <c r="D565" s="235"/>
      <c r="E565" s="177"/>
      <c r="F565" s="177"/>
      <c r="G565" s="177"/>
      <c r="H565" s="177"/>
      <c r="I565" s="177"/>
      <c r="J565" s="177"/>
      <c r="K565" s="177"/>
      <c r="L565" s="177"/>
      <c r="M565" s="177"/>
      <c r="N565" s="177"/>
      <c r="O565" s="177"/>
      <c r="P565" s="177"/>
      <c r="Q565" s="177"/>
      <c r="R565" s="177"/>
      <c r="S565" s="177"/>
      <c r="T565" s="177"/>
      <c r="U565" s="177"/>
      <c r="V565" s="177"/>
      <c r="W565" s="177"/>
      <c r="X565" s="177"/>
      <c r="Y565" s="177"/>
      <c r="Z565" s="177"/>
    </row>
    <row r="566" ht="18.0" customHeight="1">
      <c r="A566" s="234"/>
      <c r="B566" s="234"/>
      <c r="C566" s="234"/>
      <c r="D566" s="235"/>
      <c r="E566" s="177"/>
      <c r="F566" s="177"/>
      <c r="G566" s="177"/>
      <c r="H566" s="177"/>
      <c r="I566" s="177"/>
      <c r="J566" s="177"/>
      <c r="K566" s="177"/>
      <c r="L566" s="177"/>
      <c r="M566" s="177"/>
      <c r="N566" s="177"/>
      <c r="O566" s="177"/>
      <c r="P566" s="177"/>
      <c r="Q566" s="177"/>
      <c r="R566" s="177"/>
      <c r="S566" s="177"/>
      <c r="T566" s="177"/>
      <c r="U566" s="177"/>
      <c r="V566" s="177"/>
      <c r="W566" s="177"/>
      <c r="X566" s="177"/>
      <c r="Y566" s="177"/>
      <c r="Z566" s="177"/>
    </row>
    <row r="567" ht="18.0" customHeight="1">
      <c r="A567" s="234"/>
      <c r="B567" s="234"/>
      <c r="C567" s="234"/>
      <c r="D567" s="235"/>
      <c r="E567" s="177"/>
      <c r="F567" s="177"/>
      <c r="G567" s="177"/>
      <c r="H567" s="177"/>
      <c r="I567" s="177"/>
      <c r="J567" s="177"/>
      <c r="K567" s="177"/>
      <c r="L567" s="177"/>
      <c r="M567" s="177"/>
      <c r="N567" s="177"/>
      <c r="O567" s="177"/>
      <c r="P567" s="177"/>
      <c r="Q567" s="177"/>
      <c r="R567" s="177"/>
      <c r="S567" s="177"/>
      <c r="T567" s="177"/>
      <c r="U567" s="177"/>
      <c r="V567" s="177"/>
      <c r="W567" s="177"/>
      <c r="X567" s="177"/>
      <c r="Y567" s="177"/>
      <c r="Z567" s="177"/>
    </row>
    <row r="568" ht="18.0" customHeight="1">
      <c r="A568" s="234"/>
      <c r="B568" s="234"/>
      <c r="C568" s="234"/>
      <c r="D568" s="235"/>
      <c r="E568" s="177"/>
      <c r="F568" s="177"/>
      <c r="G568" s="177"/>
      <c r="H568" s="177"/>
      <c r="I568" s="177"/>
      <c r="J568" s="177"/>
      <c r="K568" s="177"/>
      <c r="L568" s="177"/>
      <c r="M568" s="177"/>
      <c r="N568" s="177"/>
      <c r="O568" s="177"/>
      <c r="P568" s="177"/>
      <c r="Q568" s="177"/>
      <c r="R568" s="177"/>
      <c r="S568" s="177"/>
      <c r="T568" s="177"/>
      <c r="U568" s="177"/>
      <c r="V568" s="177"/>
      <c r="W568" s="177"/>
      <c r="X568" s="177"/>
      <c r="Y568" s="177"/>
      <c r="Z568" s="177"/>
    </row>
    <row r="569" ht="18.0" customHeight="1">
      <c r="A569" s="234"/>
      <c r="B569" s="234"/>
      <c r="C569" s="234"/>
      <c r="D569" s="235"/>
      <c r="E569" s="177"/>
      <c r="F569" s="177"/>
      <c r="G569" s="177"/>
      <c r="H569" s="177"/>
      <c r="I569" s="177"/>
      <c r="J569" s="177"/>
      <c r="K569" s="177"/>
      <c r="L569" s="177"/>
      <c r="M569" s="177"/>
      <c r="N569" s="177"/>
      <c r="O569" s="177"/>
      <c r="P569" s="177"/>
      <c r="Q569" s="177"/>
      <c r="R569" s="177"/>
      <c r="S569" s="177"/>
      <c r="T569" s="177"/>
      <c r="U569" s="177"/>
      <c r="V569" s="177"/>
      <c r="W569" s="177"/>
      <c r="X569" s="177"/>
      <c r="Y569" s="177"/>
      <c r="Z569" s="177"/>
    </row>
    <row r="570" ht="18.0" customHeight="1">
      <c r="A570" s="234"/>
      <c r="B570" s="234"/>
      <c r="C570" s="234"/>
      <c r="D570" s="235"/>
      <c r="E570" s="177"/>
      <c r="F570" s="177"/>
      <c r="G570" s="177"/>
      <c r="H570" s="177"/>
      <c r="I570" s="177"/>
      <c r="J570" s="177"/>
      <c r="K570" s="177"/>
      <c r="L570" s="177"/>
      <c r="M570" s="177"/>
      <c r="N570" s="177"/>
      <c r="O570" s="177"/>
      <c r="P570" s="177"/>
      <c r="Q570" s="177"/>
      <c r="R570" s="177"/>
      <c r="S570" s="177"/>
      <c r="T570" s="177"/>
      <c r="U570" s="177"/>
      <c r="V570" s="177"/>
      <c r="W570" s="177"/>
      <c r="X570" s="177"/>
      <c r="Y570" s="177"/>
      <c r="Z570" s="177"/>
    </row>
    <row r="571" ht="18.0" customHeight="1">
      <c r="A571" s="234"/>
      <c r="B571" s="234"/>
      <c r="C571" s="234"/>
      <c r="D571" s="235"/>
      <c r="E571" s="177"/>
      <c r="F571" s="177"/>
      <c r="G571" s="177"/>
      <c r="H571" s="177"/>
      <c r="I571" s="177"/>
      <c r="J571" s="177"/>
      <c r="K571" s="177"/>
      <c r="L571" s="177"/>
      <c r="M571" s="177"/>
      <c r="N571" s="177"/>
      <c r="O571" s="177"/>
      <c r="P571" s="177"/>
      <c r="Q571" s="177"/>
      <c r="R571" s="177"/>
      <c r="S571" s="177"/>
      <c r="T571" s="177"/>
      <c r="U571" s="177"/>
      <c r="V571" s="177"/>
      <c r="W571" s="177"/>
      <c r="X571" s="177"/>
      <c r="Y571" s="177"/>
      <c r="Z571" s="177"/>
    </row>
    <row r="572" ht="18.0" customHeight="1">
      <c r="A572" s="234"/>
      <c r="B572" s="234"/>
      <c r="C572" s="234"/>
      <c r="D572" s="235"/>
      <c r="E572" s="177"/>
      <c r="F572" s="177"/>
      <c r="G572" s="177"/>
      <c r="H572" s="177"/>
      <c r="I572" s="177"/>
      <c r="J572" s="177"/>
      <c r="K572" s="177"/>
      <c r="L572" s="177"/>
      <c r="M572" s="177"/>
      <c r="N572" s="177"/>
      <c r="O572" s="177"/>
      <c r="P572" s="177"/>
      <c r="Q572" s="177"/>
      <c r="R572" s="177"/>
      <c r="S572" s="177"/>
      <c r="T572" s="177"/>
      <c r="U572" s="177"/>
      <c r="V572" s="177"/>
      <c r="W572" s="177"/>
      <c r="X572" s="177"/>
      <c r="Y572" s="177"/>
      <c r="Z572" s="177"/>
    </row>
    <row r="573" ht="18.0" customHeight="1">
      <c r="A573" s="234"/>
      <c r="B573" s="234"/>
      <c r="C573" s="234"/>
      <c r="D573" s="235"/>
      <c r="E573" s="177"/>
      <c r="F573" s="177"/>
      <c r="G573" s="177"/>
      <c r="H573" s="177"/>
      <c r="I573" s="177"/>
      <c r="J573" s="177"/>
      <c r="K573" s="177"/>
      <c r="L573" s="177"/>
      <c r="M573" s="177"/>
      <c r="N573" s="177"/>
      <c r="O573" s="177"/>
      <c r="P573" s="177"/>
      <c r="Q573" s="177"/>
      <c r="R573" s="177"/>
      <c r="S573" s="177"/>
      <c r="T573" s="177"/>
      <c r="U573" s="177"/>
      <c r="V573" s="177"/>
      <c r="W573" s="177"/>
      <c r="X573" s="177"/>
      <c r="Y573" s="177"/>
      <c r="Z573" s="177"/>
    </row>
    <row r="574" ht="18.0" customHeight="1">
      <c r="A574" s="234"/>
      <c r="B574" s="234"/>
      <c r="C574" s="234"/>
      <c r="D574" s="235"/>
      <c r="E574" s="177"/>
      <c r="F574" s="177"/>
      <c r="G574" s="177"/>
      <c r="H574" s="177"/>
      <c r="I574" s="177"/>
      <c r="J574" s="177"/>
      <c r="K574" s="177"/>
      <c r="L574" s="177"/>
      <c r="M574" s="177"/>
      <c r="N574" s="177"/>
      <c r="O574" s="177"/>
      <c r="P574" s="177"/>
      <c r="Q574" s="177"/>
      <c r="R574" s="177"/>
      <c r="S574" s="177"/>
      <c r="T574" s="177"/>
      <c r="U574" s="177"/>
      <c r="V574" s="177"/>
      <c r="W574" s="177"/>
      <c r="X574" s="177"/>
      <c r="Y574" s="177"/>
      <c r="Z574" s="177"/>
    </row>
    <row r="575" ht="18.0" customHeight="1">
      <c r="A575" s="234"/>
      <c r="B575" s="234"/>
      <c r="C575" s="234"/>
      <c r="D575" s="235"/>
      <c r="E575" s="177"/>
      <c r="F575" s="177"/>
      <c r="G575" s="177"/>
      <c r="H575" s="177"/>
      <c r="I575" s="177"/>
      <c r="J575" s="177"/>
      <c r="K575" s="177"/>
      <c r="L575" s="177"/>
      <c r="M575" s="177"/>
      <c r="N575" s="177"/>
      <c r="O575" s="177"/>
      <c r="P575" s="177"/>
      <c r="Q575" s="177"/>
      <c r="R575" s="177"/>
      <c r="S575" s="177"/>
      <c r="T575" s="177"/>
      <c r="U575" s="177"/>
      <c r="V575" s="177"/>
      <c r="W575" s="177"/>
      <c r="X575" s="177"/>
      <c r="Y575" s="177"/>
      <c r="Z575" s="177"/>
    </row>
    <row r="576" ht="18.0" customHeight="1">
      <c r="A576" s="234"/>
      <c r="B576" s="234"/>
      <c r="C576" s="234"/>
      <c r="D576" s="235"/>
      <c r="E576" s="177"/>
      <c r="F576" s="177"/>
      <c r="G576" s="177"/>
      <c r="H576" s="177"/>
      <c r="I576" s="177"/>
      <c r="J576" s="177"/>
      <c r="K576" s="177"/>
      <c r="L576" s="177"/>
      <c r="M576" s="177"/>
      <c r="N576" s="177"/>
      <c r="O576" s="177"/>
      <c r="P576" s="177"/>
      <c r="Q576" s="177"/>
      <c r="R576" s="177"/>
      <c r="S576" s="177"/>
      <c r="T576" s="177"/>
      <c r="U576" s="177"/>
      <c r="V576" s="177"/>
      <c r="W576" s="177"/>
      <c r="X576" s="177"/>
      <c r="Y576" s="177"/>
      <c r="Z576" s="177"/>
    </row>
    <row r="577" ht="18.0" customHeight="1">
      <c r="A577" s="234"/>
      <c r="B577" s="234"/>
      <c r="C577" s="234"/>
      <c r="D577" s="235"/>
      <c r="E577" s="177"/>
      <c r="F577" s="177"/>
      <c r="G577" s="177"/>
      <c r="H577" s="177"/>
      <c r="I577" s="177"/>
      <c r="J577" s="177"/>
      <c r="K577" s="177"/>
      <c r="L577" s="177"/>
      <c r="M577" s="177"/>
      <c r="N577" s="177"/>
      <c r="O577" s="177"/>
      <c r="P577" s="177"/>
      <c r="Q577" s="177"/>
      <c r="R577" s="177"/>
      <c r="S577" s="177"/>
      <c r="T577" s="177"/>
      <c r="U577" s="177"/>
      <c r="V577" s="177"/>
      <c r="W577" s="177"/>
      <c r="X577" s="177"/>
      <c r="Y577" s="177"/>
      <c r="Z577" s="177"/>
    </row>
    <row r="578" ht="18.0" customHeight="1">
      <c r="A578" s="234"/>
      <c r="B578" s="234"/>
      <c r="C578" s="234"/>
      <c r="D578" s="235"/>
      <c r="E578" s="177"/>
      <c r="F578" s="177"/>
      <c r="G578" s="177"/>
      <c r="H578" s="177"/>
      <c r="I578" s="177"/>
      <c r="J578" s="177"/>
      <c r="K578" s="177"/>
      <c r="L578" s="177"/>
      <c r="M578" s="177"/>
      <c r="N578" s="177"/>
      <c r="O578" s="177"/>
      <c r="P578" s="177"/>
      <c r="Q578" s="177"/>
      <c r="R578" s="177"/>
      <c r="S578" s="177"/>
      <c r="T578" s="177"/>
      <c r="U578" s="177"/>
      <c r="V578" s="177"/>
      <c r="W578" s="177"/>
      <c r="X578" s="177"/>
      <c r="Y578" s="177"/>
      <c r="Z578" s="177"/>
    </row>
    <row r="579" ht="18.0" customHeight="1">
      <c r="A579" s="234"/>
      <c r="B579" s="234"/>
      <c r="C579" s="234"/>
      <c r="D579" s="235"/>
      <c r="E579" s="177"/>
      <c r="F579" s="177"/>
      <c r="G579" s="177"/>
      <c r="H579" s="177"/>
      <c r="I579" s="177"/>
      <c r="J579" s="177"/>
      <c r="K579" s="177"/>
      <c r="L579" s="177"/>
      <c r="M579" s="177"/>
      <c r="N579" s="177"/>
      <c r="O579" s="177"/>
      <c r="P579" s="177"/>
      <c r="Q579" s="177"/>
      <c r="R579" s="177"/>
      <c r="S579" s="177"/>
      <c r="T579" s="177"/>
      <c r="U579" s="177"/>
      <c r="V579" s="177"/>
      <c r="W579" s="177"/>
      <c r="X579" s="177"/>
      <c r="Y579" s="177"/>
      <c r="Z579" s="177"/>
    </row>
    <row r="580" ht="18.0" customHeight="1">
      <c r="A580" s="234"/>
      <c r="B580" s="234"/>
      <c r="C580" s="234"/>
      <c r="D580" s="235"/>
      <c r="E580" s="177"/>
      <c r="F580" s="177"/>
      <c r="G580" s="177"/>
      <c r="H580" s="177"/>
      <c r="I580" s="177"/>
      <c r="J580" s="177"/>
      <c r="K580" s="177"/>
      <c r="L580" s="177"/>
      <c r="M580" s="177"/>
      <c r="N580" s="177"/>
      <c r="O580" s="177"/>
      <c r="P580" s="177"/>
      <c r="Q580" s="177"/>
      <c r="R580" s="177"/>
      <c r="S580" s="177"/>
      <c r="T580" s="177"/>
      <c r="U580" s="177"/>
      <c r="V580" s="177"/>
      <c r="W580" s="177"/>
      <c r="X580" s="177"/>
      <c r="Y580" s="177"/>
      <c r="Z580" s="177"/>
    </row>
    <row r="581" ht="18.0" customHeight="1">
      <c r="A581" s="234"/>
      <c r="B581" s="234"/>
      <c r="C581" s="234"/>
      <c r="D581" s="235"/>
      <c r="E581" s="177"/>
      <c r="F581" s="177"/>
      <c r="G581" s="177"/>
      <c r="H581" s="177"/>
      <c r="I581" s="177"/>
      <c r="J581" s="177"/>
      <c r="K581" s="177"/>
      <c r="L581" s="177"/>
      <c r="M581" s="177"/>
      <c r="N581" s="177"/>
      <c r="O581" s="177"/>
      <c r="P581" s="177"/>
      <c r="Q581" s="177"/>
      <c r="R581" s="177"/>
      <c r="S581" s="177"/>
      <c r="T581" s="177"/>
      <c r="U581" s="177"/>
      <c r="V581" s="177"/>
      <c r="W581" s="177"/>
      <c r="X581" s="177"/>
      <c r="Y581" s="177"/>
      <c r="Z581" s="177"/>
    </row>
    <row r="582" ht="18.0" customHeight="1">
      <c r="A582" s="234"/>
      <c r="B582" s="234"/>
      <c r="C582" s="234"/>
      <c r="D582" s="235"/>
      <c r="E582" s="177"/>
      <c r="F582" s="177"/>
      <c r="G582" s="177"/>
      <c r="H582" s="177"/>
      <c r="I582" s="177"/>
      <c r="J582" s="177"/>
      <c r="K582" s="177"/>
      <c r="L582" s="177"/>
      <c r="M582" s="177"/>
      <c r="N582" s="177"/>
      <c r="O582" s="177"/>
      <c r="P582" s="177"/>
      <c r="Q582" s="177"/>
      <c r="R582" s="177"/>
      <c r="S582" s="177"/>
      <c r="T582" s="177"/>
      <c r="U582" s="177"/>
      <c r="V582" s="177"/>
      <c r="W582" s="177"/>
      <c r="X582" s="177"/>
      <c r="Y582" s="177"/>
      <c r="Z582" s="177"/>
    </row>
    <row r="583" ht="18.0" customHeight="1">
      <c r="A583" s="234"/>
      <c r="B583" s="234"/>
      <c r="C583" s="234"/>
      <c r="D583" s="235"/>
      <c r="E583" s="177"/>
      <c r="F583" s="177"/>
      <c r="G583" s="177"/>
      <c r="H583" s="177"/>
      <c r="I583" s="177"/>
      <c r="J583" s="177"/>
      <c r="K583" s="177"/>
      <c r="L583" s="177"/>
      <c r="M583" s="177"/>
      <c r="N583" s="177"/>
      <c r="O583" s="177"/>
      <c r="P583" s="177"/>
      <c r="Q583" s="177"/>
      <c r="R583" s="177"/>
      <c r="S583" s="177"/>
      <c r="T583" s="177"/>
      <c r="U583" s="177"/>
      <c r="V583" s="177"/>
      <c r="W583" s="177"/>
      <c r="X583" s="177"/>
      <c r="Y583" s="177"/>
      <c r="Z583" s="177"/>
    </row>
    <row r="584" ht="18.0" customHeight="1">
      <c r="A584" s="234"/>
      <c r="B584" s="234"/>
      <c r="C584" s="234"/>
      <c r="D584" s="235"/>
      <c r="E584" s="177"/>
      <c r="F584" s="177"/>
      <c r="G584" s="177"/>
      <c r="H584" s="177"/>
      <c r="I584" s="177"/>
      <c r="J584" s="177"/>
      <c r="K584" s="177"/>
      <c r="L584" s="177"/>
      <c r="M584" s="177"/>
      <c r="N584" s="177"/>
      <c r="O584" s="177"/>
      <c r="P584" s="177"/>
      <c r="Q584" s="177"/>
      <c r="R584" s="177"/>
      <c r="S584" s="177"/>
      <c r="T584" s="177"/>
      <c r="U584" s="177"/>
      <c r="V584" s="177"/>
      <c r="W584" s="177"/>
      <c r="X584" s="177"/>
      <c r="Y584" s="177"/>
      <c r="Z584" s="177"/>
    </row>
    <row r="585" ht="18.0" customHeight="1">
      <c r="A585" s="234"/>
      <c r="B585" s="234"/>
      <c r="C585" s="234"/>
      <c r="D585" s="235"/>
      <c r="E585" s="177"/>
      <c r="F585" s="177"/>
      <c r="G585" s="177"/>
      <c r="H585" s="177"/>
      <c r="I585" s="177"/>
      <c r="J585" s="177"/>
      <c r="K585" s="177"/>
      <c r="L585" s="177"/>
      <c r="M585" s="177"/>
      <c r="N585" s="177"/>
      <c r="O585" s="177"/>
      <c r="P585" s="177"/>
      <c r="Q585" s="177"/>
      <c r="R585" s="177"/>
      <c r="S585" s="177"/>
      <c r="T585" s="177"/>
      <c r="U585" s="177"/>
      <c r="V585" s="177"/>
      <c r="W585" s="177"/>
      <c r="X585" s="177"/>
      <c r="Y585" s="177"/>
      <c r="Z585" s="177"/>
    </row>
    <row r="586" ht="18.0" customHeight="1">
      <c r="A586" s="234"/>
      <c r="B586" s="234"/>
      <c r="C586" s="234"/>
      <c r="D586" s="235"/>
      <c r="E586" s="177"/>
      <c r="F586" s="177"/>
      <c r="G586" s="177"/>
      <c r="H586" s="177"/>
      <c r="I586" s="177"/>
      <c r="J586" s="177"/>
      <c r="K586" s="177"/>
      <c r="L586" s="177"/>
      <c r="M586" s="177"/>
      <c r="N586" s="177"/>
      <c r="O586" s="177"/>
      <c r="P586" s="177"/>
      <c r="Q586" s="177"/>
      <c r="R586" s="177"/>
      <c r="S586" s="177"/>
      <c r="T586" s="177"/>
      <c r="U586" s="177"/>
      <c r="V586" s="177"/>
      <c r="W586" s="177"/>
      <c r="X586" s="177"/>
      <c r="Y586" s="177"/>
      <c r="Z586" s="177"/>
    </row>
    <row r="587" ht="18.0" customHeight="1">
      <c r="A587" s="234"/>
      <c r="B587" s="234"/>
      <c r="C587" s="234"/>
      <c r="D587" s="235"/>
      <c r="E587" s="177"/>
      <c r="F587" s="177"/>
      <c r="G587" s="177"/>
      <c r="H587" s="177"/>
      <c r="I587" s="177"/>
      <c r="J587" s="177"/>
      <c r="K587" s="177"/>
      <c r="L587" s="177"/>
      <c r="M587" s="177"/>
      <c r="N587" s="177"/>
      <c r="O587" s="177"/>
      <c r="P587" s="177"/>
      <c r="Q587" s="177"/>
      <c r="R587" s="177"/>
      <c r="S587" s="177"/>
      <c r="T587" s="177"/>
      <c r="U587" s="177"/>
      <c r="V587" s="177"/>
      <c r="W587" s="177"/>
      <c r="X587" s="177"/>
      <c r="Y587" s="177"/>
      <c r="Z587" s="177"/>
    </row>
    <row r="588" ht="18.0" customHeight="1">
      <c r="A588" s="234"/>
      <c r="B588" s="234"/>
      <c r="C588" s="234"/>
      <c r="D588" s="235"/>
      <c r="E588" s="177"/>
      <c r="F588" s="177"/>
      <c r="G588" s="177"/>
      <c r="H588" s="177"/>
      <c r="I588" s="177"/>
      <c r="J588" s="177"/>
      <c r="K588" s="177"/>
      <c r="L588" s="177"/>
      <c r="M588" s="177"/>
      <c r="N588" s="177"/>
      <c r="O588" s="177"/>
      <c r="P588" s="177"/>
      <c r="Q588" s="177"/>
      <c r="R588" s="177"/>
      <c r="S588" s="177"/>
      <c r="T588" s="177"/>
      <c r="U588" s="177"/>
      <c r="V588" s="177"/>
      <c r="W588" s="177"/>
      <c r="X588" s="177"/>
      <c r="Y588" s="177"/>
      <c r="Z588" s="177"/>
    </row>
    <row r="589" ht="18.0" customHeight="1">
      <c r="A589" s="234"/>
      <c r="B589" s="234"/>
      <c r="C589" s="234"/>
      <c r="D589" s="235"/>
      <c r="E589" s="177"/>
      <c r="F589" s="177"/>
      <c r="G589" s="177"/>
      <c r="H589" s="177"/>
      <c r="I589" s="177"/>
      <c r="J589" s="177"/>
      <c r="K589" s="177"/>
      <c r="L589" s="177"/>
      <c r="M589" s="177"/>
      <c r="N589" s="177"/>
      <c r="O589" s="177"/>
      <c r="P589" s="177"/>
      <c r="Q589" s="177"/>
      <c r="R589" s="177"/>
      <c r="S589" s="177"/>
      <c r="T589" s="177"/>
      <c r="U589" s="177"/>
      <c r="V589" s="177"/>
      <c r="W589" s="177"/>
      <c r="X589" s="177"/>
      <c r="Y589" s="177"/>
      <c r="Z589" s="177"/>
    </row>
    <row r="590" ht="18.0" customHeight="1">
      <c r="A590" s="234"/>
      <c r="B590" s="234"/>
      <c r="C590" s="234"/>
      <c r="D590" s="235"/>
      <c r="E590" s="177"/>
      <c r="F590" s="177"/>
      <c r="G590" s="177"/>
      <c r="H590" s="177"/>
      <c r="I590" s="177"/>
      <c r="J590" s="177"/>
      <c r="K590" s="177"/>
      <c r="L590" s="177"/>
      <c r="M590" s="177"/>
      <c r="N590" s="177"/>
      <c r="O590" s="177"/>
      <c r="P590" s="177"/>
      <c r="Q590" s="177"/>
      <c r="R590" s="177"/>
      <c r="S590" s="177"/>
      <c r="T590" s="177"/>
      <c r="U590" s="177"/>
      <c r="V590" s="177"/>
      <c r="W590" s="177"/>
      <c r="X590" s="177"/>
      <c r="Y590" s="177"/>
      <c r="Z590" s="177"/>
    </row>
    <row r="591" ht="18.0" customHeight="1">
      <c r="A591" s="234"/>
      <c r="B591" s="234"/>
      <c r="C591" s="234"/>
      <c r="D591" s="235"/>
      <c r="E591" s="177"/>
      <c r="F591" s="177"/>
      <c r="G591" s="177"/>
      <c r="H591" s="177"/>
      <c r="I591" s="177"/>
      <c r="J591" s="177"/>
      <c r="K591" s="177"/>
      <c r="L591" s="177"/>
      <c r="M591" s="177"/>
      <c r="N591" s="177"/>
      <c r="O591" s="177"/>
      <c r="P591" s="177"/>
      <c r="Q591" s="177"/>
      <c r="R591" s="177"/>
      <c r="S591" s="177"/>
      <c r="T591" s="177"/>
      <c r="U591" s="177"/>
      <c r="V591" s="177"/>
      <c r="W591" s="177"/>
      <c r="X591" s="177"/>
      <c r="Y591" s="177"/>
      <c r="Z591" s="177"/>
    </row>
    <row r="592" ht="18.0" customHeight="1">
      <c r="A592" s="234"/>
      <c r="B592" s="234"/>
      <c r="C592" s="234"/>
      <c r="D592" s="235"/>
      <c r="E592" s="177"/>
      <c r="F592" s="177"/>
      <c r="G592" s="177"/>
      <c r="H592" s="177"/>
      <c r="I592" s="177"/>
      <c r="J592" s="177"/>
      <c r="K592" s="177"/>
      <c r="L592" s="177"/>
      <c r="M592" s="177"/>
      <c r="N592" s="177"/>
      <c r="O592" s="177"/>
      <c r="P592" s="177"/>
      <c r="Q592" s="177"/>
      <c r="R592" s="177"/>
      <c r="S592" s="177"/>
      <c r="T592" s="177"/>
      <c r="U592" s="177"/>
      <c r="V592" s="177"/>
      <c r="W592" s="177"/>
      <c r="X592" s="177"/>
      <c r="Y592" s="177"/>
      <c r="Z592" s="177"/>
    </row>
    <row r="593" ht="18.0" customHeight="1">
      <c r="A593" s="234"/>
      <c r="B593" s="234"/>
      <c r="C593" s="234"/>
      <c r="D593" s="235"/>
      <c r="E593" s="177"/>
      <c r="F593" s="177"/>
      <c r="G593" s="177"/>
      <c r="H593" s="177"/>
      <c r="I593" s="177"/>
      <c r="J593" s="177"/>
      <c r="K593" s="177"/>
      <c r="L593" s="177"/>
      <c r="M593" s="177"/>
      <c r="N593" s="177"/>
      <c r="O593" s="177"/>
      <c r="P593" s="177"/>
      <c r="Q593" s="177"/>
      <c r="R593" s="177"/>
      <c r="S593" s="177"/>
      <c r="T593" s="177"/>
      <c r="U593" s="177"/>
      <c r="V593" s="177"/>
      <c r="W593" s="177"/>
      <c r="X593" s="177"/>
      <c r="Y593" s="177"/>
      <c r="Z593" s="177"/>
    </row>
    <row r="594" ht="18.0" customHeight="1">
      <c r="A594" s="234"/>
      <c r="B594" s="234"/>
      <c r="C594" s="234"/>
      <c r="D594" s="235"/>
      <c r="E594" s="177"/>
      <c r="F594" s="177"/>
      <c r="G594" s="177"/>
      <c r="H594" s="177"/>
      <c r="I594" s="177"/>
      <c r="J594" s="177"/>
      <c r="K594" s="177"/>
      <c r="L594" s="177"/>
      <c r="M594" s="177"/>
      <c r="N594" s="177"/>
      <c r="O594" s="177"/>
      <c r="P594" s="177"/>
      <c r="Q594" s="177"/>
      <c r="R594" s="177"/>
      <c r="S594" s="177"/>
      <c r="T594" s="177"/>
      <c r="U594" s="177"/>
      <c r="V594" s="177"/>
      <c r="W594" s="177"/>
      <c r="X594" s="177"/>
      <c r="Y594" s="177"/>
      <c r="Z594" s="177"/>
    </row>
    <row r="595" ht="18.0" customHeight="1">
      <c r="A595" s="234"/>
      <c r="B595" s="234"/>
      <c r="C595" s="234"/>
      <c r="D595" s="235"/>
      <c r="E595" s="177"/>
      <c r="F595" s="177"/>
      <c r="G595" s="177"/>
      <c r="H595" s="177"/>
      <c r="I595" s="177"/>
      <c r="J595" s="177"/>
      <c r="K595" s="177"/>
      <c r="L595" s="177"/>
      <c r="M595" s="177"/>
      <c r="N595" s="177"/>
      <c r="O595" s="177"/>
      <c r="P595" s="177"/>
      <c r="Q595" s="177"/>
      <c r="R595" s="177"/>
      <c r="S595" s="177"/>
      <c r="T595" s="177"/>
      <c r="U595" s="177"/>
      <c r="V595" s="177"/>
      <c r="W595" s="177"/>
      <c r="X595" s="177"/>
      <c r="Y595" s="177"/>
      <c r="Z595" s="177"/>
    </row>
    <row r="596" ht="18.0" customHeight="1">
      <c r="A596" s="234"/>
      <c r="B596" s="234"/>
      <c r="C596" s="234"/>
      <c r="D596" s="235"/>
      <c r="E596" s="177"/>
      <c r="F596" s="177"/>
      <c r="G596" s="177"/>
      <c r="H596" s="177"/>
      <c r="I596" s="177"/>
      <c r="J596" s="177"/>
      <c r="K596" s="177"/>
      <c r="L596" s="177"/>
      <c r="M596" s="177"/>
      <c r="N596" s="177"/>
      <c r="O596" s="177"/>
      <c r="P596" s="177"/>
      <c r="Q596" s="177"/>
      <c r="R596" s="177"/>
      <c r="S596" s="177"/>
      <c r="T596" s="177"/>
      <c r="U596" s="177"/>
      <c r="V596" s="177"/>
      <c r="W596" s="177"/>
      <c r="X596" s="177"/>
      <c r="Y596" s="177"/>
      <c r="Z596" s="177"/>
    </row>
    <row r="597" ht="18.0" customHeight="1">
      <c r="A597" s="234"/>
      <c r="B597" s="234"/>
      <c r="C597" s="234"/>
      <c r="D597" s="235"/>
      <c r="E597" s="177"/>
      <c r="F597" s="177"/>
      <c r="G597" s="177"/>
      <c r="H597" s="177"/>
      <c r="I597" s="177"/>
      <c r="J597" s="177"/>
      <c r="K597" s="177"/>
      <c r="L597" s="177"/>
      <c r="M597" s="177"/>
      <c r="N597" s="177"/>
      <c r="O597" s="177"/>
      <c r="P597" s="177"/>
      <c r="Q597" s="177"/>
      <c r="R597" s="177"/>
      <c r="S597" s="177"/>
      <c r="T597" s="177"/>
      <c r="U597" s="177"/>
      <c r="V597" s="177"/>
      <c r="W597" s="177"/>
      <c r="X597" s="177"/>
      <c r="Y597" s="177"/>
      <c r="Z597" s="177"/>
    </row>
    <row r="598" ht="18.0" customHeight="1">
      <c r="A598" s="234"/>
      <c r="B598" s="234"/>
      <c r="C598" s="234"/>
      <c r="D598" s="235"/>
      <c r="E598" s="177"/>
      <c r="F598" s="177"/>
      <c r="G598" s="177"/>
      <c r="H598" s="177"/>
      <c r="I598" s="177"/>
      <c r="J598" s="177"/>
      <c r="K598" s="177"/>
      <c r="L598" s="177"/>
      <c r="M598" s="177"/>
      <c r="N598" s="177"/>
      <c r="O598" s="177"/>
      <c r="P598" s="177"/>
      <c r="Q598" s="177"/>
      <c r="R598" s="177"/>
      <c r="S598" s="177"/>
      <c r="T598" s="177"/>
      <c r="U598" s="177"/>
      <c r="V598" s="177"/>
      <c r="W598" s="177"/>
      <c r="X598" s="177"/>
      <c r="Y598" s="177"/>
      <c r="Z598" s="177"/>
    </row>
    <row r="599" ht="18.0" customHeight="1">
      <c r="A599" s="234"/>
      <c r="B599" s="234"/>
      <c r="C599" s="234"/>
      <c r="D599" s="235"/>
      <c r="E599" s="177"/>
      <c r="F599" s="177"/>
      <c r="G599" s="177"/>
      <c r="H599" s="177"/>
      <c r="I599" s="177"/>
      <c r="J599" s="177"/>
      <c r="K599" s="177"/>
      <c r="L599" s="177"/>
      <c r="M599" s="177"/>
      <c r="N599" s="177"/>
      <c r="O599" s="177"/>
      <c r="P599" s="177"/>
      <c r="Q599" s="177"/>
      <c r="R599" s="177"/>
      <c r="S599" s="177"/>
      <c r="T599" s="177"/>
      <c r="U599" s="177"/>
      <c r="V599" s="177"/>
      <c r="W599" s="177"/>
      <c r="X599" s="177"/>
      <c r="Y599" s="177"/>
      <c r="Z599" s="177"/>
    </row>
    <row r="600" ht="18.0" customHeight="1">
      <c r="A600" s="234"/>
      <c r="B600" s="234"/>
      <c r="C600" s="234"/>
      <c r="D600" s="235"/>
      <c r="E600" s="177"/>
      <c r="F600" s="177"/>
      <c r="G600" s="177"/>
      <c r="H600" s="177"/>
      <c r="I600" s="177"/>
      <c r="J600" s="177"/>
      <c r="K600" s="177"/>
      <c r="L600" s="177"/>
      <c r="M600" s="177"/>
      <c r="N600" s="177"/>
      <c r="O600" s="177"/>
      <c r="P600" s="177"/>
      <c r="Q600" s="177"/>
      <c r="R600" s="177"/>
      <c r="S600" s="177"/>
      <c r="T600" s="177"/>
      <c r="U600" s="177"/>
      <c r="V600" s="177"/>
      <c r="W600" s="177"/>
      <c r="X600" s="177"/>
      <c r="Y600" s="177"/>
      <c r="Z600" s="177"/>
    </row>
    <row r="601" ht="18.0" customHeight="1">
      <c r="A601" s="234"/>
      <c r="B601" s="234"/>
      <c r="C601" s="234"/>
      <c r="D601" s="235"/>
      <c r="E601" s="177"/>
      <c r="F601" s="177"/>
      <c r="G601" s="177"/>
      <c r="H601" s="177"/>
      <c r="I601" s="177"/>
      <c r="J601" s="177"/>
      <c r="K601" s="177"/>
      <c r="L601" s="177"/>
      <c r="M601" s="177"/>
      <c r="N601" s="177"/>
      <c r="O601" s="177"/>
      <c r="P601" s="177"/>
      <c r="Q601" s="177"/>
      <c r="R601" s="177"/>
      <c r="S601" s="177"/>
      <c r="T601" s="177"/>
      <c r="U601" s="177"/>
      <c r="V601" s="177"/>
      <c r="W601" s="177"/>
      <c r="X601" s="177"/>
      <c r="Y601" s="177"/>
      <c r="Z601" s="177"/>
    </row>
    <row r="602" ht="18.0" customHeight="1">
      <c r="A602" s="234"/>
      <c r="B602" s="234"/>
      <c r="C602" s="234"/>
      <c r="D602" s="235"/>
      <c r="E602" s="177"/>
      <c r="F602" s="177"/>
      <c r="G602" s="177"/>
      <c r="H602" s="177"/>
      <c r="I602" s="177"/>
      <c r="J602" s="177"/>
      <c r="K602" s="177"/>
      <c r="L602" s="177"/>
      <c r="M602" s="177"/>
      <c r="N602" s="177"/>
      <c r="O602" s="177"/>
      <c r="P602" s="177"/>
      <c r="Q602" s="177"/>
      <c r="R602" s="177"/>
      <c r="S602" s="177"/>
      <c r="T602" s="177"/>
      <c r="U602" s="177"/>
      <c r="V602" s="177"/>
      <c r="W602" s="177"/>
      <c r="X602" s="177"/>
      <c r="Y602" s="177"/>
      <c r="Z602" s="177"/>
    </row>
    <row r="603" ht="18.0" customHeight="1">
      <c r="A603" s="234"/>
      <c r="B603" s="234"/>
      <c r="C603" s="234"/>
      <c r="D603" s="235"/>
      <c r="E603" s="177"/>
      <c r="F603" s="177"/>
      <c r="G603" s="177"/>
      <c r="H603" s="177"/>
      <c r="I603" s="177"/>
      <c r="J603" s="177"/>
      <c r="K603" s="177"/>
      <c r="L603" s="177"/>
      <c r="M603" s="177"/>
      <c r="N603" s="177"/>
      <c r="O603" s="177"/>
      <c r="P603" s="177"/>
      <c r="Q603" s="177"/>
      <c r="R603" s="177"/>
      <c r="S603" s="177"/>
      <c r="T603" s="177"/>
      <c r="U603" s="177"/>
      <c r="V603" s="177"/>
      <c r="W603" s="177"/>
      <c r="X603" s="177"/>
      <c r="Y603" s="177"/>
      <c r="Z603" s="177"/>
    </row>
    <row r="604" ht="18.0" customHeight="1">
      <c r="A604" s="234"/>
      <c r="B604" s="234"/>
      <c r="C604" s="234"/>
      <c r="D604" s="235"/>
      <c r="E604" s="177"/>
      <c r="F604" s="177"/>
      <c r="G604" s="177"/>
      <c r="H604" s="177"/>
      <c r="I604" s="177"/>
      <c r="J604" s="177"/>
      <c r="K604" s="177"/>
      <c r="L604" s="177"/>
      <c r="M604" s="177"/>
      <c r="N604" s="177"/>
      <c r="O604" s="177"/>
      <c r="P604" s="177"/>
      <c r="Q604" s="177"/>
      <c r="R604" s="177"/>
      <c r="S604" s="177"/>
      <c r="T604" s="177"/>
      <c r="U604" s="177"/>
      <c r="V604" s="177"/>
      <c r="W604" s="177"/>
      <c r="X604" s="177"/>
      <c r="Y604" s="177"/>
      <c r="Z604" s="177"/>
    </row>
    <row r="605" ht="18.0" customHeight="1">
      <c r="A605" s="234"/>
      <c r="B605" s="234"/>
      <c r="C605" s="234"/>
      <c r="D605" s="235"/>
      <c r="E605" s="177"/>
      <c r="F605" s="177"/>
      <c r="G605" s="177"/>
      <c r="H605" s="177"/>
      <c r="I605" s="177"/>
      <c r="J605" s="177"/>
      <c r="K605" s="177"/>
      <c r="L605" s="177"/>
      <c r="M605" s="177"/>
      <c r="N605" s="177"/>
      <c r="O605" s="177"/>
      <c r="P605" s="177"/>
      <c r="Q605" s="177"/>
      <c r="R605" s="177"/>
      <c r="S605" s="177"/>
      <c r="T605" s="177"/>
      <c r="U605" s="177"/>
      <c r="V605" s="177"/>
      <c r="W605" s="177"/>
      <c r="X605" s="177"/>
      <c r="Y605" s="177"/>
      <c r="Z605" s="177"/>
    </row>
    <row r="606" ht="18.0" customHeight="1">
      <c r="A606" s="234"/>
      <c r="B606" s="234"/>
      <c r="C606" s="234"/>
      <c r="D606" s="235"/>
      <c r="E606" s="177"/>
      <c r="F606" s="177"/>
      <c r="G606" s="177"/>
      <c r="H606" s="177"/>
      <c r="I606" s="177"/>
      <c r="J606" s="177"/>
      <c r="K606" s="177"/>
      <c r="L606" s="177"/>
      <c r="M606" s="177"/>
      <c r="N606" s="177"/>
      <c r="O606" s="177"/>
      <c r="P606" s="177"/>
      <c r="Q606" s="177"/>
      <c r="R606" s="177"/>
      <c r="S606" s="177"/>
      <c r="T606" s="177"/>
      <c r="U606" s="177"/>
      <c r="V606" s="177"/>
      <c r="W606" s="177"/>
      <c r="X606" s="177"/>
      <c r="Y606" s="177"/>
      <c r="Z606" s="177"/>
    </row>
    <row r="607" ht="18.0" customHeight="1">
      <c r="A607" s="234"/>
      <c r="B607" s="234"/>
      <c r="C607" s="234"/>
      <c r="D607" s="235"/>
      <c r="E607" s="177"/>
      <c r="F607" s="177"/>
      <c r="G607" s="177"/>
      <c r="H607" s="177"/>
      <c r="I607" s="177"/>
      <c r="J607" s="177"/>
      <c r="K607" s="177"/>
      <c r="L607" s="177"/>
      <c r="M607" s="177"/>
      <c r="N607" s="177"/>
      <c r="O607" s="177"/>
      <c r="P607" s="177"/>
      <c r="Q607" s="177"/>
      <c r="R607" s="177"/>
      <c r="S607" s="177"/>
      <c r="T607" s="177"/>
      <c r="U607" s="177"/>
      <c r="V607" s="177"/>
      <c r="W607" s="177"/>
      <c r="X607" s="177"/>
      <c r="Y607" s="177"/>
      <c r="Z607" s="177"/>
    </row>
    <row r="608" ht="18.0" customHeight="1">
      <c r="A608" s="234"/>
      <c r="B608" s="234"/>
      <c r="C608" s="234"/>
      <c r="D608" s="235"/>
      <c r="E608" s="177"/>
      <c r="F608" s="177"/>
      <c r="G608" s="177"/>
      <c r="H608" s="177"/>
      <c r="I608" s="177"/>
      <c r="J608" s="177"/>
      <c r="K608" s="177"/>
      <c r="L608" s="177"/>
      <c r="M608" s="177"/>
      <c r="N608" s="177"/>
      <c r="O608" s="177"/>
      <c r="P608" s="177"/>
      <c r="Q608" s="177"/>
      <c r="R608" s="177"/>
      <c r="S608" s="177"/>
      <c r="T608" s="177"/>
      <c r="U608" s="177"/>
      <c r="V608" s="177"/>
      <c r="W608" s="177"/>
      <c r="X608" s="177"/>
      <c r="Y608" s="177"/>
      <c r="Z608" s="177"/>
    </row>
    <row r="609" ht="18.0" customHeight="1">
      <c r="A609" s="234"/>
      <c r="B609" s="234"/>
      <c r="C609" s="234"/>
      <c r="D609" s="235"/>
      <c r="E609" s="177"/>
      <c r="F609" s="177"/>
      <c r="G609" s="177"/>
      <c r="H609" s="177"/>
      <c r="I609" s="177"/>
      <c r="J609" s="177"/>
      <c r="K609" s="177"/>
      <c r="L609" s="177"/>
      <c r="M609" s="177"/>
      <c r="N609" s="177"/>
      <c r="O609" s="177"/>
      <c r="P609" s="177"/>
      <c r="Q609" s="177"/>
      <c r="R609" s="177"/>
      <c r="S609" s="177"/>
      <c r="T609" s="177"/>
      <c r="U609" s="177"/>
      <c r="V609" s="177"/>
      <c r="W609" s="177"/>
      <c r="X609" s="177"/>
      <c r="Y609" s="177"/>
      <c r="Z609" s="177"/>
    </row>
    <row r="610" ht="18.0" customHeight="1">
      <c r="A610" s="234"/>
      <c r="B610" s="234"/>
      <c r="C610" s="234"/>
      <c r="D610" s="235"/>
      <c r="E610" s="177"/>
      <c r="F610" s="177"/>
      <c r="G610" s="177"/>
      <c r="H610" s="177"/>
      <c r="I610" s="177"/>
      <c r="J610" s="177"/>
      <c r="K610" s="177"/>
      <c r="L610" s="177"/>
      <c r="M610" s="177"/>
      <c r="N610" s="177"/>
      <c r="O610" s="177"/>
      <c r="P610" s="177"/>
      <c r="Q610" s="177"/>
      <c r="R610" s="177"/>
      <c r="S610" s="177"/>
      <c r="T610" s="177"/>
      <c r="U610" s="177"/>
      <c r="V610" s="177"/>
      <c r="W610" s="177"/>
      <c r="X610" s="177"/>
      <c r="Y610" s="177"/>
      <c r="Z610" s="177"/>
    </row>
    <row r="611" ht="18.0" customHeight="1">
      <c r="A611" s="234"/>
      <c r="B611" s="234"/>
      <c r="C611" s="234"/>
      <c r="D611" s="235"/>
      <c r="E611" s="177"/>
      <c r="F611" s="177"/>
      <c r="G611" s="177"/>
      <c r="H611" s="177"/>
      <c r="I611" s="177"/>
      <c r="J611" s="177"/>
      <c r="K611" s="177"/>
      <c r="L611" s="177"/>
      <c r="M611" s="177"/>
      <c r="N611" s="177"/>
      <c r="O611" s="177"/>
      <c r="P611" s="177"/>
      <c r="Q611" s="177"/>
      <c r="R611" s="177"/>
      <c r="S611" s="177"/>
      <c r="T611" s="177"/>
      <c r="U611" s="177"/>
      <c r="V611" s="177"/>
      <c r="W611" s="177"/>
      <c r="X611" s="177"/>
      <c r="Y611" s="177"/>
      <c r="Z611" s="177"/>
    </row>
    <row r="612" ht="18.0" customHeight="1">
      <c r="A612" s="234"/>
      <c r="B612" s="234"/>
      <c r="C612" s="234"/>
      <c r="D612" s="235"/>
      <c r="E612" s="177"/>
      <c r="F612" s="177"/>
      <c r="G612" s="177"/>
      <c r="H612" s="177"/>
      <c r="I612" s="177"/>
      <c r="J612" s="177"/>
      <c r="K612" s="177"/>
      <c r="L612" s="177"/>
      <c r="M612" s="177"/>
      <c r="N612" s="177"/>
      <c r="O612" s="177"/>
      <c r="P612" s="177"/>
      <c r="Q612" s="177"/>
      <c r="R612" s="177"/>
      <c r="S612" s="177"/>
      <c r="T612" s="177"/>
      <c r="U612" s="177"/>
      <c r="V612" s="177"/>
      <c r="W612" s="177"/>
      <c r="X612" s="177"/>
      <c r="Y612" s="177"/>
      <c r="Z612" s="177"/>
    </row>
    <row r="613" ht="18.0" customHeight="1">
      <c r="A613" s="234"/>
      <c r="B613" s="234"/>
      <c r="C613" s="234"/>
      <c r="D613" s="235"/>
      <c r="E613" s="177"/>
      <c r="F613" s="177"/>
      <c r="G613" s="177"/>
      <c r="H613" s="177"/>
      <c r="I613" s="177"/>
      <c r="J613" s="177"/>
      <c r="K613" s="177"/>
      <c r="L613" s="177"/>
      <c r="M613" s="177"/>
      <c r="N613" s="177"/>
      <c r="O613" s="177"/>
      <c r="P613" s="177"/>
      <c r="Q613" s="177"/>
      <c r="R613" s="177"/>
      <c r="S613" s="177"/>
      <c r="T613" s="177"/>
      <c r="U613" s="177"/>
      <c r="V613" s="177"/>
      <c r="W613" s="177"/>
      <c r="X613" s="177"/>
      <c r="Y613" s="177"/>
      <c r="Z613" s="177"/>
    </row>
    <row r="614" ht="18.0" customHeight="1">
      <c r="A614" s="234"/>
      <c r="B614" s="234"/>
      <c r="C614" s="234"/>
      <c r="D614" s="235"/>
      <c r="E614" s="177"/>
      <c r="F614" s="177"/>
      <c r="G614" s="177"/>
      <c r="H614" s="177"/>
      <c r="I614" s="177"/>
      <c r="J614" s="177"/>
      <c r="K614" s="177"/>
      <c r="L614" s="177"/>
      <c r="M614" s="177"/>
      <c r="N614" s="177"/>
      <c r="O614" s="177"/>
      <c r="P614" s="177"/>
      <c r="Q614" s="177"/>
      <c r="R614" s="177"/>
      <c r="S614" s="177"/>
      <c r="T614" s="177"/>
      <c r="U614" s="177"/>
      <c r="V614" s="177"/>
      <c r="W614" s="177"/>
      <c r="X614" s="177"/>
      <c r="Y614" s="177"/>
      <c r="Z614" s="177"/>
    </row>
    <row r="615" ht="18.0" customHeight="1">
      <c r="A615" s="234"/>
      <c r="B615" s="234"/>
      <c r="C615" s="234"/>
      <c r="D615" s="235"/>
      <c r="E615" s="177"/>
      <c r="F615" s="177"/>
      <c r="G615" s="177"/>
      <c r="H615" s="177"/>
      <c r="I615" s="177"/>
      <c r="J615" s="177"/>
      <c r="K615" s="177"/>
      <c r="L615" s="177"/>
      <c r="M615" s="177"/>
      <c r="N615" s="177"/>
      <c r="O615" s="177"/>
      <c r="P615" s="177"/>
      <c r="Q615" s="177"/>
      <c r="R615" s="177"/>
      <c r="S615" s="177"/>
      <c r="T615" s="177"/>
      <c r="U615" s="177"/>
      <c r="V615" s="177"/>
      <c r="W615" s="177"/>
      <c r="X615" s="177"/>
      <c r="Y615" s="177"/>
      <c r="Z615" s="177"/>
    </row>
    <row r="616" ht="18.0" customHeight="1">
      <c r="A616" s="234"/>
      <c r="B616" s="234"/>
      <c r="C616" s="234"/>
      <c r="D616" s="235"/>
      <c r="E616" s="177"/>
      <c r="F616" s="177"/>
      <c r="G616" s="177"/>
      <c r="H616" s="177"/>
      <c r="I616" s="177"/>
      <c r="J616" s="177"/>
      <c r="K616" s="177"/>
      <c r="L616" s="177"/>
      <c r="M616" s="177"/>
      <c r="N616" s="177"/>
      <c r="O616" s="177"/>
      <c r="P616" s="177"/>
      <c r="Q616" s="177"/>
      <c r="R616" s="177"/>
      <c r="S616" s="177"/>
      <c r="T616" s="177"/>
      <c r="U616" s="177"/>
      <c r="V616" s="177"/>
      <c r="W616" s="177"/>
      <c r="X616" s="177"/>
      <c r="Y616" s="177"/>
      <c r="Z616" s="177"/>
    </row>
    <row r="617" ht="18.0" customHeight="1">
      <c r="A617" s="234"/>
      <c r="B617" s="234"/>
      <c r="C617" s="234"/>
      <c r="D617" s="235"/>
      <c r="E617" s="177"/>
      <c r="F617" s="177"/>
      <c r="G617" s="177"/>
      <c r="H617" s="177"/>
      <c r="I617" s="177"/>
      <c r="J617" s="177"/>
      <c r="K617" s="177"/>
      <c r="L617" s="177"/>
      <c r="M617" s="177"/>
      <c r="N617" s="177"/>
      <c r="O617" s="177"/>
      <c r="P617" s="177"/>
      <c r="Q617" s="177"/>
      <c r="R617" s="177"/>
      <c r="S617" s="177"/>
      <c r="T617" s="177"/>
      <c r="U617" s="177"/>
      <c r="V617" s="177"/>
      <c r="W617" s="177"/>
      <c r="X617" s="177"/>
      <c r="Y617" s="177"/>
      <c r="Z617" s="177"/>
    </row>
    <row r="618" ht="18.0" customHeight="1">
      <c r="A618" s="234"/>
      <c r="B618" s="234"/>
      <c r="C618" s="234"/>
      <c r="D618" s="235"/>
      <c r="E618" s="177"/>
      <c r="F618" s="177"/>
      <c r="G618" s="177"/>
      <c r="H618" s="177"/>
      <c r="I618" s="177"/>
      <c r="J618" s="177"/>
      <c r="K618" s="177"/>
      <c r="L618" s="177"/>
      <c r="M618" s="177"/>
      <c r="N618" s="177"/>
      <c r="O618" s="177"/>
      <c r="P618" s="177"/>
      <c r="Q618" s="177"/>
      <c r="R618" s="177"/>
      <c r="S618" s="177"/>
      <c r="T618" s="177"/>
      <c r="U618" s="177"/>
      <c r="V618" s="177"/>
      <c r="W618" s="177"/>
      <c r="X618" s="177"/>
      <c r="Y618" s="177"/>
      <c r="Z618" s="177"/>
    </row>
    <row r="619" ht="18.0" customHeight="1">
      <c r="A619" s="234"/>
      <c r="B619" s="234"/>
      <c r="C619" s="234"/>
      <c r="D619" s="235"/>
      <c r="E619" s="177"/>
      <c r="F619" s="177"/>
      <c r="G619" s="177"/>
      <c r="H619" s="177"/>
      <c r="I619" s="177"/>
      <c r="J619" s="177"/>
      <c r="K619" s="177"/>
      <c r="L619" s="177"/>
      <c r="M619" s="177"/>
      <c r="N619" s="177"/>
      <c r="O619" s="177"/>
      <c r="P619" s="177"/>
      <c r="Q619" s="177"/>
      <c r="R619" s="177"/>
      <c r="S619" s="177"/>
      <c r="T619" s="177"/>
      <c r="U619" s="177"/>
      <c r="V619" s="177"/>
      <c r="W619" s="177"/>
      <c r="X619" s="177"/>
      <c r="Y619" s="177"/>
      <c r="Z619" s="177"/>
    </row>
    <row r="620" ht="18.0" customHeight="1">
      <c r="A620" s="234"/>
      <c r="B620" s="234"/>
      <c r="C620" s="234"/>
      <c r="D620" s="235"/>
      <c r="E620" s="177"/>
      <c r="F620" s="177"/>
      <c r="G620" s="177"/>
      <c r="H620" s="177"/>
      <c r="I620" s="177"/>
      <c r="J620" s="177"/>
      <c r="K620" s="177"/>
      <c r="L620" s="177"/>
      <c r="M620" s="177"/>
      <c r="N620" s="177"/>
      <c r="O620" s="177"/>
      <c r="P620" s="177"/>
      <c r="Q620" s="177"/>
      <c r="R620" s="177"/>
      <c r="S620" s="177"/>
      <c r="T620" s="177"/>
      <c r="U620" s="177"/>
      <c r="V620" s="177"/>
      <c r="W620" s="177"/>
      <c r="X620" s="177"/>
      <c r="Y620" s="177"/>
      <c r="Z620" s="177"/>
    </row>
    <row r="621" ht="18.0" customHeight="1">
      <c r="A621" s="234"/>
      <c r="B621" s="234"/>
      <c r="C621" s="234"/>
      <c r="D621" s="235"/>
      <c r="E621" s="177"/>
      <c r="F621" s="177"/>
      <c r="G621" s="177"/>
      <c r="H621" s="177"/>
      <c r="I621" s="177"/>
      <c r="J621" s="177"/>
      <c r="K621" s="177"/>
      <c r="L621" s="177"/>
      <c r="M621" s="177"/>
      <c r="N621" s="177"/>
      <c r="O621" s="177"/>
      <c r="P621" s="177"/>
      <c r="Q621" s="177"/>
      <c r="R621" s="177"/>
      <c r="S621" s="177"/>
      <c r="T621" s="177"/>
      <c r="U621" s="177"/>
      <c r="V621" s="177"/>
      <c r="W621" s="177"/>
      <c r="X621" s="177"/>
      <c r="Y621" s="177"/>
      <c r="Z621" s="177"/>
    </row>
    <row r="622" ht="18.0" customHeight="1">
      <c r="A622" s="234"/>
      <c r="B622" s="234"/>
      <c r="C622" s="234"/>
      <c r="D622" s="235"/>
      <c r="E622" s="177"/>
      <c r="F622" s="177"/>
      <c r="G622" s="177"/>
      <c r="H622" s="177"/>
      <c r="I622" s="177"/>
      <c r="J622" s="177"/>
      <c r="K622" s="177"/>
      <c r="L622" s="177"/>
      <c r="M622" s="177"/>
      <c r="N622" s="177"/>
      <c r="O622" s="177"/>
      <c r="P622" s="177"/>
      <c r="Q622" s="177"/>
      <c r="R622" s="177"/>
      <c r="S622" s="177"/>
      <c r="T622" s="177"/>
      <c r="U622" s="177"/>
      <c r="V622" s="177"/>
      <c r="W622" s="177"/>
      <c r="X622" s="177"/>
      <c r="Y622" s="177"/>
      <c r="Z622" s="177"/>
    </row>
    <row r="623" ht="18.0" customHeight="1">
      <c r="A623" s="234"/>
      <c r="B623" s="234"/>
      <c r="C623" s="234"/>
      <c r="D623" s="235"/>
      <c r="E623" s="177"/>
      <c r="F623" s="177"/>
      <c r="G623" s="177"/>
      <c r="H623" s="177"/>
      <c r="I623" s="177"/>
      <c r="J623" s="177"/>
      <c r="K623" s="177"/>
      <c r="L623" s="177"/>
      <c r="M623" s="177"/>
      <c r="N623" s="177"/>
      <c r="O623" s="177"/>
      <c r="P623" s="177"/>
      <c r="Q623" s="177"/>
      <c r="R623" s="177"/>
      <c r="S623" s="177"/>
      <c r="T623" s="177"/>
      <c r="U623" s="177"/>
      <c r="V623" s="177"/>
      <c r="W623" s="177"/>
      <c r="X623" s="177"/>
      <c r="Y623" s="177"/>
      <c r="Z623" s="177"/>
    </row>
    <row r="624" ht="18.0" customHeight="1">
      <c r="A624" s="234"/>
      <c r="B624" s="234"/>
      <c r="C624" s="234"/>
      <c r="D624" s="235"/>
      <c r="E624" s="177"/>
      <c r="F624" s="177"/>
      <c r="G624" s="177"/>
      <c r="H624" s="177"/>
      <c r="I624" s="177"/>
      <c r="J624" s="177"/>
      <c r="K624" s="177"/>
      <c r="L624" s="177"/>
      <c r="M624" s="177"/>
      <c r="N624" s="177"/>
      <c r="O624" s="177"/>
      <c r="P624" s="177"/>
      <c r="Q624" s="177"/>
      <c r="R624" s="177"/>
      <c r="S624" s="177"/>
      <c r="T624" s="177"/>
      <c r="U624" s="177"/>
      <c r="V624" s="177"/>
      <c r="W624" s="177"/>
      <c r="X624" s="177"/>
      <c r="Y624" s="177"/>
      <c r="Z624" s="177"/>
    </row>
    <row r="625" ht="18.0" customHeight="1">
      <c r="A625" s="234"/>
      <c r="B625" s="234"/>
      <c r="C625" s="234"/>
      <c r="D625" s="235"/>
      <c r="E625" s="177"/>
      <c r="F625" s="177"/>
      <c r="G625" s="177"/>
      <c r="H625" s="177"/>
      <c r="I625" s="177"/>
      <c r="J625" s="177"/>
      <c r="K625" s="177"/>
      <c r="L625" s="177"/>
      <c r="M625" s="177"/>
      <c r="N625" s="177"/>
      <c r="O625" s="177"/>
      <c r="P625" s="177"/>
      <c r="Q625" s="177"/>
      <c r="R625" s="177"/>
      <c r="S625" s="177"/>
      <c r="T625" s="177"/>
      <c r="U625" s="177"/>
      <c r="V625" s="177"/>
      <c r="W625" s="177"/>
      <c r="X625" s="177"/>
      <c r="Y625" s="177"/>
      <c r="Z625" s="177"/>
    </row>
    <row r="626" ht="18.0" customHeight="1">
      <c r="A626" s="234"/>
      <c r="B626" s="234"/>
      <c r="C626" s="234"/>
      <c r="D626" s="235"/>
      <c r="E626" s="177"/>
      <c r="F626" s="177"/>
      <c r="G626" s="177"/>
      <c r="H626" s="177"/>
      <c r="I626" s="177"/>
      <c r="J626" s="177"/>
      <c r="K626" s="177"/>
      <c r="L626" s="177"/>
      <c r="M626" s="177"/>
      <c r="N626" s="177"/>
      <c r="O626" s="177"/>
      <c r="P626" s="177"/>
      <c r="Q626" s="177"/>
      <c r="R626" s="177"/>
      <c r="S626" s="177"/>
      <c r="T626" s="177"/>
      <c r="U626" s="177"/>
      <c r="V626" s="177"/>
      <c r="W626" s="177"/>
      <c r="X626" s="177"/>
      <c r="Y626" s="177"/>
      <c r="Z626" s="177"/>
    </row>
    <row r="627" ht="18.0" customHeight="1">
      <c r="A627" s="234"/>
      <c r="B627" s="234"/>
      <c r="C627" s="234"/>
      <c r="D627" s="235"/>
      <c r="E627" s="177"/>
      <c r="F627" s="177"/>
      <c r="G627" s="177"/>
      <c r="H627" s="177"/>
      <c r="I627" s="177"/>
      <c r="J627" s="177"/>
      <c r="K627" s="177"/>
      <c r="L627" s="177"/>
      <c r="M627" s="177"/>
      <c r="N627" s="177"/>
      <c r="O627" s="177"/>
      <c r="P627" s="177"/>
      <c r="Q627" s="177"/>
      <c r="R627" s="177"/>
      <c r="S627" s="177"/>
      <c r="T627" s="177"/>
      <c r="U627" s="177"/>
      <c r="V627" s="177"/>
      <c r="W627" s="177"/>
      <c r="X627" s="177"/>
      <c r="Y627" s="177"/>
      <c r="Z627" s="177"/>
    </row>
    <row r="628" ht="18.0" customHeight="1">
      <c r="A628" s="234"/>
      <c r="B628" s="234"/>
      <c r="C628" s="234"/>
      <c r="D628" s="235"/>
      <c r="E628" s="177"/>
      <c r="F628" s="177"/>
      <c r="G628" s="177"/>
      <c r="H628" s="177"/>
      <c r="I628" s="177"/>
      <c r="J628" s="177"/>
      <c r="K628" s="177"/>
      <c r="L628" s="177"/>
      <c r="M628" s="177"/>
      <c r="N628" s="177"/>
      <c r="O628" s="177"/>
      <c r="P628" s="177"/>
      <c r="Q628" s="177"/>
      <c r="R628" s="177"/>
      <c r="S628" s="177"/>
      <c r="T628" s="177"/>
      <c r="U628" s="177"/>
      <c r="V628" s="177"/>
      <c r="W628" s="177"/>
      <c r="X628" s="177"/>
      <c r="Y628" s="177"/>
      <c r="Z628" s="177"/>
    </row>
    <row r="629" ht="18.0" customHeight="1">
      <c r="A629" s="234"/>
      <c r="B629" s="234"/>
      <c r="C629" s="234"/>
      <c r="D629" s="235"/>
      <c r="E629" s="177"/>
      <c r="F629" s="177"/>
      <c r="G629" s="177"/>
      <c r="H629" s="177"/>
      <c r="I629" s="177"/>
      <c r="J629" s="177"/>
      <c r="K629" s="177"/>
      <c r="L629" s="177"/>
      <c r="M629" s="177"/>
      <c r="N629" s="177"/>
      <c r="O629" s="177"/>
      <c r="P629" s="177"/>
      <c r="Q629" s="177"/>
      <c r="R629" s="177"/>
      <c r="S629" s="177"/>
      <c r="T629" s="177"/>
      <c r="U629" s="177"/>
      <c r="V629" s="177"/>
      <c r="W629" s="177"/>
      <c r="X629" s="177"/>
      <c r="Y629" s="177"/>
      <c r="Z629" s="177"/>
    </row>
    <row r="630" ht="18.0" customHeight="1">
      <c r="A630" s="234"/>
      <c r="B630" s="234"/>
      <c r="C630" s="234"/>
      <c r="D630" s="235"/>
      <c r="E630" s="177"/>
      <c r="F630" s="177"/>
      <c r="G630" s="177"/>
      <c r="H630" s="177"/>
      <c r="I630" s="177"/>
      <c r="J630" s="177"/>
      <c r="K630" s="177"/>
      <c r="L630" s="177"/>
      <c r="M630" s="177"/>
      <c r="N630" s="177"/>
      <c r="O630" s="177"/>
      <c r="P630" s="177"/>
      <c r="Q630" s="177"/>
      <c r="R630" s="177"/>
      <c r="S630" s="177"/>
      <c r="T630" s="177"/>
      <c r="U630" s="177"/>
      <c r="V630" s="177"/>
      <c r="W630" s="177"/>
      <c r="X630" s="177"/>
      <c r="Y630" s="177"/>
      <c r="Z630" s="177"/>
    </row>
    <row r="631" ht="18.0" customHeight="1">
      <c r="A631" s="234"/>
      <c r="B631" s="234"/>
      <c r="C631" s="234"/>
      <c r="D631" s="235"/>
      <c r="E631" s="177"/>
      <c r="F631" s="177"/>
      <c r="G631" s="177"/>
      <c r="H631" s="177"/>
      <c r="I631" s="177"/>
      <c r="J631" s="177"/>
      <c r="K631" s="177"/>
      <c r="L631" s="177"/>
      <c r="M631" s="177"/>
      <c r="N631" s="177"/>
      <c r="O631" s="177"/>
      <c r="P631" s="177"/>
      <c r="Q631" s="177"/>
      <c r="R631" s="177"/>
      <c r="S631" s="177"/>
      <c r="T631" s="177"/>
      <c r="U631" s="177"/>
      <c r="V631" s="177"/>
      <c r="W631" s="177"/>
      <c r="X631" s="177"/>
      <c r="Y631" s="177"/>
      <c r="Z631" s="177"/>
    </row>
    <row r="632" ht="18.0" customHeight="1">
      <c r="A632" s="234"/>
      <c r="B632" s="234"/>
      <c r="C632" s="234"/>
      <c r="D632" s="235"/>
      <c r="E632" s="177"/>
      <c r="F632" s="177"/>
      <c r="G632" s="177"/>
      <c r="H632" s="177"/>
      <c r="I632" s="177"/>
      <c r="J632" s="177"/>
      <c r="K632" s="177"/>
      <c r="L632" s="177"/>
      <c r="M632" s="177"/>
      <c r="N632" s="177"/>
      <c r="O632" s="177"/>
      <c r="P632" s="177"/>
      <c r="Q632" s="177"/>
      <c r="R632" s="177"/>
      <c r="S632" s="177"/>
      <c r="T632" s="177"/>
      <c r="U632" s="177"/>
      <c r="V632" s="177"/>
      <c r="W632" s="177"/>
      <c r="X632" s="177"/>
      <c r="Y632" s="177"/>
      <c r="Z632" s="177"/>
    </row>
    <row r="633" ht="18.0" customHeight="1">
      <c r="A633" s="234"/>
      <c r="B633" s="234"/>
      <c r="C633" s="234"/>
      <c r="D633" s="235"/>
      <c r="E633" s="177"/>
      <c r="F633" s="177"/>
      <c r="G633" s="177"/>
      <c r="H633" s="177"/>
      <c r="I633" s="177"/>
      <c r="J633" s="177"/>
      <c r="K633" s="177"/>
      <c r="L633" s="177"/>
      <c r="M633" s="177"/>
      <c r="N633" s="177"/>
      <c r="O633" s="177"/>
      <c r="P633" s="177"/>
      <c r="Q633" s="177"/>
      <c r="R633" s="177"/>
      <c r="S633" s="177"/>
      <c r="T633" s="177"/>
      <c r="U633" s="177"/>
      <c r="V633" s="177"/>
      <c r="W633" s="177"/>
      <c r="X633" s="177"/>
      <c r="Y633" s="177"/>
      <c r="Z633" s="177"/>
    </row>
    <row r="634" ht="18.0" customHeight="1">
      <c r="A634" s="234"/>
      <c r="B634" s="234"/>
      <c r="C634" s="234"/>
      <c r="D634" s="235"/>
      <c r="E634" s="177"/>
      <c r="F634" s="177"/>
      <c r="G634" s="177"/>
      <c r="H634" s="177"/>
      <c r="I634" s="177"/>
      <c r="J634" s="177"/>
      <c r="K634" s="177"/>
      <c r="L634" s="177"/>
      <c r="M634" s="177"/>
      <c r="N634" s="177"/>
      <c r="O634" s="177"/>
      <c r="P634" s="177"/>
      <c r="Q634" s="177"/>
      <c r="R634" s="177"/>
      <c r="S634" s="177"/>
      <c r="T634" s="177"/>
      <c r="U634" s="177"/>
      <c r="V634" s="177"/>
      <c r="W634" s="177"/>
      <c r="X634" s="177"/>
      <c r="Y634" s="177"/>
      <c r="Z634" s="177"/>
    </row>
    <row r="635" ht="18.0" customHeight="1">
      <c r="A635" s="234"/>
      <c r="B635" s="234"/>
      <c r="C635" s="234"/>
      <c r="D635" s="235"/>
      <c r="E635" s="177"/>
      <c r="F635" s="177"/>
      <c r="G635" s="177"/>
      <c r="H635" s="177"/>
      <c r="I635" s="177"/>
      <c r="J635" s="177"/>
      <c r="K635" s="177"/>
      <c r="L635" s="177"/>
      <c r="M635" s="177"/>
      <c r="N635" s="177"/>
      <c r="O635" s="177"/>
      <c r="P635" s="177"/>
      <c r="Q635" s="177"/>
      <c r="R635" s="177"/>
      <c r="S635" s="177"/>
      <c r="T635" s="177"/>
      <c r="U635" s="177"/>
      <c r="V635" s="177"/>
      <c r="W635" s="177"/>
      <c r="X635" s="177"/>
      <c r="Y635" s="177"/>
      <c r="Z635" s="177"/>
    </row>
    <row r="636" ht="18.0" customHeight="1">
      <c r="A636" s="234"/>
      <c r="B636" s="234"/>
      <c r="C636" s="234"/>
      <c r="D636" s="235"/>
      <c r="E636" s="177"/>
      <c r="F636" s="177"/>
      <c r="G636" s="177"/>
      <c r="H636" s="177"/>
      <c r="I636" s="177"/>
      <c r="J636" s="177"/>
      <c r="K636" s="177"/>
      <c r="L636" s="177"/>
      <c r="M636" s="177"/>
      <c r="N636" s="177"/>
      <c r="O636" s="177"/>
      <c r="P636" s="177"/>
      <c r="Q636" s="177"/>
      <c r="R636" s="177"/>
      <c r="S636" s="177"/>
      <c r="T636" s="177"/>
      <c r="U636" s="177"/>
      <c r="V636" s="177"/>
      <c r="W636" s="177"/>
      <c r="X636" s="177"/>
      <c r="Y636" s="177"/>
      <c r="Z636" s="177"/>
    </row>
    <row r="637" ht="18.0" customHeight="1">
      <c r="A637" s="234"/>
      <c r="B637" s="234"/>
      <c r="C637" s="234"/>
      <c r="D637" s="235"/>
      <c r="E637" s="177"/>
      <c r="F637" s="177"/>
      <c r="G637" s="177"/>
      <c r="H637" s="177"/>
      <c r="I637" s="177"/>
      <c r="J637" s="177"/>
      <c r="K637" s="177"/>
      <c r="L637" s="177"/>
      <c r="M637" s="177"/>
      <c r="N637" s="177"/>
      <c r="O637" s="177"/>
      <c r="P637" s="177"/>
      <c r="Q637" s="177"/>
      <c r="R637" s="177"/>
      <c r="S637" s="177"/>
      <c r="T637" s="177"/>
      <c r="U637" s="177"/>
      <c r="V637" s="177"/>
      <c r="W637" s="177"/>
      <c r="X637" s="177"/>
      <c r="Y637" s="177"/>
      <c r="Z637" s="177"/>
    </row>
    <row r="638" ht="18.0" customHeight="1">
      <c r="A638" s="234"/>
      <c r="B638" s="234"/>
      <c r="C638" s="234"/>
      <c r="D638" s="235"/>
      <c r="E638" s="177"/>
      <c r="F638" s="177"/>
      <c r="G638" s="177"/>
      <c r="H638" s="177"/>
      <c r="I638" s="177"/>
      <c r="J638" s="177"/>
      <c r="K638" s="177"/>
      <c r="L638" s="177"/>
      <c r="M638" s="177"/>
      <c r="N638" s="177"/>
      <c r="O638" s="177"/>
      <c r="P638" s="177"/>
      <c r="Q638" s="177"/>
      <c r="R638" s="177"/>
      <c r="S638" s="177"/>
      <c r="T638" s="177"/>
      <c r="U638" s="177"/>
      <c r="V638" s="177"/>
      <c r="W638" s="177"/>
      <c r="X638" s="177"/>
      <c r="Y638" s="177"/>
      <c r="Z638" s="177"/>
    </row>
    <row r="639" ht="18.0" customHeight="1">
      <c r="A639" s="234"/>
      <c r="B639" s="234"/>
      <c r="C639" s="234"/>
      <c r="D639" s="235"/>
      <c r="E639" s="177"/>
      <c r="F639" s="177"/>
      <c r="G639" s="177"/>
      <c r="H639" s="177"/>
      <c r="I639" s="177"/>
      <c r="J639" s="177"/>
      <c r="K639" s="177"/>
      <c r="L639" s="177"/>
      <c r="M639" s="177"/>
      <c r="N639" s="177"/>
      <c r="O639" s="177"/>
      <c r="P639" s="177"/>
      <c r="Q639" s="177"/>
      <c r="R639" s="177"/>
      <c r="S639" s="177"/>
      <c r="T639" s="177"/>
      <c r="U639" s="177"/>
      <c r="V639" s="177"/>
      <c r="W639" s="177"/>
      <c r="X639" s="177"/>
      <c r="Y639" s="177"/>
      <c r="Z639" s="177"/>
    </row>
    <row r="640" ht="18.0" customHeight="1">
      <c r="A640" s="234"/>
      <c r="B640" s="234"/>
      <c r="C640" s="234"/>
      <c r="D640" s="235"/>
      <c r="E640" s="177"/>
      <c r="F640" s="177"/>
      <c r="G640" s="177"/>
      <c r="H640" s="177"/>
      <c r="I640" s="177"/>
      <c r="J640" s="177"/>
      <c r="K640" s="177"/>
      <c r="L640" s="177"/>
      <c r="M640" s="177"/>
      <c r="N640" s="177"/>
      <c r="O640" s="177"/>
      <c r="P640" s="177"/>
      <c r="Q640" s="177"/>
      <c r="R640" s="177"/>
      <c r="S640" s="177"/>
      <c r="T640" s="177"/>
      <c r="U640" s="177"/>
      <c r="V640" s="177"/>
      <c r="W640" s="177"/>
      <c r="X640" s="177"/>
      <c r="Y640" s="177"/>
      <c r="Z640" s="177"/>
    </row>
    <row r="641" ht="18.0" customHeight="1">
      <c r="A641" s="234"/>
      <c r="B641" s="234"/>
      <c r="C641" s="234"/>
      <c r="D641" s="235"/>
      <c r="E641" s="177"/>
      <c r="F641" s="177"/>
      <c r="G641" s="177"/>
      <c r="H641" s="177"/>
      <c r="I641" s="177"/>
      <c r="J641" s="177"/>
      <c r="K641" s="177"/>
      <c r="L641" s="177"/>
      <c r="M641" s="177"/>
      <c r="N641" s="177"/>
      <c r="O641" s="177"/>
      <c r="P641" s="177"/>
      <c r="Q641" s="177"/>
      <c r="R641" s="177"/>
      <c r="S641" s="177"/>
      <c r="T641" s="177"/>
      <c r="U641" s="177"/>
      <c r="V641" s="177"/>
      <c r="W641" s="177"/>
      <c r="X641" s="177"/>
      <c r="Y641" s="177"/>
      <c r="Z641" s="177"/>
    </row>
    <row r="642" ht="18.0" customHeight="1">
      <c r="A642" s="234"/>
      <c r="B642" s="234"/>
      <c r="C642" s="234"/>
      <c r="D642" s="235"/>
      <c r="E642" s="177"/>
      <c r="F642" s="177"/>
      <c r="G642" s="177"/>
      <c r="H642" s="177"/>
      <c r="I642" s="177"/>
      <c r="J642" s="177"/>
      <c r="K642" s="177"/>
      <c r="L642" s="177"/>
      <c r="M642" s="177"/>
      <c r="N642" s="177"/>
      <c r="O642" s="177"/>
      <c r="P642" s="177"/>
      <c r="Q642" s="177"/>
      <c r="R642" s="177"/>
      <c r="S642" s="177"/>
      <c r="T642" s="177"/>
      <c r="U642" s="177"/>
      <c r="V642" s="177"/>
      <c r="W642" s="177"/>
      <c r="X642" s="177"/>
      <c r="Y642" s="177"/>
      <c r="Z642" s="177"/>
    </row>
    <row r="643" ht="18.0" customHeight="1">
      <c r="A643" s="234"/>
      <c r="B643" s="234"/>
      <c r="C643" s="234"/>
      <c r="D643" s="235"/>
      <c r="E643" s="177"/>
      <c r="F643" s="177"/>
      <c r="G643" s="177"/>
      <c r="H643" s="177"/>
      <c r="I643" s="177"/>
      <c r="J643" s="177"/>
      <c r="K643" s="177"/>
      <c r="L643" s="177"/>
      <c r="M643" s="177"/>
      <c r="N643" s="177"/>
      <c r="O643" s="177"/>
      <c r="P643" s="177"/>
      <c r="Q643" s="177"/>
      <c r="R643" s="177"/>
      <c r="S643" s="177"/>
      <c r="T643" s="177"/>
      <c r="U643" s="177"/>
      <c r="V643" s="177"/>
      <c r="W643" s="177"/>
      <c r="X643" s="177"/>
      <c r="Y643" s="177"/>
      <c r="Z643" s="177"/>
    </row>
    <row r="644" ht="18.0" customHeight="1">
      <c r="A644" s="234"/>
      <c r="B644" s="234"/>
      <c r="C644" s="234"/>
      <c r="D644" s="235"/>
      <c r="E644" s="177"/>
      <c r="F644" s="177"/>
      <c r="G644" s="177"/>
      <c r="H644" s="177"/>
      <c r="I644" s="177"/>
      <c r="J644" s="177"/>
      <c r="K644" s="177"/>
      <c r="L644" s="177"/>
      <c r="M644" s="177"/>
      <c r="N644" s="177"/>
      <c r="O644" s="177"/>
      <c r="P644" s="177"/>
      <c r="Q644" s="177"/>
      <c r="R644" s="177"/>
      <c r="S644" s="177"/>
      <c r="T644" s="177"/>
      <c r="U644" s="177"/>
      <c r="V644" s="177"/>
      <c r="W644" s="177"/>
      <c r="X644" s="177"/>
      <c r="Y644" s="177"/>
      <c r="Z644" s="177"/>
    </row>
    <row r="645" ht="18.0" customHeight="1">
      <c r="A645" s="234"/>
      <c r="B645" s="234"/>
      <c r="C645" s="234"/>
      <c r="D645" s="235"/>
      <c r="E645" s="177"/>
      <c r="F645" s="177"/>
      <c r="G645" s="177"/>
      <c r="H645" s="177"/>
      <c r="I645" s="177"/>
      <c r="J645" s="177"/>
      <c r="K645" s="177"/>
      <c r="L645" s="177"/>
      <c r="M645" s="177"/>
      <c r="N645" s="177"/>
      <c r="O645" s="177"/>
      <c r="P645" s="177"/>
      <c r="Q645" s="177"/>
      <c r="R645" s="177"/>
      <c r="S645" s="177"/>
      <c r="T645" s="177"/>
      <c r="U645" s="177"/>
      <c r="V645" s="177"/>
      <c r="W645" s="177"/>
      <c r="X645" s="177"/>
      <c r="Y645" s="177"/>
      <c r="Z645" s="177"/>
    </row>
    <row r="646" ht="18.0" customHeight="1">
      <c r="A646" s="234"/>
      <c r="B646" s="234"/>
      <c r="C646" s="234"/>
      <c r="D646" s="235"/>
      <c r="E646" s="177"/>
      <c r="F646" s="177"/>
      <c r="G646" s="177"/>
      <c r="H646" s="177"/>
      <c r="I646" s="177"/>
      <c r="J646" s="177"/>
      <c r="K646" s="177"/>
      <c r="L646" s="177"/>
      <c r="M646" s="177"/>
      <c r="N646" s="177"/>
      <c r="O646" s="177"/>
      <c r="P646" s="177"/>
      <c r="Q646" s="177"/>
      <c r="R646" s="177"/>
      <c r="S646" s="177"/>
      <c r="T646" s="177"/>
      <c r="U646" s="177"/>
      <c r="V646" s="177"/>
      <c r="W646" s="177"/>
      <c r="X646" s="177"/>
      <c r="Y646" s="177"/>
      <c r="Z646" s="177"/>
    </row>
    <row r="647" ht="18.0" customHeight="1">
      <c r="A647" s="234"/>
      <c r="B647" s="234"/>
      <c r="C647" s="234"/>
      <c r="D647" s="235"/>
      <c r="E647" s="177"/>
      <c r="F647" s="177"/>
      <c r="G647" s="177"/>
      <c r="H647" s="177"/>
      <c r="I647" s="177"/>
      <c r="J647" s="177"/>
      <c r="K647" s="177"/>
      <c r="L647" s="177"/>
      <c r="M647" s="177"/>
      <c r="N647" s="177"/>
      <c r="O647" s="177"/>
      <c r="P647" s="177"/>
      <c r="Q647" s="177"/>
      <c r="R647" s="177"/>
      <c r="S647" s="177"/>
      <c r="T647" s="177"/>
      <c r="U647" s="177"/>
      <c r="V647" s="177"/>
      <c r="W647" s="177"/>
      <c r="X647" s="177"/>
      <c r="Y647" s="177"/>
      <c r="Z647" s="177"/>
    </row>
    <row r="648" ht="18.0" customHeight="1">
      <c r="A648" s="234"/>
      <c r="B648" s="234"/>
      <c r="C648" s="234"/>
      <c r="D648" s="235"/>
      <c r="E648" s="177"/>
      <c r="F648" s="177"/>
      <c r="G648" s="177"/>
      <c r="H648" s="177"/>
      <c r="I648" s="177"/>
      <c r="J648" s="177"/>
      <c r="K648" s="177"/>
      <c r="L648" s="177"/>
      <c r="M648" s="177"/>
      <c r="N648" s="177"/>
      <c r="O648" s="177"/>
      <c r="P648" s="177"/>
      <c r="Q648" s="177"/>
      <c r="R648" s="177"/>
      <c r="S648" s="177"/>
      <c r="T648" s="177"/>
      <c r="U648" s="177"/>
      <c r="V648" s="177"/>
      <c r="W648" s="177"/>
      <c r="X648" s="177"/>
      <c r="Y648" s="177"/>
      <c r="Z648" s="177"/>
    </row>
    <row r="649" ht="18.0" customHeight="1">
      <c r="A649" s="234"/>
      <c r="B649" s="234"/>
      <c r="C649" s="234"/>
      <c r="D649" s="235"/>
      <c r="E649" s="177"/>
      <c r="F649" s="177"/>
      <c r="G649" s="177"/>
      <c r="H649" s="177"/>
      <c r="I649" s="177"/>
      <c r="J649" s="177"/>
      <c r="K649" s="177"/>
      <c r="L649" s="177"/>
      <c r="M649" s="177"/>
      <c r="N649" s="177"/>
      <c r="O649" s="177"/>
      <c r="P649" s="177"/>
      <c r="Q649" s="177"/>
      <c r="R649" s="177"/>
      <c r="S649" s="177"/>
      <c r="T649" s="177"/>
      <c r="U649" s="177"/>
      <c r="V649" s="177"/>
      <c r="W649" s="177"/>
      <c r="X649" s="177"/>
      <c r="Y649" s="177"/>
      <c r="Z649" s="177"/>
    </row>
    <row r="650" ht="18.0" customHeight="1">
      <c r="A650" s="234"/>
      <c r="B650" s="234"/>
      <c r="C650" s="234"/>
      <c r="D650" s="235"/>
      <c r="E650" s="177"/>
      <c r="F650" s="177"/>
      <c r="G650" s="177"/>
      <c r="H650" s="177"/>
      <c r="I650" s="177"/>
      <c r="J650" s="177"/>
      <c r="K650" s="177"/>
      <c r="L650" s="177"/>
      <c r="M650" s="177"/>
      <c r="N650" s="177"/>
      <c r="O650" s="177"/>
      <c r="P650" s="177"/>
      <c r="Q650" s="177"/>
      <c r="R650" s="177"/>
      <c r="S650" s="177"/>
      <c r="T650" s="177"/>
      <c r="U650" s="177"/>
      <c r="V650" s="177"/>
      <c r="W650" s="177"/>
      <c r="X650" s="177"/>
      <c r="Y650" s="177"/>
      <c r="Z650" s="177"/>
    </row>
    <row r="651" ht="18.0" customHeight="1">
      <c r="A651" s="234"/>
      <c r="B651" s="234"/>
      <c r="C651" s="234"/>
      <c r="D651" s="235"/>
      <c r="E651" s="177"/>
      <c r="F651" s="177"/>
      <c r="G651" s="177"/>
      <c r="H651" s="177"/>
      <c r="I651" s="177"/>
      <c r="J651" s="177"/>
      <c r="K651" s="177"/>
      <c r="L651" s="177"/>
      <c r="M651" s="177"/>
      <c r="N651" s="177"/>
      <c r="O651" s="177"/>
      <c r="P651" s="177"/>
      <c r="Q651" s="177"/>
      <c r="R651" s="177"/>
      <c r="S651" s="177"/>
      <c r="T651" s="177"/>
      <c r="U651" s="177"/>
      <c r="V651" s="177"/>
      <c r="W651" s="177"/>
      <c r="X651" s="177"/>
      <c r="Y651" s="177"/>
      <c r="Z651" s="177"/>
    </row>
    <row r="652" ht="18.0" customHeight="1">
      <c r="A652" s="234"/>
      <c r="B652" s="234"/>
      <c r="C652" s="234"/>
      <c r="D652" s="235"/>
      <c r="E652" s="177"/>
      <c r="F652" s="177"/>
      <c r="G652" s="177"/>
      <c r="H652" s="177"/>
      <c r="I652" s="177"/>
      <c r="J652" s="177"/>
      <c r="K652" s="177"/>
      <c r="L652" s="177"/>
      <c r="M652" s="177"/>
      <c r="N652" s="177"/>
      <c r="O652" s="177"/>
      <c r="P652" s="177"/>
      <c r="Q652" s="177"/>
      <c r="R652" s="177"/>
      <c r="S652" s="177"/>
      <c r="T652" s="177"/>
      <c r="U652" s="177"/>
      <c r="V652" s="177"/>
      <c r="W652" s="177"/>
      <c r="X652" s="177"/>
      <c r="Y652" s="177"/>
      <c r="Z652" s="177"/>
    </row>
    <row r="653" ht="18.0" customHeight="1">
      <c r="A653" s="234"/>
      <c r="B653" s="234"/>
      <c r="C653" s="234"/>
      <c r="D653" s="235"/>
      <c r="E653" s="177"/>
      <c r="F653" s="177"/>
      <c r="G653" s="177"/>
      <c r="H653" s="177"/>
      <c r="I653" s="177"/>
      <c r="J653" s="177"/>
      <c r="K653" s="177"/>
      <c r="L653" s="177"/>
      <c r="M653" s="177"/>
      <c r="N653" s="177"/>
      <c r="O653" s="177"/>
      <c r="P653" s="177"/>
      <c r="Q653" s="177"/>
      <c r="R653" s="177"/>
      <c r="S653" s="177"/>
      <c r="T653" s="177"/>
      <c r="U653" s="177"/>
      <c r="V653" s="177"/>
      <c r="W653" s="177"/>
      <c r="X653" s="177"/>
      <c r="Y653" s="177"/>
      <c r="Z653" s="177"/>
    </row>
    <row r="654" ht="18.0" customHeight="1">
      <c r="A654" s="234"/>
      <c r="B654" s="234"/>
      <c r="C654" s="234"/>
      <c r="D654" s="235"/>
      <c r="E654" s="177"/>
      <c r="F654" s="177"/>
      <c r="G654" s="177"/>
      <c r="H654" s="177"/>
      <c r="I654" s="177"/>
      <c r="J654" s="177"/>
      <c r="K654" s="177"/>
      <c r="L654" s="177"/>
      <c r="M654" s="177"/>
      <c r="N654" s="177"/>
      <c r="O654" s="177"/>
      <c r="P654" s="177"/>
      <c r="Q654" s="177"/>
      <c r="R654" s="177"/>
      <c r="S654" s="177"/>
      <c r="T654" s="177"/>
      <c r="U654" s="177"/>
      <c r="V654" s="177"/>
      <c r="W654" s="177"/>
      <c r="X654" s="177"/>
      <c r="Y654" s="177"/>
      <c r="Z654" s="177"/>
    </row>
    <row r="655" ht="18.0" customHeight="1">
      <c r="A655" s="234"/>
      <c r="B655" s="234"/>
      <c r="C655" s="234"/>
      <c r="D655" s="235"/>
      <c r="E655" s="177"/>
      <c r="F655" s="177"/>
      <c r="G655" s="177"/>
      <c r="H655" s="177"/>
      <c r="I655" s="177"/>
      <c r="J655" s="177"/>
      <c r="K655" s="177"/>
      <c r="L655" s="177"/>
      <c r="M655" s="177"/>
      <c r="N655" s="177"/>
      <c r="O655" s="177"/>
      <c r="P655" s="177"/>
      <c r="Q655" s="177"/>
      <c r="R655" s="177"/>
      <c r="S655" s="177"/>
      <c r="T655" s="177"/>
      <c r="U655" s="177"/>
      <c r="V655" s="177"/>
      <c r="W655" s="177"/>
      <c r="X655" s="177"/>
      <c r="Y655" s="177"/>
      <c r="Z655" s="177"/>
    </row>
    <row r="656" ht="18.0" customHeight="1">
      <c r="A656" s="234"/>
      <c r="B656" s="234"/>
      <c r="C656" s="234"/>
      <c r="D656" s="235"/>
      <c r="E656" s="177"/>
      <c r="F656" s="177"/>
      <c r="G656" s="177"/>
      <c r="H656" s="177"/>
      <c r="I656" s="177"/>
      <c r="J656" s="177"/>
      <c r="K656" s="177"/>
      <c r="L656" s="177"/>
      <c r="M656" s="177"/>
      <c r="N656" s="177"/>
      <c r="O656" s="177"/>
      <c r="P656" s="177"/>
      <c r="Q656" s="177"/>
      <c r="R656" s="177"/>
      <c r="S656" s="177"/>
      <c r="T656" s="177"/>
      <c r="U656" s="177"/>
      <c r="V656" s="177"/>
      <c r="W656" s="177"/>
      <c r="X656" s="177"/>
      <c r="Y656" s="177"/>
      <c r="Z656" s="177"/>
    </row>
    <row r="657" ht="18.0" customHeight="1">
      <c r="A657" s="234"/>
      <c r="B657" s="234"/>
      <c r="C657" s="234"/>
      <c r="D657" s="235"/>
      <c r="E657" s="177"/>
      <c r="F657" s="177"/>
      <c r="G657" s="177"/>
      <c r="H657" s="177"/>
      <c r="I657" s="177"/>
      <c r="J657" s="177"/>
      <c r="K657" s="177"/>
      <c r="L657" s="177"/>
      <c r="M657" s="177"/>
      <c r="N657" s="177"/>
      <c r="O657" s="177"/>
      <c r="P657" s="177"/>
      <c r="Q657" s="177"/>
      <c r="R657" s="177"/>
      <c r="S657" s="177"/>
      <c r="T657" s="177"/>
      <c r="U657" s="177"/>
      <c r="V657" s="177"/>
      <c r="W657" s="177"/>
      <c r="X657" s="177"/>
      <c r="Y657" s="177"/>
      <c r="Z657" s="177"/>
    </row>
    <row r="658" ht="18.0" customHeight="1">
      <c r="A658" s="234"/>
      <c r="B658" s="234"/>
      <c r="C658" s="234"/>
      <c r="D658" s="235"/>
      <c r="E658" s="177"/>
      <c r="F658" s="177"/>
      <c r="G658" s="177"/>
      <c r="H658" s="177"/>
      <c r="I658" s="177"/>
      <c r="J658" s="177"/>
      <c r="K658" s="177"/>
      <c r="L658" s="177"/>
      <c r="M658" s="177"/>
      <c r="N658" s="177"/>
      <c r="O658" s="177"/>
      <c r="P658" s="177"/>
      <c r="Q658" s="177"/>
      <c r="R658" s="177"/>
      <c r="S658" s="177"/>
      <c r="T658" s="177"/>
      <c r="U658" s="177"/>
      <c r="V658" s="177"/>
      <c r="W658" s="177"/>
      <c r="X658" s="177"/>
      <c r="Y658" s="177"/>
      <c r="Z658" s="177"/>
    </row>
    <row r="659" ht="18.0" customHeight="1">
      <c r="A659" s="234"/>
      <c r="B659" s="234"/>
      <c r="C659" s="234"/>
      <c r="D659" s="235"/>
      <c r="E659" s="177"/>
      <c r="F659" s="177"/>
      <c r="G659" s="177"/>
      <c r="H659" s="177"/>
      <c r="I659" s="177"/>
      <c r="J659" s="177"/>
      <c r="K659" s="177"/>
      <c r="L659" s="177"/>
      <c r="M659" s="177"/>
      <c r="N659" s="177"/>
      <c r="O659" s="177"/>
      <c r="P659" s="177"/>
      <c r="Q659" s="177"/>
      <c r="R659" s="177"/>
      <c r="S659" s="177"/>
      <c r="T659" s="177"/>
      <c r="U659" s="177"/>
      <c r="V659" s="177"/>
      <c r="W659" s="177"/>
      <c r="X659" s="177"/>
      <c r="Y659" s="177"/>
      <c r="Z659" s="177"/>
    </row>
    <row r="660" ht="18.0" customHeight="1">
      <c r="A660" s="234"/>
      <c r="B660" s="234"/>
      <c r="C660" s="234"/>
      <c r="D660" s="235"/>
      <c r="E660" s="177"/>
      <c r="F660" s="177"/>
      <c r="G660" s="177"/>
      <c r="H660" s="177"/>
      <c r="I660" s="177"/>
      <c r="J660" s="177"/>
      <c r="K660" s="177"/>
      <c r="L660" s="177"/>
      <c r="M660" s="177"/>
      <c r="N660" s="177"/>
      <c r="O660" s="177"/>
      <c r="P660" s="177"/>
      <c r="Q660" s="177"/>
      <c r="R660" s="177"/>
      <c r="S660" s="177"/>
      <c r="T660" s="177"/>
      <c r="U660" s="177"/>
      <c r="V660" s="177"/>
      <c r="W660" s="177"/>
      <c r="X660" s="177"/>
      <c r="Y660" s="177"/>
      <c r="Z660" s="177"/>
    </row>
    <row r="661" ht="18.0" customHeight="1">
      <c r="A661" s="234"/>
      <c r="B661" s="234"/>
      <c r="C661" s="234"/>
      <c r="D661" s="235"/>
      <c r="E661" s="177"/>
      <c r="F661" s="177"/>
      <c r="G661" s="177"/>
      <c r="H661" s="177"/>
      <c r="I661" s="177"/>
      <c r="J661" s="177"/>
      <c r="K661" s="177"/>
      <c r="L661" s="177"/>
      <c r="M661" s="177"/>
      <c r="N661" s="177"/>
      <c r="O661" s="177"/>
      <c r="P661" s="177"/>
      <c r="Q661" s="177"/>
      <c r="R661" s="177"/>
      <c r="S661" s="177"/>
      <c r="T661" s="177"/>
      <c r="U661" s="177"/>
      <c r="V661" s="177"/>
      <c r="W661" s="177"/>
      <c r="X661" s="177"/>
      <c r="Y661" s="177"/>
      <c r="Z661" s="177"/>
    </row>
    <row r="662" ht="18.0" customHeight="1">
      <c r="A662" s="234"/>
      <c r="B662" s="234"/>
      <c r="C662" s="234"/>
      <c r="D662" s="235"/>
      <c r="E662" s="177"/>
      <c r="F662" s="177"/>
      <c r="G662" s="177"/>
      <c r="H662" s="177"/>
      <c r="I662" s="177"/>
      <c r="J662" s="177"/>
      <c r="K662" s="177"/>
      <c r="L662" s="177"/>
      <c r="M662" s="177"/>
      <c r="N662" s="177"/>
      <c r="O662" s="177"/>
      <c r="P662" s="177"/>
      <c r="Q662" s="177"/>
      <c r="R662" s="177"/>
      <c r="S662" s="177"/>
      <c r="T662" s="177"/>
      <c r="U662" s="177"/>
      <c r="V662" s="177"/>
      <c r="W662" s="177"/>
      <c r="X662" s="177"/>
      <c r="Y662" s="177"/>
      <c r="Z662" s="177"/>
    </row>
    <row r="663" ht="18.0" customHeight="1">
      <c r="A663" s="234"/>
      <c r="B663" s="234"/>
      <c r="C663" s="234"/>
      <c r="D663" s="235"/>
      <c r="E663" s="177"/>
      <c r="F663" s="177"/>
      <c r="G663" s="177"/>
      <c r="H663" s="177"/>
      <c r="I663" s="177"/>
      <c r="J663" s="177"/>
      <c r="K663" s="177"/>
      <c r="L663" s="177"/>
      <c r="M663" s="177"/>
      <c r="N663" s="177"/>
      <c r="O663" s="177"/>
      <c r="P663" s="177"/>
      <c r="Q663" s="177"/>
      <c r="R663" s="177"/>
      <c r="S663" s="177"/>
      <c r="T663" s="177"/>
      <c r="U663" s="177"/>
      <c r="V663" s="177"/>
      <c r="W663" s="177"/>
      <c r="X663" s="177"/>
      <c r="Y663" s="177"/>
      <c r="Z663" s="177"/>
    </row>
    <row r="664" ht="18.0" customHeight="1">
      <c r="A664" s="234"/>
      <c r="B664" s="234"/>
      <c r="C664" s="234"/>
      <c r="D664" s="235"/>
      <c r="E664" s="177"/>
      <c r="F664" s="177"/>
      <c r="G664" s="177"/>
      <c r="H664" s="177"/>
      <c r="I664" s="177"/>
      <c r="J664" s="177"/>
      <c r="K664" s="177"/>
      <c r="L664" s="177"/>
      <c r="M664" s="177"/>
      <c r="N664" s="177"/>
      <c r="O664" s="177"/>
      <c r="P664" s="177"/>
      <c r="Q664" s="177"/>
      <c r="R664" s="177"/>
      <c r="S664" s="177"/>
      <c r="T664" s="177"/>
      <c r="U664" s="177"/>
      <c r="V664" s="177"/>
      <c r="W664" s="177"/>
      <c r="X664" s="177"/>
      <c r="Y664" s="177"/>
      <c r="Z664" s="177"/>
    </row>
    <row r="665" ht="18.0" customHeight="1">
      <c r="A665" s="234"/>
      <c r="B665" s="234"/>
      <c r="C665" s="234"/>
      <c r="D665" s="235"/>
      <c r="E665" s="177"/>
      <c r="F665" s="177"/>
      <c r="G665" s="177"/>
      <c r="H665" s="177"/>
      <c r="I665" s="177"/>
      <c r="J665" s="177"/>
      <c r="K665" s="177"/>
      <c r="L665" s="177"/>
      <c r="M665" s="177"/>
      <c r="N665" s="177"/>
      <c r="O665" s="177"/>
      <c r="P665" s="177"/>
      <c r="Q665" s="177"/>
      <c r="R665" s="177"/>
      <c r="S665" s="177"/>
      <c r="T665" s="177"/>
      <c r="U665" s="177"/>
      <c r="V665" s="177"/>
      <c r="W665" s="177"/>
      <c r="X665" s="177"/>
      <c r="Y665" s="177"/>
      <c r="Z665" s="177"/>
    </row>
    <row r="666" ht="18.0" customHeight="1">
      <c r="A666" s="234"/>
      <c r="B666" s="234"/>
      <c r="C666" s="234"/>
      <c r="D666" s="235"/>
      <c r="E666" s="177"/>
      <c r="F666" s="177"/>
      <c r="G666" s="177"/>
      <c r="H666" s="177"/>
      <c r="I666" s="177"/>
      <c r="J666" s="177"/>
      <c r="K666" s="177"/>
      <c r="L666" s="177"/>
      <c r="M666" s="177"/>
      <c r="N666" s="177"/>
      <c r="O666" s="177"/>
      <c r="P666" s="177"/>
      <c r="Q666" s="177"/>
      <c r="R666" s="177"/>
      <c r="S666" s="177"/>
      <c r="T666" s="177"/>
      <c r="U666" s="177"/>
      <c r="V666" s="177"/>
      <c r="W666" s="177"/>
      <c r="X666" s="177"/>
      <c r="Y666" s="177"/>
      <c r="Z666" s="177"/>
    </row>
    <row r="667" ht="18.0" customHeight="1">
      <c r="A667" s="234"/>
      <c r="B667" s="234"/>
      <c r="C667" s="234"/>
      <c r="D667" s="235"/>
      <c r="E667" s="177"/>
      <c r="F667" s="177"/>
      <c r="G667" s="177"/>
      <c r="H667" s="177"/>
      <c r="I667" s="177"/>
      <c r="J667" s="177"/>
      <c r="K667" s="177"/>
      <c r="L667" s="177"/>
      <c r="M667" s="177"/>
      <c r="N667" s="177"/>
      <c r="O667" s="177"/>
      <c r="P667" s="177"/>
      <c r="Q667" s="177"/>
      <c r="R667" s="177"/>
      <c r="S667" s="177"/>
      <c r="T667" s="177"/>
      <c r="U667" s="177"/>
      <c r="V667" s="177"/>
      <c r="W667" s="177"/>
      <c r="X667" s="177"/>
      <c r="Y667" s="177"/>
      <c r="Z667" s="177"/>
    </row>
    <row r="668" ht="18.0" customHeight="1">
      <c r="A668" s="234"/>
      <c r="B668" s="234"/>
      <c r="C668" s="234"/>
      <c r="D668" s="235"/>
      <c r="E668" s="177"/>
      <c r="F668" s="177"/>
      <c r="G668" s="177"/>
      <c r="H668" s="177"/>
      <c r="I668" s="177"/>
      <c r="J668" s="177"/>
      <c r="K668" s="177"/>
      <c r="L668" s="177"/>
      <c r="M668" s="177"/>
      <c r="N668" s="177"/>
      <c r="O668" s="177"/>
      <c r="P668" s="177"/>
      <c r="Q668" s="177"/>
      <c r="R668" s="177"/>
      <c r="S668" s="177"/>
      <c r="T668" s="177"/>
      <c r="U668" s="177"/>
      <c r="V668" s="177"/>
      <c r="W668" s="177"/>
      <c r="X668" s="177"/>
      <c r="Y668" s="177"/>
      <c r="Z668" s="177"/>
    </row>
    <row r="669" ht="18.0" customHeight="1">
      <c r="A669" s="234"/>
      <c r="B669" s="234"/>
      <c r="C669" s="234"/>
      <c r="D669" s="235"/>
      <c r="E669" s="177"/>
      <c r="F669" s="177"/>
      <c r="G669" s="177"/>
      <c r="H669" s="177"/>
      <c r="I669" s="177"/>
      <c r="J669" s="177"/>
      <c r="K669" s="177"/>
      <c r="L669" s="177"/>
      <c r="M669" s="177"/>
      <c r="N669" s="177"/>
      <c r="O669" s="177"/>
      <c r="P669" s="177"/>
      <c r="Q669" s="177"/>
      <c r="R669" s="177"/>
      <c r="S669" s="177"/>
      <c r="T669" s="177"/>
      <c r="U669" s="177"/>
      <c r="V669" s="177"/>
      <c r="W669" s="177"/>
      <c r="X669" s="177"/>
      <c r="Y669" s="177"/>
      <c r="Z669" s="177"/>
    </row>
    <row r="670" ht="18.0" customHeight="1">
      <c r="A670" s="234"/>
      <c r="B670" s="234"/>
      <c r="C670" s="234"/>
      <c r="D670" s="235"/>
      <c r="E670" s="177"/>
      <c r="F670" s="177"/>
      <c r="G670" s="177"/>
      <c r="H670" s="177"/>
      <c r="I670" s="177"/>
      <c r="J670" s="177"/>
      <c r="K670" s="177"/>
      <c r="L670" s="177"/>
      <c r="M670" s="177"/>
      <c r="N670" s="177"/>
      <c r="O670" s="177"/>
      <c r="P670" s="177"/>
      <c r="Q670" s="177"/>
      <c r="R670" s="177"/>
      <c r="S670" s="177"/>
      <c r="T670" s="177"/>
      <c r="U670" s="177"/>
      <c r="V670" s="177"/>
      <c r="W670" s="177"/>
      <c r="X670" s="177"/>
      <c r="Y670" s="177"/>
      <c r="Z670" s="177"/>
    </row>
    <row r="671" ht="18.0" customHeight="1">
      <c r="A671" s="234"/>
      <c r="B671" s="234"/>
      <c r="C671" s="234"/>
      <c r="D671" s="235"/>
      <c r="E671" s="177"/>
      <c r="F671" s="177"/>
      <c r="G671" s="177"/>
      <c r="H671" s="177"/>
      <c r="I671" s="177"/>
      <c r="J671" s="177"/>
      <c r="K671" s="177"/>
      <c r="L671" s="177"/>
      <c r="M671" s="177"/>
      <c r="N671" s="177"/>
      <c r="O671" s="177"/>
      <c r="P671" s="177"/>
      <c r="Q671" s="177"/>
      <c r="R671" s="177"/>
      <c r="S671" s="177"/>
      <c r="T671" s="177"/>
      <c r="U671" s="177"/>
      <c r="V671" s="177"/>
      <c r="W671" s="177"/>
      <c r="X671" s="177"/>
      <c r="Y671" s="177"/>
      <c r="Z671" s="177"/>
    </row>
    <row r="672" ht="18.0" customHeight="1">
      <c r="A672" s="234"/>
      <c r="B672" s="234"/>
      <c r="C672" s="234"/>
      <c r="D672" s="235"/>
      <c r="E672" s="177"/>
      <c r="F672" s="177"/>
      <c r="G672" s="177"/>
      <c r="H672" s="177"/>
      <c r="I672" s="177"/>
      <c r="J672" s="177"/>
      <c r="K672" s="177"/>
      <c r="L672" s="177"/>
      <c r="M672" s="177"/>
      <c r="N672" s="177"/>
      <c r="O672" s="177"/>
      <c r="P672" s="177"/>
      <c r="Q672" s="177"/>
      <c r="R672" s="177"/>
      <c r="S672" s="177"/>
      <c r="T672" s="177"/>
      <c r="U672" s="177"/>
      <c r="V672" s="177"/>
      <c r="W672" s="177"/>
      <c r="X672" s="177"/>
      <c r="Y672" s="177"/>
      <c r="Z672" s="177"/>
    </row>
    <row r="673" ht="18.0" customHeight="1">
      <c r="A673" s="234"/>
      <c r="B673" s="234"/>
      <c r="C673" s="234"/>
      <c r="D673" s="235"/>
      <c r="E673" s="177"/>
      <c r="F673" s="177"/>
      <c r="G673" s="177"/>
      <c r="H673" s="177"/>
      <c r="I673" s="177"/>
      <c r="J673" s="177"/>
      <c r="K673" s="177"/>
      <c r="L673" s="177"/>
      <c r="M673" s="177"/>
      <c r="N673" s="177"/>
      <c r="O673" s="177"/>
      <c r="P673" s="177"/>
      <c r="Q673" s="177"/>
      <c r="R673" s="177"/>
      <c r="S673" s="177"/>
      <c r="T673" s="177"/>
      <c r="U673" s="177"/>
      <c r="V673" s="177"/>
      <c r="W673" s="177"/>
      <c r="X673" s="177"/>
      <c r="Y673" s="177"/>
      <c r="Z673" s="177"/>
    </row>
    <row r="674" ht="18.0" customHeight="1">
      <c r="A674" s="234"/>
      <c r="B674" s="234"/>
      <c r="C674" s="234"/>
      <c r="D674" s="235"/>
      <c r="E674" s="177"/>
      <c r="F674" s="177"/>
      <c r="G674" s="177"/>
      <c r="H674" s="177"/>
      <c r="I674" s="177"/>
      <c r="J674" s="177"/>
      <c r="K674" s="177"/>
      <c r="L674" s="177"/>
      <c r="M674" s="177"/>
      <c r="N674" s="177"/>
      <c r="O674" s="177"/>
      <c r="P674" s="177"/>
      <c r="Q674" s="177"/>
      <c r="R674" s="177"/>
      <c r="S674" s="177"/>
      <c r="T674" s="177"/>
      <c r="U674" s="177"/>
      <c r="V674" s="177"/>
      <c r="W674" s="177"/>
      <c r="X674" s="177"/>
      <c r="Y674" s="177"/>
      <c r="Z674" s="177"/>
    </row>
    <row r="675" ht="18.0" customHeight="1">
      <c r="A675" s="234"/>
      <c r="B675" s="234"/>
      <c r="C675" s="234"/>
      <c r="D675" s="235"/>
      <c r="E675" s="177"/>
      <c r="F675" s="177"/>
      <c r="G675" s="177"/>
      <c r="H675" s="177"/>
      <c r="I675" s="177"/>
      <c r="J675" s="177"/>
      <c r="K675" s="177"/>
      <c r="L675" s="177"/>
      <c r="M675" s="177"/>
      <c r="N675" s="177"/>
      <c r="O675" s="177"/>
      <c r="P675" s="177"/>
      <c r="Q675" s="177"/>
      <c r="R675" s="177"/>
      <c r="S675" s="177"/>
      <c r="T675" s="177"/>
      <c r="U675" s="177"/>
      <c r="V675" s="177"/>
      <c r="W675" s="177"/>
      <c r="X675" s="177"/>
      <c r="Y675" s="177"/>
      <c r="Z675" s="177"/>
    </row>
    <row r="676" ht="18.0" customHeight="1">
      <c r="A676" s="234"/>
      <c r="B676" s="234"/>
      <c r="C676" s="234"/>
      <c r="D676" s="235"/>
      <c r="E676" s="177"/>
      <c r="F676" s="177"/>
      <c r="G676" s="177"/>
      <c r="H676" s="177"/>
      <c r="I676" s="177"/>
      <c r="J676" s="177"/>
      <c r="K676" s="177"/>
      <c r="L676" s="177"/>
      <c r="M676" s="177"/>
      <c r="N676" s="177"/>
      <c r="O676" s="177"/>
      <c r="P676" s="177"/>
      <c r="Q676" s="177"/>
      <c r="R676" s="177"/>
      <c r="S676" s="177"/>
      <c r="T676" s="177"/>
      <c r="U676" s="177"/>
      <c r="V676" s="177"/>
      <c r="W676" s="177"/>
      <c r="X676" s="177"/>
      <c r="Y676" s="177"/>
      <c r="Z676" s="177"/>
    </row>
    <row r="677" ht="18.0" customHeight="1">
      <c r="A677" s="234"/>
      <c r="B677" s="234"/>
      <c r="C677" s="234"/>
      <c r="D677" s="235"/>
      <c r="E677" s="177"/>
      <c r="F677" s="177"/>
      <c r="G677" s="177"/>
      <c r="H677" s="177"/>
      <c r="I677" s="177"/>
      <c r="J677" s="177"/>
      <c r="K677" s="177"/>
      <c r="L677" s="177"/>
      <c r="M677" s="177"/>
      <c r="N677" s="177"/>
      <c r="O677" s="177"/>
      <c r="P677" s="177"/>
      <c r="Q677" s="177"/>
      <c r="R677" s="177"/>
      <c r="S677" s="177"/>
      <c r="T677" s="177"/>
      <c r="U677" s="177"/>
      <c r="V677" s="177"/>
      <c r="W677" s="177"/>
      <c r="X677" s="177"/>
      <c r="Y677" s="177"/>
      <c r="Z677" s="177"/>
    </row>
    <row r="678" ht="18.0" customHeight="1">
      <c r="A678" s="234"/>
      <c r="B678" s="234"/>
      <c r="C678" s="234"/>
      <c r="D678" s="235"/>
      <c r="E678" s="177"/>
      <c r="F678" s="177"/>
      <c r="G678" s="177"/>
      <c r="H678" s="177"/>
      <c r="I678" s="177"/>
      <c r="J678" s="177"/>
      <c r="K678" s="177"/>
      <c r="L678" s="177"/>
      <c r="M678" s="177"/>
      <c r="N678" s="177"/>
      <c r="O678" s="177"/>
      <c r="P678" s="177"/>
      <c r="Q678" s="177"/>
      <c r="R678" s="177"/>
      <c r="S678" s="177"/>
      <c r="T678" s="177"/>
      <c r="U678" s="177"/>
      <c r="V678" s="177"/>
      <c r="W678" s="177"/>
      <c r="X678" s="177"/>
      <c r="Y678" s="177"/>
      <c r="Z678" s="177"/>
    </row>
    <row r="679" ht="18.0" customHeight="1">
      <c r="A679" s="234"/>
      <c r="B679" s="234"/>
      <c r="C679" s="234"/>
      <c r="D679" s="235"/>
      <c r="E679" s="177"/>
      <c r="F679" s="177"/>
      <c r="G679" s="177"/>
      <c r="H679" s="177"/>
      <c r="I679" s="177"/>
      <c r="J679" s="177"/>
      <c r="K679" s="177"/>
      <c r="L679" s="177"/>
      <c r="M679" s="177"/>
      <c r="N679" s="177"/>
      <c r="O679" s="177"/>
      <c r="P679" s="177"/>
      <c r="Q679" s="177"/>
      <c r="R679" s="177"/>
      <c r="S679" s="177"/>
      <c r="T679" s="177"/>
      <c r="U679" s="177"/>
      <c r="V679" s="177"/>
      <c r="W679" s="177"/>
      <c r="X679" s="177"/>
      <c r="Y679" s="177"/>
      <c r="Z679" s="177"/>
    </row>
    <row r="680" ht="18.0" customHeight="1">
      <c r="A680" s="234"/>
      <c r="B680" s="234"/>
      <c r="C680" s="234"/>
      <c r="D680" s="235"/>
      <c r="E680" s="177"/>
      <c r="F680" s="177"/>
      <c r="G680" s="177"/>
      <c r="H680" s="177"/>
      <c r="I680" s="177"/>
      <c r="J680" s="177"/>
      <c r="K680" s="177"/>
      <c r="L680" s="177"/>
      <c r="M680" s="177"/>
      <c r="N680" s="177"/>
      <c r="O680" s="177"/>
      <c r="P680" s="177"/>
      <c r="Q680" s="177"/>
      <c r="R680" s="177"/>
      <c r="S680" s="177"/>
      <c r="T680" s="177"/>
      <c r="U680" s="177"/>
      <c r="V680" s="177"/>
      <c r="W680" s="177"/>
      <c r="X680" s="177"/>
      <c r="Y680" s="177"/>
      <c r="Z680" s="177"/>
    </row>
    <row r="681" ht="18.0" customHeight="1">
      <c r="A681" s="234"/>
      <c r="B681" s="234"/>
      <c r="C681" s="234"/>
      <c r="D681" s="235"/>
      <c r="E681" s="177"/>
      <c r="F681" s="177"/>
      <c r="G681" s="177"/>
      <c r="H681" s="177"/>
      <c r="I681" s="177"/>
      <c r="J681" s="177"/>
      <c r="K681" s="177"/>
      <c r="L681" s="177"/>
      <c r="M681" s="177"/>
      <c r="N681" s="177"/>
      <c r="O681" s="177"/>
      <c r="P681" s="177"/>
      <c r="Q681" s="177"/>
      <c r="R681" s="177"/>
      <c r="S681" s="177"/>
      <c r="T681" s="177"/>
      <c r="U681" s="177"/>
      <c r="V681" s="177"/>
      <c r="W681" s="177"/>
      <c r="X681" s="177"/>
      <c r="Y681" s="177"/>
      <c r="Z681" s="177"/>
    </row>
    <row r="682" ht="18.0" customHeight="1">
      <c r="A682" s="234"/>
      <c r="B682" s="234"/>
      <c r="C682" s="234"/>
      <c r="D682" s="235"/>
      <c r="E682" s="177"/>
      <c r="F682" s="177"/>
      <c r="G682" s="177"/>
      <c r="H682" s="177"/>
      <c r="I682" s="177"/>
      <c r="J682" s="177"/>
      <c r="K682" s="177"/>
      <c r="L682" s="177"/>
      <c r="M682" s="177"/>
      <c r="N682" s="177"/>
      <c r="O682" s="177"/>
      <c r="P682" s="177"/>
      <c r="Q682" s="177"/>
      <c r="R682" s="177"/>
      <c r="S682" s="177"/>
      <c r="T682" s="177"/>
      <c r="U682" s="177"/>
      <c r="V682" s="177"/>
      <c r="W682" s="177"/>
      <c r="X682" s="177"/>
      <c r="Y682" s="177"/>
      <c r="Z682" s="177"/>
    </row>
    <row r="683" ht="18.0" customHeight="1">
      <c r="A683" s="234"/>
      <c r="B683" s="234"/>
      <c r="C683" s="234"/>
      <c r="D683" s="235"/>
      <c r="E683" s="177"/>
      <c r="F683" s="177"/>
      <c r="G683" s="177"/>
      <c r="H683" s="177"/>
      <c r="I683" s="177"/>
      <c r="J683" s="177"/>
      <c r="K683" s="177"/>
      <c r="L683" s="177"/>
      <c r="M683" s="177"/>
      <c r="N683" s="177"/>
      <c r="O683" s="177"/>
      <c r="P683" s="177"/>
      <c r="Q683" s="177"/>
      <c r="R683" s="177"/>
      <c r="S683" s="177"/>
      <c r="T683" s="177"/>
      <c r="U683" s="177"/>
      <c r="V683" s="177"/>
      <c r="W683" s="177"/>
      <c r="X683" s="177"/>
      <c r="Y683" s="177"/>
      <c r="Z683" s="177"/>
    </row>
    <row r="684" ht="18.0" customHeight="1">
      <c r="A684" s="234"/>
      <c r="B684" s="234"/>
      <c r="C684" s="234"/>
      <c r="D684" s="235"/>
      <c r="E684" s="177"/>
      <c r="F684" s="177"/>
      <c r="G684" s="177"/>
      <c r="H684" s="177"/>
      <c r="I684" s="177"/>
      <c r="J684" s="177"/>
      <c r="K684" s="177"/>
      <c r="L684" s="177"/>
      <c r="M684" s="177"/>
      <c r="N684" s="177"/>
      <c r="O684" s="177"/>
      <c r="P684" s="177"/>
      <c r="Q684" s="177"/>
      <c r="R684" s="177"/>
      <c r="S684" s="177"/>
      <c r="T684" s="177"/>
      <c r="U684" s="177"/>
      <c r="V684" s="177"/>
      <c r="W684" s="177"/>
      <c r="X684" s="177"/>
      <c r="Y684" s="177"/>
      <c r="Z684" s="177"/>
    </row>
    <row r="685" ht="18.0" customHeight="1">
      <c r="A685" s="234"/>
      <c r="B685" s="234"/>
      <c r="C685" s="234"/>
      <c r="D685" s="235"/>
      <c r="E685" s="177"/>
      <c r="F685" s="177"/>
      <c r="G685" s="177"/>
      <c r="H685" s="177"/>
      <c r="I685" s="177"/>
      <c r="J685" s="177"/>
      <c r="K685" s="177"/>
      <c r="L685" s="177"/>
      <c r="M685" s="177"/>
      <c r="N685" s="177"/>
      <c r="O685" s="177"/>
      <c r="P685" s="177"/>
      <c r="Q685" s="177"/>
      <c r="R685" s="177"/>
      <c r="S685" s="177"/>
      <c r="T685" s="177"/>
      <c r="U685" s="177"/>
      <c r="V685" s="177"/>
      <c r="W685" s="177"/>
      <c r="X685" s="177"/>
      <c r="Y685" s="177"/>
      <c r="Z685" s="177"/>
    </row>
    <row r="686" ht="18.0" customHeight="1">
      <c r="A686" s="234"/>
      <c r="B686" s="234"/>
      <c r="C686" s="234"/>
      <c r="D686" s="235"/>
      <c r="E686" s="177"/>
      <c r="F686" s="177"/>
      <c r="G686" s="177"/>
      <c r="H686" s="177"/>
      <c r="I686" s="177"/>
      <c r="J686" s="177"/>
      <c r="K686" s="177"/>
      <c r="L686" s="177"/>
      <c r="M686" s="177"/>
      <c r="N686" s="177"/>
      <c r="O686" s="177"/>
      <c r="P686" s="177"/>
      <c r="Q686" s="177"/>
      <c r="R686" s="177"/>
      <c r="S686" s="177"/>
      <c r="T686" s="177"/>
      <c r="U686" s="177"/>
      <c r="V686" s="177"/>
      <c r="W686" s="177"/>
      <c r="X686" s="177"/>
      <c r="Y686" s="177"/>
      <c r="Z686" s="177"/>
    </row>
    <row r="687" ht="18.0" customHeight="1">
      <c r="A687" s="234"/>
      <c r="B687" s="234"/>
      <c r="C687" s="234"/>
      <c r="D687" s="235"/>
      <c r="E687" s="177"/>
      <c r="F687" s="177"/>
      <c r="G687" s="177"/>
      <c r="H687" s="177"/>
      <c r="I687" s="177"/>
      <c r="J687" s="177"/>
      <c r="K687" s="177"/>
      <c r="L687" s="177"/>
      <c r="M687" s="177"/>
      <c r="N687" s="177"/>
      <c r="O687" s="177"/>
      <c r="P687" s="177"/>
      <c r="Q687" s="177"/>
      <c r="R687" s="177"/>
      <c r="S687" s="177"/>
      <c r="T687" s="177"/>
      <c r="U687" s="177"/>
      <c r="V687" s="177"/>
      <c r="W687" s="177"/>
      <c r="X687" s="177"/>
      <c r="Y687" s="177"/>
      <c r="Z687" s="177"/>
    </row>
    <row r="688" ht="18.0" customHeight="1">
      <c r="A688" s="234"/>
      <c r="B688" s="234"/>
      <c r="C688" s="234"/>
      <c r="D688" s="235"/>
      <c r="E688" s="177"/>
      <c r="F688" s="177"/>
      <c r="G688" s="177"/>
      <c r="H688" s="177"/>
      <c r="I688" s="177"/>
      <c r="J688" s="177"/>
      <c r="K688" s="177"/>
      <c r="L688" s="177"/>
      <c r="M688" s="177"/>
      <c r="N688" s="177"/>
      <c r="O688" s="177"/>
      <c r="P688" s="177"/>
      <c r="Q688" s="177"/>
      <c r="R688" s="177"/>
      <c r="S688" s="177"/>
      <c r="T688" s="177"/>
      <c r="U688" s="177"/>
      <c r="V688" s="177"/>
      <c r="W688" s="177"/>
      <c r="X688" s="177"/>
      <c r="Y688" s="177"/>
      <c r="Z688" s="177"/>
    </row>
    <row r="689" ht="18.0" customHeight="1">
      <c r="A689" s="234"/>
      <c r="B689" s="234"/>
      <c r="C689" s="234"/>
      <c r="D689" s="235"/>
      <c r="E689" s="177"/>
      <c r="F689" s="177"/>
      <c r="G689" s="177"/>
      <c r="H689" s="177"/>
      <c r="I689" s="177"/>
      <c r="J689" s="177"/>
      <c r="K689" s="177"/>
      <c r="L689" s="177"/>
      <c r="M689" s="177"/>
      <c r="N689" s="177"/>
      <c r="O689" s="177"/>
      <c r="P689" s="177"/>
      <c r="Q689" s="177"/>
      <c r="R689" s="177"/>
      <c r="S689" s="177"/>
      <c r="T689" s="177"/>
      <c r="U689" s="177"/>
      <c r="V689" s="177"/>
      <c r="W689" s="177"/>
      <c r="X689" s="177"/>
      <c r="Y689" s="177"/>
      <c r="Z689" s="177"/>
    </row>
    <row r="690" ht="18.0" customHeight="1">
      <c r="A690" s="234"/>
      <c r="B690" s="234"/>
      <c r="C690" s="234"/>
      <c r="D690" s="235"/>
      <c r="E690" s="177"/>
      <c r="F690" s="177"/>
      <c r="G690" s="177"/>
      <c r="H690" s="177"/>
      <c r="I690" s="177"/>
      <c r="J690" s="177"/>
      <c r="K690" s="177"/>
      <c r="L690" s="177"/>
      <c r="M690" s="177"/>
      <c r="N690" s="177"/>
      <c r="O690" s="177"/>
      <c r="P690" s="177"/>
      <c r="Q690" s="177"/>
      <c r="R690" s="177"/>
      <c r="S690" s="177"/>
      <c r="T690" s="177"/>
      <c r="U690" s="177"/>
      <c r="V690" s="177"/>
      <c r="W690" s="177"/>
      <c r="X690" s="177"/>
      <c r="Y690" s="177"/>
      <c r="Z690" s="177"/>
    </row>
    <row r="691" ht="18.0" customHeight="1">
      <c r="A691" s="234"/>
      <c r="B691" s="234"/>
      <c r="C691" s="234"/>
      <c r="D691" s="235"/>
      <c r="E691" s="177"/>
      <c r="F691" s="177"/>
      <c r="G691" s="177"/>
      <c r="H691" s="177"/>
      <c r="I691" s="177"/>
      <c r="J691" s="177"/>
      <c r="K691" s="177"/>
      <c r="L691" s="177"/>
      <c r="M691" s="177"/>
      <c r="N691" s="177"/>
      <c r="O691" s="177"/>
      <c r="P691" s="177"/>
      <c r="Q691" s="177"/>
      <c r="R691" s="177"/>
      <c r="S691" s="177"/>
      <c r="T691" s="177"/>
      <c r="U691" s="177"/>
      <c r="V691" s="177"/>
      <c r="W691" s="177"/>
      <c r="X691" s="177"/>
      <c r="Y691" s="177"/>
      <c r="Z691" s="177"/>
    </row>
    <row r="692" ht="18.0" customHeight="1">
      <c r="A692" s="234"/>
      <c r="B692" s="234"/>
      <c r="C692" s="234"/>
      <c r="D692" s="235"/>
      <c r="E692" s="177"/>
      <c r="F692" s="177"/>
      <c r="G692" s="177"/>
      <c r="H692" s="177"/>
      <c r="I692" s="177"/>
      <c r="J692" s="177"/>
      <c r="K692" s="177"/>
      <c r="L692" s="177"/>
      <c r="M692" s="177"/>
      <c r="N692" s="177"/>
      <c r="O692" s="177"/>
      <c r="P692" s="177"/>
      <c r="Q692" s="177"/>
      <c r="R692" s="177"/>
      <c r="S692" s="177"/>
      <c r="T692" s="177"/>
      <c r="U692" s="177"/>
      <c r="V692" s="177"/>
      <c r="W692" s="177"/>
      <c r="X692" s="177"/>
      <c r="Y692" s="177"/>
      <c r="Z692" s="177"/>
    </row>
    <row r="693" ht="18.0" customHeight="1">
      <c r="A693" s="234"/>
      <c r="B693" s="234"/>
      <c r="C693" s="234"/>
      <c r="D693" s="235"/>
      <c r="E693" s="177"/>
      <c r="F693" s="177"/>
      <c r="G693" s="177"/>
      <c r="H693" s="177"/>
      <c r="I693" s="177"/>
      <c r="J693" s="177"/>
      <c r="K693" s="177"/>
      <c r="L693" s="177"/>
      <c r="M693" s="177"/>
      <c r="N693" s="177"/>
      <c r="O693" s="177"/>
      <c r="P693" s="177"/>
      <c r="Q693" s="177"/>
      <c r="R693" s="177"/>
      <c r="S693" s="177"/>
      <c r="T693" s="177"/>
      <c r="U693" s="177"/>
      <c r="V693" s="177"/>
      <c r="W693" s="177"/>
      <c r="X693" s="177"/>
      <c r="Y693" s="177"/>
      <c r="Z693" s="177"/>
    </row>
    <row r="694" ht="18.0" customHeight="1">
      <c r="A694" s="234"/>
      <c r="B694" s="234"/>
      <c r="C694" s="234"/>
      <c r="D694" s="235"/>
      <c r="E694" s="177"/>
      <c r="F694" s="177"/>
      <c r="G694" s="177"/>
      <c r="H694" s="177"/>
      <c r="I694" s="177"/>
      <c r="J694" s="177"/>
      <c r="K694" s="177"/>
      <c r="L694" s="177"/>
      <c r="M694" s="177"/>
      <c r="N694" s="177"/>
      <c r="O694" s="177"/>
      <c r="P694" s="177"/>
      <c r="Q694" s="177"/>
      <c r="R694" s="177"/>
      <c r="S694" s="177"/>
      <c r="T694" s="177"/>
      <c r="U694" s="177"/>
      <c r="V694" s="177"/>
      <c r="W694" s="177"/>
      <c r="X694" s="177"/>
      <c r="Y694" s="177"/>
      <c r="Z694" s="177"/>
    </row>
    <row r="695" ht="18.0" customHeight="1">
      <c r="A695" s="234"/>
      <c r="B695" s="234"/>
      <c r="C695" s="234"/>
      <c r="D695" s="235"/>
      <c r="E695" s="177"/>
      <c r="F695" s="177"/>
      <c r="G695" s="177"/>
      <c r="H695" s="177"/>
      <c r="I695" s="177"/>
      <c r="J695" s="177"/>
      <c r="K695" s="177"/>
      <c r="L695" s="177"/>
      <c r="M695" s="177"/>
      <c r="N695" s="177"/>
      <c r="O695" s="177"/>
      <c r="P695" s="177"/>
      <c r="Q695" s="177"/>
      <c r="R695" s="177"/>
      <c r="S695" s="177"/>
      <c r="T695" s="177"/>
      <c r="U695" s="177"/>
      <c r="V695" s="177"/>
      <c r="W695" s="177"/>
      <c r="X695" s="177"/>
      <c r="Y695" s="177"/>
      <c r="Z695" s="177"/>
    </row>
    <row r="696" ht="18.0" customHeight="1">
      <c r="A696" s="234"/>
      <c r="B696" s="234"/>
      <c r="C696" s="234"/>
      <c r="D696" s="235"/>
      <c r="E696" s="177"/>
      <c r="F696" s="177"/>
      <c r="G696" s="177"/>
      <c r="H696" s="177"/>
      <c r="I696" s="177"/>
      <c r="J696" s="177"/>
      <c r="K696" s="177"/>
      <c r="L696" s="177"/>
      <c r="M696" s="177"/>
      <c r="N696" s="177"/>
      <c r="O696" s="177"/>
      <c r="P696" s="177"/>
      <c r="Q696" s="177"/>
      <c r="R696" s="177"/>
      <c r="S696" s="177"/>
      <c r="T696" s="177"/>
      <c r="U696" s="177"/>
      <c r="V696" s="177"/>
      <c r="W696" s="177"/>
      <c r="X696" s="177"/>
      <c r="Y696" s="177"/>
      <c r="Z696" s="177"/>
    </row>
    <row r="697" ht="18.0" customHeight="1">
      <c r="A697" s="234"/>
      <c r="B697" s="234"/>
      <c r="C697" s="234"/>
      <c r="D697" s="235"/>
      <c r="E697" s="177"/>
      <c r="F697" s="177"/>
      <c r="G697" s="177"/>
      <c r="H697" s="177"/>
      <c r="I697" s="177"/>
      <c r="J697" s="177"/>
      <c r="K697" s="177"/>
      <c r="L697" s="177"/>
      <c r="M697" s="177"/>
      <c r="N697" s="177"/>
      <c r="O697" s="177"/>
      <c r="P697" s="177"/>
      <c r="Q697" s="177"/>
      <c r="R697" s="177"/>
      <c r="S697" s="177"/>
      <c r="T697" s="177"/>
      <c r="U697" s="177"/>
      <c r="V697" s="177"/>
      <c r="W697" s="177"/>
      <c r="X697" s="177"/>
      <c r="Y697" s="177"/>
      <c r="Z697" s="177"/>
    </row>
    <row r="698" ht="18.0" customHeight="1">
      <c r="A698" s="234"/>
      <c r="B698" s="234"/>
      <c r="C698" s="234"/>
      <c r="D698" s="235"/>
      <c r="E698" s="177"/>
      <c r="F698" s="177"/>
      <c r="G698" s="177"/>
      <c r="H698" s="177"/>
      <c r="I698" s="177"/>
      <c r="J698" s="177"/>
      <c r="K698" s="177"/>
      <c r="L698" s="177"/>
      <c r="M698" s="177"/>
      <c r="N698" s="177"/>
      <c r="O698" s="177"/>
      <c r="P698" s="177"/>
      <c r="Q698" s="177"/>
      <c r="R698" s="177"/>
      <c r="S698" s="177"/>
      <c r="T698" s="177"/>
      <c r="U698" s="177"/>
      <c r="V698" s="177"/>
      <c r="W698" s="177"/>
      <c r="X698" s="177"/>
      <c r="Y698" s="177"/>
      <c r="Z698" s="177"/>
    </row>
    <row r="699" ht="18.0" customHeight="1">
      <c r="A699" s="234"/>
      <c r="B699" s="234"/>
      <c r="C699" s="234"/>
      <c r="D699" s="235"/>
      <c r="E699" s="177"/>
      <c r="F699" s="177"/>
      <c r="G699" s="177"/>
      <c r="H699" s="177"/>
      <c r="I699" s="177"/>
      <c r="J699" s="177"/>
      <c r="K699" s="177"/>
      <c r="L699" s="177"/>
      <c r="M699" s="177"/>
      <c r="N699" s="177"/>
      <c r="O699" s="177"/>
      <c r="P699" s="177"/>
      <c r="Q699" s="177"/>
      <c r="R699" s="177"/>
      <c r="S699" s="177"/>
      <c r="T699" s="177"/>
      <c r="U699" s="177"/>
      <c r="V699" s="177"/>
      <c r="W699" s="177"/>
      <c r="X699" s="177"/>
      <c r="Y699" s="177"/>
      <c r="Z699" s="177"/>
    </row>
    <row r="700" ht="18.0" customHeight="1">
      <c r="A700" s="234"/>
      <c r="B700" s="234"/>
      <c r="C700" s="234"/>
      <c r="D700" s="235"/>
      <c r="E700" s="177"/>
      <c r="F700" s="177"/>
      <c r="G700" s="177"/>
      <c r="H700" s="177"/>
      <c r="I700" s="177"/>
      <c r="J700" s="177"/>
      <c r="K700" s="177"/>
      <c r="L700" s="177"/>
      <c r="M700" s="177"/>
      <c r="N700" s="177"/>
      <c r="O700" s="177"/>
      <c r="P700" s="177"/>
      <c r="Q700" s="177"/>
      <c r="R700" s="177"/>
      <c r="S700" s="177"/>
      <c r="T700" s="177"/>
      <c r="U700" s="177"/>
      <c r="V700" s="177"/>
      <c r="W700" s="177"/>
      <c r="X700" s="177"/>
      <c r="Y700" s="177"/>
      <c r="Z700" s="177"/>
    </row>
    <row r="701" ht="18.0" customHeight="1">
      <c r="A701" s="234"/>
      <c r="B701" s="234"/>
      <c r="C701" s="234"/>
      <c r="D701" s="235"/>
      <c r="E701" s="177"/>
      <c r="F701" s="177"/>
      <c r="G701" s="177"/>
      <c r="H701" s="177"/>
      <c r="I701" s="177"/>
      <c r="J701" s="177"/>
      <c r="K701" s="177"/>
      <c r="L701" s="177"/>
      <c r="M701" s="177"/>
      <c r="N701" s="177"/>
      <c r="O701" s="177"/>
      <c r="P701" s="177"/>
      <c r="Q701" s="177"/>
      <c r="R701" s="177"/>
      <c r="S701" s="177"/>
      <c r="T701" s="177"/>
      <c r="U701" s="177"/>
      <c r="V701" s="177"/>
      <c r="W701" s="177"/>
      <c r="X701" s="177"/>
      <c r="Y701" s="177"/>
      <c r="Z701" s="177"/>
    </row>
    <row r="702" ht="18.0" customHeight="1">
      <c r="A702" s="234"/>
      <c r="B702" s="234"/>
      <c r="C702" s="234"/>
      <c r="D702" s="235"/>
      <c r="E702" s="177"/>
      <c r="F702" s="177"/>
      <c r="G702" s="177"/>
      <c r="H702" s="177"/>
      <c r="I702" s="177"/>
      <c r="J702" s="177"/>
      <c r="K702" s="177"/>
      <c r="L702" s="177"/>
      <c r="M702" s="177"/>
      <c r="N702" s="177"/>
      <c r="O702" s="177"/>
      <c r="P702" s="177"/>
      <c r="Q702" s="177"/>
      <c r="R702" s="177"/>
      <c r="S702" s="177"/>
      <c r="T702" s="177"/>
      <c r="U702" s="177"/>
      <c r="V702" s="177"/>
      <c r="W702" s="177"/>
      <c r="X702" s="177"/>
      <c r="Y702" s="177"/>
      <c r="Z702" s="177"/>
    </row>
    <row r="703" ht="18.0" customHeight="1">
      <c r="A703" s="234"/>
      <c r="B703" s="234"/>
      <c r="C703" s="234"/>
      <c r="D703" s="235"/>
      <c r="E703" s="177"/>
      <c r="F703" s="177"/>
      <c r="G703" s="177"/>
      <c r="H703" s="177"/>
      <c r="I703" s="177"/>
      <c r="J703" s="177"/>
      <c r="K703" s="177"/>
      <c r="L703" s="177"/>
      <c r="M703" s="177"/>
      <c r="N703" s="177"/>
      <c r="O703" s="177"/>
      <c r="P703" s="177"/>
      <c r="Q703" s="177"/>
      <c r="R703" s="177"/>
      <c r="S703" s="177"/>
      <c r="T703" s="177"/>
      <c r="U703" s="177"/>
      <c r="V703" s="177"/>
      <c r="W703" s="177"/>
      <c r="X703" s="177"/>
      <c r="Y703" s="177"/>
      <c r="Z703" s="177"/>
    </row>
    <row r="704" ht="18.0" customHeight="1">
      <c r="A704" s="234"/>
      <c r="B704" s="234"/>
      <c r="C704" s="234"/>
      <c r="D704" s="235"/>
      <c r="E704" s="177"/>
      <c r="F704" s="177"/>
      <c r="G704" s="177"/>
      <c r="H704" s="177"/>
      <c r="I704" s="177"/>
      <c r="J704" s="177"/>
      <c r="K704" s="177"/>
      <c r="L704" s="177"/>
      <c r="M704" s="177"/>
      <c r="N704" s="177"/>
      <c r="O704" s="177"/>
      <c r="P704" s="177"/>
      <c r="Q704" s="177"/>
      <c r="R704" s="177"/>
      <c r="S704" s="177"/>
      <c r="T704" s="177"/>
      <c r="U704" s="177"/>
      <c r="V704" s="177"/>
      <c r="W704" s="177"/>
      <c r="X704" s="177"/>
      <c r="Y704" s="177"/>
      <c r="Z704" s="177"/>
    </row>
    <row r="705" ht="18.0" customHeight="1">
      <c r="A705" s="234"/>
      <c r="B705" s="234"/>
      <c r="C705" s="234"/>
      <c r="D705" s="235"/>
      <c r="E705" s="177"/>
      <c r="F705" s="177"/>
      <c r="G705" s="177"/>
      <c r="H705" s="177"/>
      <c r="I705" s="177"/>
      <c r="J705" s="177"/>
      <c r="K705" s="177"/>
      <c r="L705" s="177"/>
      <c r="M705" s="177"/>
      <c r="N705" s="177"/>
      <c r="O705" s="177"/>
      <c r="P705" s="177"/>
      <c r="Q705" s="177"/>
      <c r="R705" s="177"/>
      <c r="S705" s="177"/>
      <c r="T705" s="177"/>
      <c r="U705" s="177"/>
      <c r="V705" s="177"/>
      <c r="W705" s="177"/>
      <c r="X705" s="177"/>
      <c r="Y705" s="177"/>
      <c r="Z705" s="177"/>
    </row>
    <row r="706" ht="18.0" customHeight="1">
      <c r="A706" s="234"/>
      <c r="B706" s="234"/>
      <c r="C706" s="234"/>
      <c r="D706" s="235"/>
      <c r="E706" s="177"/>
      <c r="F706" s="177"/>
      <c r="G706" s="177"/>
      <c r="H706" s="177"/>
      <c r="I706" s="177"/>
      <c r="J706" s="177"/>
      <c r="K706" s="177"/>
      <c r="L706" s="177"/>
      <c r="M706" s="177"/>
      <c r="N706" s="177"/>
      <c r="O706" s="177"/>
      <c r="P706" s="177"/>
      <c r="Q706" s="177"/>
      <c r="R706" s="177"/>
      <c r="S706" s="177"/>
      <c r="T706" s="177"/>
      <c r="U706" s="177"/>
      <c r="V706" s="177"/>
      <c r="W706" s="177"/>
      <c r="X706" s="177"/>
      <c r="Y706" s="177"/>
      <c r="Z706" s="177"/>
    </row>
    <row r="707" ht="18.0" customHeight="1">
      <c r="A707" s="234"/>
      <c r="B707" s="234"/>
      <c r="C707" s="234"/>
      <c r="D707" s="235"/>
      <c r="E707" s="177"/>
      <c r="F707" s="177"/>
      <c r="G707" s="177"/>
      <c r="H707" s="177"/>
      <c r="I707" s="177"/>
      <c r="J707" s="177"/>
      <c r="K707" s="177"/>
      <c r="L707" s="177"/>
      <c r="M707" s="177"/>
      <c r="N707" s="177"/>
      <c r="O707" s="177"/>
      <c r="P707" s="177"/>
      <c r="Q707" s="177"/>
      <c r="R707" s="177"/>
      <c r="S707" s="177"/>
      <c r="T707" s="177"/>
      <c r="U707" s="177"/>
      <c r="V707" s="177"/>
      <c r="W707" s="177"/>
      <c r="X707" s="177"/>
      <c r="Y707" s="177"/>
      <c r="Z707" s="177"/>
    </row>
    <row r="708" ht="18.0" customHeight="1">
      <c r="A708" s="234"/>
      <c r="B708" s="234"/>
      <c r="C708" s="234"/>
      <c r="D708" s="235"/>
      <c r="E708" s="177"/>
      <c r="F708" s="177"/>
      <c r="G708" s="177"/>
      <c r="H708" s="177"/>
      <c r="I708" s="177"/>
      <c r="J708" s="177"/>
      <c r="K708" s="177"/>
      <c r="L708" s="177"/>
      <c r="M708" s="177"/>
      <c r="N708" s="177"/>
      <c r="O708" s="177"/>
      <c r="P708" s="177"/>
      <c r="Q708" s="177"/>
      <c r="R708" s="177"/>
      <c r="S708" s="177"/>
      <c r="T708" s="177"/>
      <c r="U708" s="177"/>
      <c r="V708" s="177"/>
      <c r="W708" s="177"/>
      <c r="X708" s="177"/>
      <c r="Y708" s="177"/>
      <c r="Z708" s="177"/>
    </row>
    <row r="709" ht="18.0" customHeight="1">
      <c r="A709" s="234"/>
      <c r="B709" s="234"/>
      <c r="C709" s="234"/>
      <c r="D709" s="235"/>
      <c r="E709" s="177"/>
      <c r="F709" s="177"/>
      <c r="G709" s="177"/>
      <c r="H709" s="177"/>
      <c r="I709" s="177"/>
      <c r="J709" s="177"/>
      <c r="K709" s="177"/>
      <c r="L709" s="177"/>
      <c r="M709" s="177"/>
      <c r="N709" s="177"/>
      <c r="O709" s="177"/>
      <c r="P709" s="177"/>
      <c r="Q709" s="177"/>
      <c r="R709" s="177"/>
      <c r="S709" s="177"/>
      <c r="T709" s="177"/>
      <c r="U709" s="177"/>
      <c r="V709" s="177"/>
      <c r="W709" s="177"/>
      <c r="X709" s="177"/>
      <c r="Y709" s="177"/>
      <c r="Z709" s="177"/>
    </row>
    <row r="710" ht="18.0" customHeight="1">
      <c r="A710" s="234"/>
      <c r="B710" s="234"/>
      <c r="C710" s="234"/>
      <c r="D710" s="235"/>
      <c r="E710" s="177"/>
      <c r="F710" s="177"/>
      <c r="G710" s="177"/>
      <c r="H710" s="177"/>
      <c r="I710" s="177"/>
      <c r="J710" s="177"/>
      <c r="K710" s="177"/>
      <c r="L710" s="177"/>
      <c r="M710" s="177"/>
      <c r="N710" s="177"/>
      <c r="O710" s="177"/>
      <c r="P710" s="177"/>
      <c r="Q710" s="177"/>
      <c r="R710" s="177"/>
      <c r="S710" s="177"/>
      <c r="T710" s="177"/>
      <c r="U710" s="177"/>
      <c r="V710" s="177"/>
      <c r="W710" s="177"/>
      <c r="X710" s="177"/>
      <c r="Y710" s="177"/>
      <c r="Z710" s="177"/>
    </row>
    <row r="711" ht="18.0" customHeight="1">
      <c r="A711" s="234"/>
      <c r="B711" s="234"/>
      <c r="C711" s="234"/>
      <c r="D711" s="235"/>
      <c r="E711" s="177"/>
      <c r="F711" s="177"/>
      <c r="G711" s="177"/>
      <c r="H711" s="177"/>
      <c r="I711" s="177"/>
      <c r="J711" s="177"/>
      <c r="K711" s="177"/>
      <c r="L711" s="177"/>
      <c r="M711" s="177"/>
      <c r="N711" s="177"/>
      <c r="O711" s="177"/>
      <c r="P711" s="177"/>
      <c r="Q711" s="177"/>
      <c r="R711" s="177"/>
      <c r="S711" s="177"/>
      <c r="T711" s="177"/>
      <c r="U711" s="177"/>
      <c r="V711" s="177"/>
      <c r="W711" s="177"/>
      <c r="X711" s="177"/>
      <c r="Y711" s="177"/>
      <c r="Z711" s="177"/>
    </row>
    <row r="712" ht="18.0" customHeight="1">
      <c r="A712" s="234"/>
      <c r="B712" s="234"/>
      <c r="C712" s="234"/>
      <c r="D712" s="235"/>
      <c r="E712" s="177"/>
      <c r="F712" s="177"/>
      <c r="G712" s="177"/>
      <c r="H712" s="177"/>
      <c r="I712" s="177"/>
      <c r="J712" s="177"/>
      <c r="K712" s="177"/>
      <c r="L712" s="177"/>
      <c r="M712" s="177"/>
      <c r="N712" s="177"/>
      <c r="O712" s="177"/>
      <c r="P712" s="177"/>
      <c r="Q712" s="177"/>
      <c r="R712" s="177"/>
      <c r="S712" s="177"/>
      <c r="T712" s="177"/>
      <c r="U712" s="177"/>
      <c r="V712" s="177"/>
      <c r="W712" s="177"/>
      <c r="X712" s="177"/>
      <c r="Y712" s="177"/>
      <c r="Z712" s="177"/>
    </row>
    <row r="713" ht="18.0" customHeight="1">
      <c r="A713" s="234"/>
      <c r="B713" s="234"/>
      <c r="C713" s="234"/>
      <c r="D713" s="235"/>
      <c r="E713" s="177"/>
      <c r="F713" s="177"/>
      <c r="G713" s="177"/>
      <c r="H713" s="177"/>
      <c r="I713" s="177"/>
      <c r="J713" s="177"/>
      <c r="K713" s="177"/>
      <c r="L713" s="177"/>
      <c r="M713" s="177"/>
      <c r="N713" s="177"/>
      <c r="O713" s="177"/>
      <c r="P713" s="177"/>
      <c r="Q713" s="177"/>
      <c r="R713" s="177"/>
      <c r="S713" s="177"/>
      <c r="T713" s="177"/>
      <c r="U713" s="177"/>
      <c r="V713" s="177"/>
      <c r="W713" s="177"/>
      <c r="X713" s="177"/>
      <c r="Y713" s="177"/>
      <c r="Z713" s="177"/>
    </row>
    <row r="714" ht="18.0" customHeight="1">
      <c r="A714" s="234"/>
      <c r="B714" s="234"/>
      <c r="C714" s="234"/>
      <c r="D714" s="235"/>
      <c r="E714" s="177"/>
      <c r="F714" s="177"/>
      <c r="G714" s="177"/>
      <c r="H714" s="177"/>
      <c r="I714" s="177"/>
      <c r="J714" s="177"/>
      <c r="K714" s="177"/>
      <c r="L714" s="177"/>
      <c r="M714" s="177"/>
      <c r="N714" s="177"/>
      <c r="O714" s="177"/>
      <c r="P714" s="177"/>
      <c r="Q714" s="177"/>
      <c r="R714" s="177"/>
      <c r="S714" s="177"/>
      <c r="T714" s="177"/>
      <c r="U714" s="177"/>
      <c r="V714" s="177"/>
      <c r="W714" s="177"/>
      <c r="X714" s="177"/>
      <c r="Y714" s="177"/>
      <c r="Z714" s="177"/>
    </row>
    <row r="715" ht="18.0" customHeight="1">
      <c r="A715" s="234"/>
      <c r="B715" s="234"/>
      <c r="C715" s="234"/>
      <c r="D715" s="235"/>
      <c r="E715" s="177"/>
      <c r="F715" s="177"/>
      <c r="G715" s="177"/>
      <c r="H715" s="177"/>
      <c r="I715" s="177"/>
      <c r="J715" s="177"/>
      <c r="K715" s="177"/>
      <c r="L715" s="177"/>
      <c r="M715" s="177"/>
      <c r="N715" s="177"/>
      <c r="O715" s="177"/>
      <c r="P715" s="177"/>
      <c r="Q715" s="177"/>
      <c r="R715" s="177"/>
      <c r="S715" s="177"/>
      <c r="T715" s="177"/>
      <c r="U715" s="177"/>
      <c r="V715" s="177"/>
      <c r="W715" s="177"/>
      <c r="X715" s="177"/>
      <c r="Y715" s="177"/>
      <c r="Z715" s="177"/>
    </row>
    <row r="716" ht="18.0" customHeight="1">
      <c r="A716" s="234"/>
      <c r="B716" s="234"/>
      <c r="C716" s="234"/>
      <c r="D716" s="235"/>
      <c r="E716" s="177"/>
      <c r="F716" s="177"/>
      <c r="G716" s="177"/>
      <c r="H716" s="177"/>
      <c r="I716" s="177"/>
      <c r="J716" s="177"/>
      <c r="K716" s="177"/>
      <c r="L716" s="177"/>
      <c r="M716" s="177"/>
      <c r="N716" s="177"/>
      <c r="O716" s="177"/>
      <c r="P716" s="177"/>
      <c r="Q716" s="177"/>
      <c r="R716" s="177"/>
      <c r="S716" s="177"/>
      <c r="T716" s="177"/>
      <c r="U716" s="177"/>
      <c r="V716" s="177"/>
      <c r="W716" s="177"/>
      <c r="X716" s="177"/>
      <c r="Y716" s="177"/>
      <c r="Z716" s="177"/>
    </row>
    <row r="717" ht="18.0" customHeight="1">
      <c r="A717" s="234"/>
      <c r="B717" s="234"/>
      <c r="C717" s="234"/>
      <c r="D717" s="235"/>
      <c r="E717" s="177"/>
      <c r="F717" s="177"/>
      <c r="G717" s="177"/>
      <c r="H717" s="177"/>
      <c r="I717" s="177"/>
      <c r="J717" s="177"/>
      <c r="K717" s="177"/>
      <c r="L717" s="177"/>
      <c r="M717" s="177"/>
      <c r="N717" s="177"/>
      <c r="O717" s="177"/>
      <c r="P717" s="177"/>
      <c r="Q717" s="177"/>
      <c r="R717" s="177"/>
      <c r="S717" s="177"/>
      <c r="T717" s="177"/>
      <c r="U717" s="177"/>
      <c r="V717" s="177"/>
      <c r="W717" s="177"/>
      <c r="X717" s="177"/>
      <c r="Y717" s="177"/>
      <c r="Z717" s="177"/>
    </row>
    <row r="718" ht="18.0" customHeight="1">
      <c r="A718" s="234"/>
      <c r="B718" s="234"/>
      <c r="C718" s="234"/>
      <c r="D718" s="235"/>
      <c r="E718" s="177"/>
      <c r="F718" s="177"/>
      <c r="G718" s="177"/>
      <c r="H718" s="177"/>
      <c r="I718" s="177"/>
      <c r="J718" s="177"/>
      <c r="K718" s="177"/>
      <c r="L718" s="177"/>
      <c r="M718" s="177"/>
      <c r="N718" s="177"/>
      <c r="O718" s="177"/>
      <c r="P718" s="177"/>
      <c r="Q718" s="177"/>
      <c r="R718" s="177"/>
      <c r="S718" s="177"/>
      <c r="T718" s="177"/>
      <c r="U718" s="177"/>
      <c r="V718" s="177"/>
      <c r="W718" s="177"/>
      <c r="X718" s="177"/>
      <c r="Y718" s="177"/>
      <c r="Z718" s="177"/>
    </row>
    <row r="719" ht="18.0" customHeight="1">
      <c r="A719" s="234"/>
      <c r="B719" s="234"/>
      <c r="C719" s="234"/>
      <c r="D719" s="235"/>
      <c r="E719" s="177"/>
      <c r="F719" s="177"/>
      <c r="G719" s="177"/>
      <c r="H719" s="177"/>
      <c r="I719" s="177"/>
      <c r="J719" s="177"/>
      <c r="K719" s="177"/>
      <c r="L719" s="177"/>
      <c r="M719" s="177"/>
      <c r="N719" s="177"/>
      <c r="O719" s="177"/>
      <c r="P719" s="177"/>
      <c r="Q719" s="177"/>
      <c r="R719" s="177"/>
      <c r="S719" s="177"/>
      <c r="T719" s="177"/>
      <c r="U719" s="177"/>
      <c r="V719" s="177"/>
      <c r="W719" s="177"/>
      <c r="X719" s="177"/>
      <c r="Y719" s="177"/>
      <c r="Z719" s="177"/>
    </row>
    <row r="720" ht="18.0" customHeight="1">
      <c r="A720" s="234"/>
      <c r="B720" s="234"/>
      <c r="C720" s="234"/>
      <c r="D720" s="235"/>
      <c r="E720" s="177"/>
      <c r="F720" s="177"/>
      <c r="G720" s="177"/>
      <c r="H720" s="177"/>
      <c r="I720" s="177"/>
      <c r="J720" s="177"/>
      <c r="K720" s="177"/>
      <c r="L720" s="177"/>
      <c r="M720" s="177"/>
      <c r="N720" s="177"/>
      <c r="O720" s="177"/>
      <c r="P720" s="177"/>
      <c r="Q720" s="177"/>
      <c r="R720" s="177"/>
      <c r="S720" s="177"/>
      <c r="T720" s="177"/>
      <c r="U720" s="177"/>
      <c r="V720" s="177"/>
      <c r="W720" s="177"/>
      <c r="X720" s="177"/>
      <c r="Y720" s="177"/>
      <c r="Z720" s="177"/>
    </row>
    <row r="721" ht="18.0" customHeight="1">
      <c r="A721" s="234"/>
      <c r="B721" s="234"/>
      <c r="C721" s="234"/>
      <c r="D721" s="235"/>
      <c r="E721" s="177"/>
      <c r="F721" s="177"/>
      <c r="G721" s="177"/>
      <c r="H721" s="177"/>
      <c r="I721" s="177"/>
      <c r="J721" s="177"/>
      <c r="K721" s="177"/>
      <c r="L721" s="177"/>
      <c r="M721" s="177"/>
      <c r="N721" s="177"/>
      <c r="O721" s="177"/>
      <c r="P721" s="177"/>
      <c r="Q721" s="177"/>
      <c r="R721" s="177"/>
      <c r="S721" s="177"/>
      <c r="T721" s="177"/>
      <c r="U721" s="177"/>
      <c r="V721" s="177"/>
      <c r="W721" s="177"/>
      <c r="X721" s="177"/>
      <c r="Y721" s="177"/>
      <c r="Z721" s="177"/>
    </row>
    <row r="722" ht="18.0" customHeight="1">
      <c r="A722" s="234"/>
      <c r="B722" s="234"/>
      <c r="C722" s="234"/>
      <c r="D722" s="235"/>
      <c r="E722" s="177"/>
      <c r="F722" s="177"/>
      <c r="G722" s="177"/>
      <c r="H722" s="177"/>
      <c r="I722" s="177"/>
      <c r="J722" s="177"/>
      <c r="K722" s="177"/>
      <c r="L722" s="177"/>
      <c r="M722" s="177"/>
      <c r="N722" s="177"/>
      <c r="O722" s="177"/>
      <c r="P722" s="177"/>
      <c r="Q722" s="177"/>
      <c r="R722" s="177"/>
      <c r="S722" s="177"/>
      <c r="T722" s="177"/>
      <c r="U722" s="177"/>
      <c r="V722" s="177"/>
      <c r="W722" s="177"/>
      <c r="X722" s="177"/>
      <c r="Y722" s="177"/>
      <c r="Z722" s="177"/>
    </row>
    <row r="723" ht="18.0" customHeight="1">
      <c r="A723" s="234"/>
      <c r="B723" s="234"/>
      <c r="C723" s="234"/>
      <c r="D723" s="235"/>
      <c r="E723" s="177"/>
      <c r="F723" s="177"/>
      <c r="G723" s="177"/>
      <c r="H723" s="177"/>
      <c r="I723" s="177"/>
      <c r="J723" s="177"/>
      <c r="K723" s="177"/>
      <c r="L723" s="177"/>
      <c r="M723" s="177"/>
      <c r="N723" s="177"/>
      <c r="O723" s="177"/>
      <c r="P723" s="177"/>
      <c r="Q723" s="177"/>
      <c r="R723" s="177"/>
      <c r="S723" s="177"/>
      <c r="T723" s="177"/>
      <c r="U723" s="177"/>
      <c r="V723" s="177"/>
      <c r="W723" s="177"/>
      <c r="X723" s="177"/>
      <c r="Y723" s="177"/>
      <c r="Z723" s="177"/>
    </row>
    <row r="724" ht="18.0" customHeight="1">
      <c r="A724" s="234"/>
      <c r="B724" s="234"/>
      <c r="C724" s="234"/>
      <c r="D724" s="235"/>
      <c r="E724" s="177"/>
      <c r="F724" s="177"/>
      <c r="G724" s="177"/>
      <c r="H724" s="177"/>
      <c r="I724" s="177"/>
      <c r="J724" s="177"/>
      <c r="K724" s="177"/>
      <c r="L724" s="177"/>
      <c r="M724" s="177"/>
      <c r="N724" s="177"/>
      <c r="O724" s="177"/>
      <c r="P724" s="177"/>
      <c r="Q724" s="177"/>
      <c r="R724" s="177"/>
      <c r="S724" s="177"/>
      <c r="T724" s="177"/>
      <c r="U724" s="177"/>
      <c r="V724" s="177"/>
      <c r="W724" s="177"/>
      <c r="X724" s="177"/>
      <c r="Y724" s="177"/>
      <c r="Z724" s="177"/>
    </row>
    <row r="725" ht="18.0" customHeight="1">
      <c r="A725" s="234"/>
      <c r="B725" s="234"/>
      <c r="C725" s="234"/>
      <c r="D725" s="235"/>
      <c r="E725" s="177"/>
      <c r="F725" s="177"/>
      <c r="G725" s="177"/>
      <c r="H725" s="177"/>
      <c r="I725" s="177"/>
      <c r="J725" s="177"/>
      <c r="K725" s="177"/>
      <c r="L725" s="177"/>
      <c r="M725" s="177"/>
      <c r="N725" s="177"/>
      <c r="O725" s="177"/>
      <c r="P725" s="177"/>
      <c r="Q725" s="177"/>
      <c r="R725" s="177"/>
      <c r="S725" s="177"/>
      <c r="T725" s="177"/>
      <c r="U725" s="177"/>
      <c r="V725" s="177"/>
      <c r="W725" s="177"/>
      <c r="X725" s="177"/>
      <c r="Y725" s="177"/>
      <c r="Z725" s="177"/>
    </row>
    <row r="726" ht="18.0" customHeight="1">
      <c r="A726" s="234"/>
      <c r="B726" s="234"/>
      <c r="C726" s="234"/>
      <c r="D726" s="235"/>
      <c r="E726" s="177"/>
      <c r="F726" s="177"/>
      <c r="G726" s="177"/>
      <c r="H726" s="177"/>
      <c r="I726" s="177"/>
      <c r="J726" s="177"/>
      <c r="K726" s="177"/>
      <c r="L726" s="177"/>
      <c r="M726" s="177"/>
      <c r="N726" s="177"/>
      <c r="O726" s="177"/>
      <c r="P726" s="177"/>
      <c r="Q726" s="177"/>
      <c r="R726" s="177"/>
      <c r="S726" s="177"/>
      <c r="T726" s="177"/>
      <c r="U726" s="177"/>
      <c r="V726" s="177"/>
      <c r="W726" s="177"/>
      <c r="X726" s="177"/>
      <c r="Y726" s="177"/>
      <c r="Z726" s="177"/>
    </row>
    <row r="727" ht="18.0" customHeight="1">
      <c r="A727" s="234"/>
      <c r="B727" s="234"/>
      <c r="C727" s="234"/>
      <c r="D727" s="235"/>
      <c r="E727" s="177"/>
      <c r="F727" s="177"/>
      <c r="G727" s="177"/>
      <c r="H727" s="177"/>
      <c r="I727" s="177"/>
      <c r="J727" s="177"/>
      <c r="K727" s="177"/>
      <c r="L727" s="177"/>
      <c r="M727" s="177"/>
      <c r="N727" s="177"/>
      <c r="O727" s="177"/>
      <c r="P727" s="177"/>
      <c r="Q727" s="177"/>
      <c r="R727" s="177"/>
      <c r="S727" s="177"/>
      <c r="T727" s="177"/>
      <c r="U727" s="177"/>
      <c r="V727" s="177"/>
      <c r="W727" s="177"/>
      <c r="X727" s="177"/>
      <c r="Y727" s="177"/>
      <c r="Z727" s="177"/>
    </row>
    <row r="728" ht="18.0" customHeight="1">
      <c r="A728" s="234"/>
      <c r="B728" s="234"/>
      <c r="C728" s="234"/>
      <c r="D728" s="235"/>
      <c r="E728" s="177"/>
      <c r="F728" s="177"/>
      <c r="G728" s="177"/>
      <c r="H728" s="177"/>
      <c r="I728" s="177"/>
      <c r="J728" s="177"/>
      <c r="K728" s="177"/>
      <c r="L728" s="177"/>
      <c r="M728" s="177"/>
      <c r="N728" s="177"/>
      <c r="O728" s="177"/>
      <c r="P728" s="177"/>
      <c r="Q728" s="177"/>
      <c r="R728" s="177"/>
      <c r="S728" s="177"/>
      <c r="T728" s="177"/>
      <c r="U728" s="177"/>
      <c r="V728" s="177"/>
      <c r="W728" s="177"/>
      <c r="X728" s="177"/>
      <c r="Y728" s="177"/>
      <c r="Z728" s="177"/>
    </row>
    <row r="729" ht="18.0" customHeight="1">
      <c r="A729" s="234"/>
      <c r="B729" s="234"/>
      <c r="C729" s="234"/>
      <c r="D729" s="235"/>
      <c r="E729" s="177"/>
      <c r="F729" s="177"/>
      <c r="G729" s="177"/>
      <c r="H729" s="177"/>
      <c r="I729" s="177"/>
      <c r="J729" s="177"/>
      <c r="K729" s="177"/>
      <c r="L729" s="177"/>
      <c r="M729" s="177"/>
      <c r="N729" s="177"/>
      <c r="O729" s="177"/>
      <c r="P729" s="177"/>
      <c r="Q729" s="177"/>
      <c r="R729" s="177"/>
      <c r="S729" s="177"/>
      <c r="T729" s="177"/>
      <c r="U729" s="177"/>
      <c r="V729" s="177"/>
      <c r="W729" s="177"/>
      <c r="X729" s="177"/>
      <c r="Y729" s="177"/>
      <c r="Z729" s="177"/>
    </row>
    <row r="730" ht="18.0" customHeight="1">
      <c r="A730" s="234"/>
      <c r="B730" s="234"/>
      <c r="C730" s="234"/>
      <c r="D730" s="235"/>
      <c r="E730" s="177"/>
      <c r="F730" s="177"/>
      <c r="G730" s="177"/>
      <c r="H730" s="177"/>
      <c r="I730" s="177"/>
      <c r="J730" s="177"/>
      <c r="K730" s="177"/>
      <c r="L730" s="177"/>
      <c r="M730" s="177"/>
      <c r="N730" s="177"/>
      <c r="O730" s="177"/>
      <c r="P730" s="177"/>
      <c r="Q730" s="177"/>
      <c r="R730" s="177"/>
      <c r="S730" s="177"/>
      <c r="T730" s="177"/>
      <c r="U730" s="177"/>
      <c r="V730" s="177"/>
      <c r="W730" s="177"/>
      <c r="X730" s="177"/>
      <c r="Y730" s="177"/>
      <c r="Z730" s="177"/>
    </row>
    <row r="731" ht="18.0" customHeight="1">
      <c r="A731" s="234"/>
      <c r="B731" s="234"/>
      <c r="C731" s="234"/>
      <c r="D731" s="235"/>
      <c r="E731" s="177"/>
      <c r="F731" s="177"/>
      <c r="G731" s="177"/>
      <c r="H731" s="177"/>
      <c r="I731" s="177"/>
      <c r="J731" s="177"/>
      <c r="K731" s="177"/>
      <c r="L731" s="177"/>
      <c r="M731" s="177"/>
      <c r="N731" s="177"/>
      <c r="O731" s="177"/>
      <c r="P731" s="177"/>
      <c r="Q731" s="177"/>
      <c r="R731" s="177"/>
      <c r="S731" s="177"/>
      <c r="T731" s="177"/>
      <c r="U731" s="177"/>
      <c r="V731" s="177"/>
      <c r="W731" s="177"/>
      <c r="X731" s="177"/>
      <c r="Y731" s="177"/>
      <c r="Z731" s="177"/>
    </row>
    <row r="732" ht="18.0" customHeight="1">
      <c r="A732" s="234"/>
      <c r="B732" s="234"/>
      <c r="C732" s="234"/>
      <c r="D732" s="235"/>
      <c r="E732" s="177"/>
      <c r="F732" s="177"/>
      <c r="G732" s="177"/>
      <c r="H732" s="177"/>
      <c r="I732" s="177"/>
      <c r="J732" s="177"/>
      <c r="K732" s="177"/>
      <c r="L732" s="177"/>
      <c r="M732" s="177"/>
      <c r="N732" s="177"/>
      <c r="O732" s="177"/>
      <c r="P732" s="177"/>
      <c r="Q732" s="177"/>
      <c r="R732" s="177"/>
      <c r="S732" s="177"/>
      <c r="T732" s="177"/>
      <c r="U732" s="177"/>
      <c r="V732" s="177"/>
      <c r="W732" s="177"/>
      <c r="X732" s="177"/>
      <c r="Y732" s="177"/>
      <c r="Z732" s="177"/>
    </row>
    <row r="733" ht="18.0" customHeight="1">
      <c r="A733" s="234"/>
      <c r="B733" s="234"/>
      <c r="C733" s="234"/>
      <c r="D733" s="235"/>
      <c r="E733" s="177"/>
      <c r="F733" s="177"/>
      <c r="G733" s="177"/>
      <c r="H733" s="177"/>
      <c r="I733" s="177"/>
      <c r="J733" s="177"/>
      <c r="K733" s="177"/>
      <c r="L733" s="177"/>
      <c r="M733" s="177"/>
      <c r="N733" s="177"/>
      <c r="O733" s="177"/>
      <c r="P733" s="177"/>
      <c r="Q733" s="177"/>
      <c r="R733" s="177"/>
      <c r="S733" s="177"/>
      <c r="T733" s="177"/>
      <c r="U733" s="177"/>
      <c r="V733" s="177"/>
      <c r="W733" s="177"/>
      <c r="X733" s="177"/>
      <c r="Y733" s="177"/>
      <c r="Z733" s="177"/>
    </row>
    <row r="734" ht="18.0" customHeight="1">
      <c r="A734" s="234"/>
      <c r="B734" s="234"/>
      <c r="C734" s="234"/>
      <c r="D734" s="235"/>
      <c r="E734" s="177"/>
      <c r="F734" s="177"/>
      <c r="G734" s="177"/>
      <c r="H734" s="177"/>
      <c r="I734" s="177"/>
      <c r="J734" s="177"/>
      <c r="K734" s="177"/>
      <c r="L734" s="177"/>
      <c r="M734" s="177"/>
      <c r="N734" s="177"/>
      <c r="O734" s="177"/>
      <c r="P734" s="177"/>
      <c r="Q734" s="177"/>
      <c r="R734" s="177"/>
      <c r="S734" s="177"/>
      <c r="T734" s="177"/>
      <c r="U734" s="177"/>
      <c r="V734" s="177"/>
      <c r="W734" s="177"/>
      <c r="X734" s="177"/>
      <c r="Y734" s="177"/>
      <c r="Z734" s="177"/>
    </row>
    <row r="735" ht="18.0" customHeight="1">
      <c r="A735" s="234"/>
      <c r="B735" s="234"/>
      <c r="C735" s="234"/>
      <c r="D735" s="235"/>
      <c r="E735" s="177"/>
      <c r="F735" s="177"/>
      <c r="G735" s="177"/>
      <c r="H735" s="177"/>
      <c r="I735" s="177"/>
      <c r="J735" s="177"/>
      <c r="K735" s="177"/>
      <c r="L735" s="177"/>
      <c r="M735" s="177"/>
      <c r="N735" s="177"/>
      <c r="O735" s="177"/>
      <c r="P735" s="177"/>
      <c r="Q735" s="177"/>
      <c r="R735" s="177"/>
      <c r="S735" s="177"/>
      <c r="T735" s="177"/>
      <c r="U735" s="177"/>
      <c r="V735" s="177"/>
      <c r="W735" s="177"/>
      <c r="X735" s="177"/>
      <c r="Y735" s="177"/>
      <c r="Z735" s="177"/>
    </row>
    <row r="736" ht="18.0" customHeight="1">
      <c r="A736" s="234"/>
      <c r="B736" s="234"/>
      <c r="C736" s="234"/>
      <c r="D736" s="235"/>
      <c r="E736" s="177"/>
      <c r="F736" s="177"/>
      <c r="G736" s="177"/>
      <c r="H736" s="177"/>
      <c r="I736" s="177"/>
      <c r="J736" s="177"/>
      <c r="K736" s="177"/>
      <c r="L736" s="177"/>
      <c r="M736" s="177"/>
      <c r="N736" s="177"/>
      <c r="O736" s="177"/>
      <c r="P736" s="177"/>
      <c r="Q736" s="177"/>
      <c r="R736" s="177"/>
      <c r="S736" s="177"/>
      <c r="T736" s="177"/>
      <c r="U736" s="177"/>
      <c r="V736" s="177"/>
      <c r="W736" s="177"/>
      <c r="X736" s="177"/>
      <c r="Y736" s="177"/>
      <c r="Z736" s="177"/>
    </row>
    <row r="737" ht="18.0" customHeight="1">
      <c r="A737" s="234"/>
      <c r="B737" s="234"/>
      <c r="C737" s="234"/>
      <c r="D737" s="235"/>
      <c r="E737" s="177"/>
      <c r="F737" s="177"/>
      <c r="G737" s="177"/>
      <c r="H737" s="177"/>
      <c r="I737" s="177"/>
      <c r="J737" s="177"/>
      <c r="K737" s="177"/>
      <c r="L737" s="177"/>
      <c r="M737" s="177"/>
      <c r="N737" s="177"/>
      <c r="O737" s="177"/>
      <c r="P737" s="177"/>
      <c r="Q737" s="177"/>
      <c r="R737" s="177"/>
      <c r="S737" s="177"/>
      <c r="T737" s="177"/>
      <c r="U737" s="177"/>
      <c r="V737" s="177"/>
      <c r="W737" s="177"/>
      <c r="X737" s="177"/>
      <c r="Y737" s="177"/>
      <c r="Z737" s="177"/>
    </row>
    <row r="738" ht="18.0" customHeight="1">
      <c r="A738" s="234"/>
      <c r="B738" s="234"/>
      <c r="C738" s="234"/>
      <c r="D738" s="235"/>
      <c r="E738" s="177"/>
      <c r="F738" s="177"/>
      <c r="G738" s="177"/>
      <c r="H738" s="177"/>
      <c r="I738" s="177"/>
      <c r="J738" s="177"/>
      <c r="K738" s="177"/>
      <c r="L738" s="177"/>
      <c r="M738" s="177"/>
      <c r="N738" s="177"/>
      <c r="O738" s="177"/>
      <c r="P738" s="177"/>
      <c r="Q738" s="177"/>
      <c r="R738" s="177"/>
      <c r="S738" s="177"/>
      <c r="T738" s="177"/>
      <c r="U738" s="177"/>
      <c r="V738" s="177"/>
      <c r="W738" s="177"/>
      <c r="X738" s="177"/>
      <c r="Y738" s="177"/>
      <c r="Z738" s="177"/>
    </row>
    <row r="739" ht="18.0" customHeight="1">
      <c r="A739" s="234"/>
      <c r="B739" s="234"/>
      <c r="C739" s="234"/>
      <c r="D739" s="235"/>
      <c r="E739" s="177"/>
      <c r="F739" s="177"/>
      <c r="G739" s="177"/>
      <c r="H739" s="177"/>
      <c r="I739" s="177"/>
      <c r="J739" s="177"/>
      <c r="K739" s="177"/>
      <c r="L739" s="177"/>
      <c r="M739" s="177"/>
      <c r="N739" s="177"/>
      <c r="O739" s="177"/>
      <c r="P739" s="177"/>
      <c r="Q739" s="177"/>
      <c r="R739" s="177"/>
      <c r="S739" s="177"/>
      <c r="T739" s="177"/>
      <c r="U739" s="177"/>
      <c r="V739" s="177"/>
      <c r="W739" s="177"/>
      <c r="X739" s="177"/>
      <c r="Y739" s="177"/>
      <c r="Z739" s="177"/>
    </row>
    <row r="740" ht="18.0" customHeight="1">
      <c r="A740" s="234"/>
      <c r="B740" s="234"/>
      <c r="C740" s="234"/>
      <c r="D740" s="235"/>
      <c r="E740" s="177"/>
      <c r="F740" s="177"/>
      <c r="G740" s="177"/>
      <c r="H740" s="177"/>
      <c r="I740" s="177"/>
      <c r="J740" s="177"/>
      <c r="K740" s="177"/>
      <c r="L740" s="177"/>
      <c r="M740" s="177"/>
      <c r="N740" s="177"/>
      <c r="O740" s="177"/>
      <c r="P740" s="177"/>
      <c r="Q740" s="177"/>
      <c r="R740" s="177"/>
      <c r="S740" s="177"/>
      <c r="T740" s="177"/>
      <c r="U740" s="177"/>
      <c r="V740" s="177"/>
      <c r="W740" s="177"/>
      <c r="X740" s="177"/>
      <c r="Y740" s="177"/>
      <c r="Z740" s="177"/>
    </row>
    <row r="741" ht="18.0" customHeight="1">
      <c r="A741" s="234"/>
      <c r="B741" s="234"/>
      <c r="C741" s="234"/>
      <c r="D741" s="235"/>
      <c r="E741" s="177"/>
      <c r="F741" s="177"/>
      <c r="G741" s="177"/>
      <c r="H741" s="177"/>
      <c r="I741" s="177"/>
      <c r="J741" s="177"/>
      <c r="K741" s="177"/>
      <c r="L741" s="177"/>
      <c r="M741" s="177"/>
      <c r="N741" s="177"/>
      <c r="O741" s="177"/>
      <c r="P741" s="177"/>
      <c r="Q741" s="177"/>
      <c r="R741" s="177"/>
      <c r="S741" s="177"/>
      <c r="T741" s="177"/>
      <c r="U741" s="177"/>
      <c r="V741" s="177"/>
      <c r="W741" s="177"/>
      <c r="X741" s="177"/>
      <c r="Y741" s="177"/>
      <c r="Z741" s="177"/>
    </row>
    <row r="742" ht="18.0" customHeight="1">
      <c r="A742" s="234"/>
      <c r="B742" s="234"/>
      <c r="C742" s="234"/>
      <c r="D742" s="235"/>
      <c r="E742" s="177"/>
      <c r="F742" s="177"/>
      <c r="G742" s="177"/>
      <c r="H742" s="177"/>
      <c r="I742" s="177"/>
      <c r="J742" s="177"/>
      <c r="K742" s="177"/>
      <c r="L742" s="177"/>
      <c r="M742" s="177"/>
      <c r="N742" s="177"/>
      <c r="O742" s="177"/>
      <c r="P742" s="177"/>
      <c r="Q742" s="177"/>
      <c r="R742" s="177"/>
      <c r="S742" s="177"/>
      <c r="T742" s="177"/>
      <c r="U742" s="177"/>
      <c r="V742" s="177"/>
      <c r="W742" s="177"/>
      <c r="X742" s="177"/>
      <c r="Y742" s="177"/>
      <c r="Z742" s="177"/>
    </row>
    <row r="743" ht="18.0" customHeight="1">
      <c r="A743" s="234"/>
      <c r="B743" s="234"/>
      <c r="C743" s="234"/>
      <c r="D743" s="235"/>
      <c r="E743" s="177"/>
      <c r="F743" s="177"/>
      <c r="G743" s="177"/>
      <c r="H743" s="177"/>
      <c r="I743" s="177"/>
      <c r="J743" s="177"/>
      <c r="K743" s="177"/>
      <c r="L743" s="177"/>
      <c r="M743" s="177"/>
      <c r="N743" s="177"/>
      <c r="O743" s="177"/>
      <c r="P743" s="177"/>
      <c r="Q743" s="177"/>
      <c r="R743" s="177"/>
      <c r="S743" s="177"/>
      <c r="T743" s="177"/>
      <c r="U743" s="177"/>
      <c r="V743" s="177"/>
      <c r="W743" s="177"/>
      <c r="X743" s="177"/>
      <c r="Y743" s="177"/>
      <c r="Z743" s="177"/>
    </row>
    <row r="744" ht="18.0" customHeight="1">
      <c r="A744" s="234"/>
      <c r="B744" s="234"/>
      <c r="C744" s="234"/>
      <c r="D744" s="235"/>
      <c r="E744" s="177"/>
      <c r="F744" s="177"/>
      <c r="G744" s="177"/>
      <c r="H744" s="177"/>
      <c r="I744" s="177"/>
      <c r="J744" s="177"/>
      <c r="K744" s="177"/>
      <c r="L744" s="177"/>
      <c r="M744" s="177"/>
      <c r="N744" s="177"/>
      <c r="O744" s="177"/>
      <c r="P744" s="177"/>
      <c r="Q744" s="177"/>
      <c r="R744" s="177"/>
      <c r="S744" s="177"/>
      <c r="T744" s="177"/>
      <c r="U744" s="177"/>
      <c r="V744" s="177"/>
      <c r="W744" s="177"/>
      <c r="X744" s="177"/>
      <c r="Y744" s="177"/>
      <c r="Z744" s="177"/>
    </row>
    <row r="745" ht="18.0" customHeight="1">
      <c r="A745" s="234"/>
      <c r="B745" s="234"/>
      <c r="C745" s="234"/>
      <c r="D745" s="235"/>
      <c r="E745" s="177"/>
      <c r="F745" s="177"/>
      <c r="G745" s="177"/>
      <c r="H745" s="177"/>
      <c r="I745" s="177"/>
      <c r="J745" s="177"/>
      <c r="K745" s="177"/>
      <c r="L745" s="177"/>
      <c r="M745" s="177"/>
      <c r="N745" s="177"/>
      <c r="O745" s="177"/>
      <c r="P745" s="177"/>
      <c r="Q745" s="177"/>
      <c r="R745" s="177"/>
      <c r="S745" s="177"/>
      <c r="T745" s="177"/>
      <c r="U745" s="177"/>
      <c r="V745" s="177"/>
      <c r="W745" s="177"/>
      <c r="X745" s="177"/>
      <c r="Y745" s="177"/>
      <c r="Z745" s="177"/>
    </row>
    <row r="746" ht="18.0" customHeight="1">
      <c r="A746" s="234"/>
      <c r="B746" s="234"/>
      <c r="C746" s="234"/>
      <c r="D746" s="235"/>
      <c r="E746" s="177"/>
      <c r="F746" s="177"/>
      <c r="G746" s="177"/>
      <c r="H746" s="177"/>
      <c r="I746" s="177"/>
      <c r="J746" s="177"/>
      <c r="K746" s="177"/>
      <c r="L746" s="177"/>
      <c r="M746" s="177"/>
      <c r="N746" s="177"/>
      <c r="O746" s="177"/>
      <c r="P746" s="177"/>
      <c r="Q746" s="177"/>
      <c r="R746" s="177"/>
      <c r="S746" s="177"/>
      <c r="T746" s="177"/>
      <c r="U746" s="177"/>
      <c r="V746" s="177"/>
      <c r="W746" s="177"/>
      <c r="X746" s="177"/>
      <c r="Y746" s="177"/>
      <c r="Z746" s="177"/>
    </row>
    <row r="747" ht="18.0" customHeight="1">
      <c r="A747" s="234"/>
      <c r="B747" s="234"/>
      <c r="C747" s="234"/>
      <c r="D747" s="235"/>
      <c r="E747" s="177"/>
      <c r="F747" s="177"/>
      <c r="G747" s="177"/>
      <c r="H747" s="177"/>
      <c r="I747" s="177"/>
      <c r="J747" s="177"/>
      <c r="K747" s="177"/>
      <c r="L747" s="177"/>
      <c r="M747" s="177"/>
      <c r="N747" s="177"/>
      <c r="O747" s="177"/>
      <c r="P747" s="177"/>
      <c r="Q747" s="177"/>
      <c r="R747" s="177"/>
      <c r="S747" s="177"/>
      <c r="T747" s="177"/>
      <c r="U747" s="177"/>
      <c r="V747" s="177"/>
      <c r="W747" s="177"/>
      <c r="X747" s="177"/>
      <c r="Y747" s="177"/>
      <c r="Z747" s="177"/>
    </row>
    <row r="748" ht="18.0" customHeight="1">
      <c r="A748" s="234"/>
      <c r="B748" s="234"/>
      <c r="C748" s="234"/>
      <c r="D748" s="235"/>
      <c r="E748" s="177"/>
      <c r="F748" s="177"/>
      <c r="G748" s="177"/>
      <c r="H748" s="177"/>
      <c r="I748" s="177"/>
      <c r="J748" s="177"/>
      <c r="K748" s="177"/>
      <c r="L748" s="177"/>
      <c r="M748" s="177"/>
      <c r="N748" s="177"/>
      <c r="O748" s="177"/>
      <c r="P748" s="177"/>
      <c r="Q748" s="177"/>
      <c r="R748" s="177"/>
      <c r="S748" s="177"/>
      <c r="T748" s="177"/>
      <c r="U748" s="177"/>
      <c r="V748" s="177"/>
      <c r="W748" s="177"/>
      <c r="X748" s="177"/>
      <c r="Y748" s="177"/>
      <c r="Z748" s="177"/>
    </row>
    <row r="749" ht="18.0" customHeight="1">
      <c r="A749" s="234"/>
      <c r="B749" s="234"/>
      <c r="C749" s="234"/>
      <c r="D749" s="235"/>
      <c r="E749" s="177"/>
      <c r="F749" s="177"/>
      <c r="G749" s="177"/>
      <c r="H749" s="177"/>
      <c r="I749" s="177"/>
      <c r="J749" s="177"/>
      <c r="K749" s="177"/>
      <c r="L749" s="177"/>
      <c r="M749" s="177"/>
      <c r="N749" s="177"/>
      <c r="O749" s="177"/>
      <c r="P749" s="177"/>
      <c r="Q749" s="177"/>
      <c r="R749" s="177"/>
      <c r="S749" s="177"/>
      <c r="T749" s="177"/>
      <c r="U749" s="177"/>
      <c r="V749" s="177"/>
      <c r="W749" s="177"/>
      <c r="X749" s="177"/>
      <c r="Y749" s="177"/>
      <c r="Z749" s="177"/>
    </row>
    <row r="750" ht="18.0" customHeight="1">
      <c r="A750" s="234"/>
      <c r="B750" s="234"/>
      <c r="C750" s="234"/>
      <c r="D750" s="235"/>
      <c r="E750" s="177"/>
      <c r="F750" s="177"/>
      <c r="G750" s="177"/>
      <c r="H750" s="177"/>
      <c r="I750" s="177"/>
      <c r="J750" s="177"/>
      <c r="K750" s="177"/>
      <c r="L750" s="177"/>
      <c r="M750" s="177"/>
      <c r="N750" s="177"/>
      <c r="O750" s="177"/>
      <c r="P750" s="177"/>
      <c r="Q750" s="177"/>
      <c r="R750" s="177"/>
      <c r="S750" s="177"/>
      <c r="T750" s="177"/>
      <c r="U750" s="177"/>
      <c r="V750" s="177"/>
      <c r="W750" s="177"/>
      <c r="X750" s="177"/>
      <c r="Y750" s="177"/>
      <c r="Z750" s="177"/>
    </row>
    <row r="751" ht="18.0" customHeight="1">
      <c r="A751" s="234"/>
      <c r="B751" s="234"/>
      <c r="C751" s="234"/>
      <c r="D751" s="235"/>
      <c r="E751" s="177"/>
      <c r="F751" s="177"/>
      <c r="G751" s="177"/>
      <c r="H751" s="177"/>
      <c r="I751" s="177"/>
      <c r="J751" s="177"/>
      <c r="K751" s="177"/>
      <c r="L751" s="177"/>
      <c r="M751" s="177"/>
      <c r="N751" s="177"/>
      <c r="O751" s="177"/>
      <c r="P751" s="177"/>
      <c r="Q751" s="177"/>
      <c r="R751" s="177"/>
      <c r="S751" s="177"/>
      <c r="T751" s="177"/>
      <c r="U751" s="177"/>
      <c r="V751" s="177"/>
      <c r="W751" s="177"/>
      <c r="X751" s="177"/>
      <c r="Y751" s="177"/>
      <c r="Z751" s="177"/>
    </row>
    <row r="752" ht="18.0" customHeight="1">
      <c r="A752" s="234"/>
      <c r="B752" s="234"/>
      <c r="C752" s="234"/>
      <c r="D752" s="235"/>
      <c r="E752" s="177"/>
      <c r="F752" s="177"/>
      <c r="G752" s="177"/>
      <c r="H752" s="177"/>
      <c r="I752" s="177"/>
      <c r="J752" s="177"/>
      <c r="K752" s="177"/>
      <c r="L752" s="177"/>
      <c r="M752" s="177"/>
      <c r="N752" s="177"/>
      <c r="O752" s="177"/>
      <c r="P752" s="177"/>
      <c r="Q752" s="177"/>
      <c r="R752" s="177"/>
      <c r="S752" s="177"/>
      <c r="T752" s="177"/>
      <c r="U752" s="177"/>
      <c r="V752" s="177"/>
      <c r="W752" s="177"/>
      <c r="X752" s="177"/>
      <c r="Y752" s="177"/>
      <c r="Z752" s="177"/>
    </row>
    <row r="753" ht="18.0" customHeight="1">
      <c r="A753" s="234"/>
      <c r="B753" s="234"/>
      <c r="C753" s="234"/>
      <c r="D753" s="235"/>
      <c r="E753" s="177"/>
      <c r="F753" s="177"/>
      <c r="G753" s="177"/>
      <c r="H753" s="177"/>
      <c r="I753" s="177"/>
      <c r="J753" s="177"/>
      <c r="K753" s="177"/>
      <c r="L753" s="177"/>
      <c r="M753" s="177"/>
      <c r="N753" s="177"/>
      <c r="O753" s="177"/>
      <c r="P753" s="177"/>
      <c r="Q753" s="177"/>
      <c r="R753" s="177"/>
      <c r="S753" s="177"/>
      <c r="T753" s="177"/>
      <c r="U753" s="177"/>
      <c r="V753" s="177"/>
      <c r="W753" s="177"/>
      <c r="X753" s="177"/>
      <c r="Y753" s="177"/>
      <c r="Z753" s="177"/>
    </row>
    <row r="754" ht="18.0" customHeight="1">
      <c r="A754" s="234"/>
      <c r="B754" s="234"/>
      <c r="C754" s="234"/>
      <c r="D754" s="235"/>
      <c r="E754" s="177"/>
      <c r="F754" s="177"/>
      <c r="G754" s="177"/>
      <c r="H754" s="177"/>
      <c r="I754" s="177"/>
      <c r="J754" s="177"/>
      <c r="K754" s="177"/>
      <c r="L754" s="177"/>
      <c r="M754" s="177"/>
      <c r="N754" s="177"/>
      <c r="O754" s="177"/>
      <c r="P754" s="177"/>
      <c r="Q754" s="177"/>
      <c r="R754" s="177"/>
      <c r="S754" s="177"/>
      <c r="T754" s="177"/>
      <c r="U754" s="177"/>
      <c r="V754" s="177"/>
      <c r="W754" s="177"/>
      <c r="X754" s="177"/>
      <c r="Y754" s="177"/>
      <c r="Z754" s="177"/>
    </row>
    <row r="755" ht="18.0" customHeight="1">
      <c r="A755" s="234"/>
      <c r="B755" s="234"/>
      <c r="C755" s="234"/>
      <c r="D755" s="235"/>
      <c r="E755" s="177"/>
      <c r="F755" s="177"/>
      <c r="G755" s="177"/>
      <c r="H755" s="177"/>
      <c r="I755" s="177"/>
      <c r="J755" s="177"/>
      <c r="K755" s="177"/>
      <c r="L755" s="177"/>
      <c r="M755" s="177"/>
      <c r="N755" s="177"/>
      <c r="O755" s="177"/>
      <c r="P755" s="177"/>
      <c r="Q755" s="177"/>
      <c r="R755" s="177"/>
      <c r="S755" s="177"/>
      <c r="T755" s="177"/>
      <c r="U755" s="177"/>
      <c r="V755" s="177"/>
      <c r="W755" s="177"/>
      <c r="X755" s="177"/>
      <c r="Y755" s="177"/>
      <c r="Z755" s="177"/>
    </row>
    <row r="756" ht="18.0" customHeight="1">
      <c r="A756" s="234"/>
      <c r="B756" s="234"/>
      <c r="C756" s="234"/>
      <c r="D756" s="235"/>
      <c r="E756" s="177"/>
      <c r="F756" s="177"/>
      <c r="G756" s="177"/>
      <c r="H756" s="177"/>
      <c r="I756" s="177"/>
      <c r="J756" s="177"/>
      <c r="K756" s="177"/>
      <c r="L756" s="177"/>
      <c r="M756" s="177"/>
      <c r="N756" s="177"/>
      <c r="O756" s="177"/>
      <c r="P756" s="177"/>
      <c r="Q756" s="177"/>
      <c r="R756" s="177"/>
      <c r="S756" s="177"/>
      <c r="T756" s="177"/>
      <c r="U756" s="177"/>
      <c r="V756" s="177"/>
      <c r="W756" s="177"/>
      <c r="X756" s="177"/>
      <c r="Y756" s="177"/>
      <c r="Z756" s="177"/>
    </row>
    <row r="757" ht="18.0" customHeight="1">
      <c r="A757" s="234"/>
      <c r="B757" s="234"/>
      <c r="C757" s="234"/>
      <c r="D757" s="235"/>
      <c r="E757" s="177"/>
      <c r="F757" s="177"/>
      <c r="G757" s="177"/>
      <c r="H757" s="177"/>
      <c r="I757" s="177"/>
      <c r="J757" s="177"/>
      <c r="K757" s="177"/>
      <c r="L757" s="177"/>
      <c r="M757" s="177"/>
      <c r="N757" s="177"/>
      <c r="O757" s="177"/>
      <c r="P757" s="177"/>
      <c r="Q757" s="177"/>
      <c r="R757" s="177"/>
      <c r="S757" s="177"/>
      <c r="T757" s="177"/>
      <c r="U757" s="177"/>
      <c r="V757" s="177"/>
      <c r="W757" s="177"/>
      <c r="X757" s="177"/>
      <c r="Y757" s="177"/>
      <c r="Z757" s="177"/>
    </row>
    <row r="758" ht="18.0" customHeight="1">
      <c r="A758" s="234"/>
      <c r="B758" s="234"/>
      <c r="C758" s="234"/>
      <c r="D758" s="235"/>
      <c r="E758" s="177"/>
      <c r="F758" s="177"/>
      <c r="G758" s="177"/>
      <c r="H758" s="177"/>
      <c r="I758" s="177"/>
      <c r="J758" s="177"/>
      <c r="K758" s="177"/>
      <c r="L758" s="177"/>
      <c r="M758" s="177"/>
      <c r="N758" s="177"/>
      <c r="O758" s="177"/>
      <c r="P758" s="177"/>
      <c r="Q758" s="177"/>
      <c r="R758" s="177"/>
      <c r="S758" s="177"/>
      <c r="T758" s="177"/>
      <c r="U758" s="177"/>
      <c r="V758" s="177"/>
      <c r="W758" s="177"/>
      <c r="X758" s="177"/>
      <c r="Y758" s="177"/>
      <c r="Z758" s="177"/>
    </row>
    <row r="759" ht="18.0" customHeight="1">
      <c r="A759" s="234"/>
      <c r="B759" s="234"/>
      <c r="C759" s="234"/>
      <c r="D759" s="235"/>
      <c r="E759" s="177"/>
      <c r="F759" s="177"/>
      <c r="G759" s="177"/>
      <c r="H759" s="177"/>
      <c r="I759" s="177"/>
      <c r="J759" s="177"/>
      <c r="K759" s="177"/>
      <c r="L759" s="177"/>
      <c r="M759" s="177"/>
      <c r="N759" s="177"/>
      <c r="O759" s="177"/>
      <c r="P759" s="177"/>
      <c r="Q759" s="177"/>
      <c r="R759" s="177"/>
      <c r="S759" s="177"/>
      <c r="T759" s="177"/>
      <c r="U759" s="177"/>
      <c r="V759" s="177"/>
      <c r="W759" s="177"/>
      <c r="X759" s="177"/>
      <c r="Y759" s="177"/>
      <c r="Z759" s="177"/>
    </row>
    <row r="760" ht="18.0" customHeight="1">
      <c r="A760" s="234"/>
      <c r="B760" s="234"/>
      <c r="C760" s="234"/>
      <c r="D760" s="235"/>
      <c r="E760" s="177"/>
      <c r="F760" s="177"/>
      <c r="G760" s="177"/>
      <c r="H760" s="177"/>
      <c r="I760" s="177"/>
      <c r="J760" s="177"/>
      <c r="K760" s="177"/>
      <c r="L760" s="177"/>
      <c r="M760" s="177"/>
      <c r="N760" s="177"/>
      <c r="O760" s="177"/>
      <c r="P760" s="177"/>
      <c r="Q760" s="177"/>
      <c r="R760" s="177"/>
      <c r="S760" s="177"/>
      <c r="T760" s="177"/>
      <c r="U760" s="177"/>
      <c r="V760" s="177"/>
      <c r="W760" s="177"/>
      <c r="X760" s="177"/>
      <c r="Y760" s="177"/>
      <c r="Z760" s="177"/>
    </row>
    <row r="761" ht="18.0" customHeight="1">
      <c r="A761" s="234"/>
      <c r="B761" s="234"/>
      <c r="C761" s="234"/>
      <c r="D761" s="235"/>
      <c r="E761" s="177"/>
      <c r="F761" s="177"/>
      <c r="G761" s="177"/>
      <c r="H761" s="177"/>
      <c r="I761" s="177"/>
      <c r="J761" s="177"/>
      <c r="K761" s="177"/>
      <c r="L761" s="177"/>
      <c r="M761" s="177"/>
      <c r="N761" s="177"/>
      <c r="O761" s="177"/>
      <c r="P761" s="177"/>
      <c r="Q761" s="177"/>
      <c r="R761" s="177"/>
      <c r="S761" s="177"/>
      <c r="T761" s="177"/>
      <c r="U761" s="177"/>
      <c r="V761" s="177"/>
      <c r="W761" s="177"/>
      <c r="X761" s="177"/>
      <c r="Y761" s="177"/>
      <c r="Z761" s="177"/>
    </row>
    <row r="762" ht="18.0" customHeight="1">
      <c r="A762" s="234"/>
      <c r="B762" s="234"/>
      <c r="C762" s="234"/>
      <c r="D762" s="235"/>
      <c r="E762" s="177"/>
      <c r="F762" s="177"/>
      <c r="G762" s="177"/>
      <c r="H762" s="177"/>
      <c r="I762" s="177"/>
      <c r="J762" s="177"/>
      <c r="K762" s="177"/>
      <c r="L762" s="177"/>
      <c r="M762" s="177"/>
      <c r="N762" s="177"/>
      <c r="O762" s="177"/>
      <c r="P762" s="177"/>
      <c r="Q762" s="177"/>
      <c r="R762" s="177"/>
      <c r="S762" s="177"/>
      <c r="T762" s="177"/>
      <c r="U762" s="177"/>
      <c r="V762" s="177"/>
      <c r="W762" s="177"/>
      <c r="X762" s="177"/>
      <c r="Y762" s="177"/>
      <c r="Z762" s="177"/>
    </row>
    <row r="763" ht="18.0" customHeight="1">
      <c r="A763" s="234"/>
      <c r="B763" s="234"/>
      <c r="C763" s="234"/>
      <c r="D763" s="235"/>
      <c r="E763" s="177"/>
      <c r="F763" s="177"/>
      <c r="G763" s="177"/>
      <c r="H763" s="177"/>
      <c r="I763" s="177"/>
      <c r="J763" s="177"/>
      <c r="K763" s="177"/>
      <c r="L763" s="177"/>
      <c r="M763" s="177"/>
      <c r="N763" s="177"/>
      <c r="O763" s="177"/>
      <c r="P763" s="177"/>
      <c r="Q763" s="177"/>
      <c r="R763" s="177"/>
      <c r="S763" s="177"/>
      <c r="T763" s="177"/>
      <c r="U763" s="177"/>
      <c r="V763" s="177"/>
      <c r="W763" s="177"/>
      <c r="X763" s="177"/>
      <c r="Y763" s="177"/>
      <c r="Z763" s="177"/>
    </row>
    <row r="764" ht="18.0" customHeight="1">
      <c r="A764" s="234"/>
      <c r="B764" s="234"/>
      <c r="C764" s="234"/>
      <c r="D764" s="235"/>
      <c r="E764" s="177"/>
      <c r="F764" s="177"/>
      <c r="G764" s="177"/>
      <c r="H764" s="177"/>
      <c r="I764" s="177"/>
      <c r="J764" s="177"/>
      <c r="K764" s="177"/>
      <c r="L764" s="177"/>
      <c r="M764" s="177"/>
      <c r="N764" s="177"/>
      <c r="O764" s="177"/>
      <c r="P764" s="177"/>
      <c r="Q764" s="177"/>
      <c r="R764" s="177"/>
      <c r="S764" s="177"/>
      <c r="T764" s="177"/>
      <c r="U764" s="177"/>
      <c r="V764" s="177"/>
      <c r="W764" s="177"/>
      <c r="X764" s="177"/>
      <c r="Y764" s="177"/>
      <c r="Z764" s="177"/>
    </row>
    <row r="765" ht="18.0" customHeight="1">
      <c r="A765" s="234"/>
      <c r="B765" s="234"/>
      <c r="C765" s="234"/>
      <c r="D765" s="235"/>
      <c r="E765" s="177"/>
      <c r="F765" s="177"/>
      <c r="G765" s="177"/>
      <c r="H765" s="177"/>
      <c r="I765" s="177"/>
      <c r="J765" s="177"/>
      <c r="K765" s="177"/>
      <c r="L765" s="177"/>
      <c r="M765" s="177"/>
      <c r="N765" s="177"/>
      <c r="O765" s="177"/>
      <c r="P765" s="177"/>
      <c r="Q765" s="177"/>
      <c r="R765" s="177"/>
      <c r="S765" s="177"/>
      <c r="T765" s="177"/>
      <c r="U765" s="177"/>
      <c r="V765" s="177"/>
      <c r="W765" s="177"/>
      <c r="X765" s="177"/>
      <c r="Y765" s="177"/>
      <c r="Z765" s="177"/>
    </row>
    <row r="766" ht="18.0" customHeight="1">
      <c r="A766" s="234"/>
      <c r="B766" s="234"/>
      <c r="C766" s="234"/>
      <c r="D766" s="235"/>
      <c r="E766" s="177"/>
      <c r="F766" s="177"/>
      <c r="G766" s="177"/>
      <c r="H766" s="177"/>
      <c r="I766" s="177"/>
      <c r="J766" s="177"/>
      <c r="K766" s="177"/>
      <c r="L766" s="177"/>
      <c r="M766" s="177"/>
      <c r="N766" s="177"/>
      <c r="O766" s="177"/>
      <c r="P766" s="177"/>
      <c r="Q766" s="177"/>
      <c r="R766" s="177"/>
      <c r="S766" s="177"/>
      <c r="T766" s="177"/>
      <c r="U766" s="177"/>
      <c r="V766" s="177"/>
      <c r="W766" s="177"/>
      <c r="X766" s="177"/>
      <c r="Y766" s="177"/>
      <c r="Z766" s="177"/>
    </row>
    <row r="767" ht="18.0" customHeight="1">
      <c r="A767" s="234"/>
      <c r="B767" s="234"/>
      <c r="C767" s="234"/>
      <c r="D767" s="235"/>
      <c r="E767" s="177"/>
      <c r="F767" s="177"/>
      <c r="G767" s="177"/>
      <c r="H767" s="177"/>
      <c r="I767" s="177"/>
      <c r="J767" s="177"/>
      <c r="K767" s="177"/>
      <c r="L767" s="177"/>
      <c r="M767" s="177"/>
      <c r="N767" s="177"/>
      <c r="O767" s="177"/>
      <c r="P767" s="177"/>
      <c r="Q767" s="177"/>
      <c r="R767" s="177"/>
      <c r="S767" s="177"/>
      <c r="T767" s="177"/>
      <c r="U767" s="177"/>
      <c r="V767" s="177"/>
      <c r="W767" s="177"/>
      <c r="X767" s="177"/>
      <c r="Y767" s="177"/>
      <c r="Z767" s="177"/>
    </row>
    <row r="768" ht="18.0" customHeight="1">
      <c r="A768" s="234"/>
      <c r="B768" s="234"/>
      <c r="C768" s="234"/>
      <c r="D768" s="235"/>
      <c r="E768" s="177"/>
      <c r="F768" s="177"/>
      <c r="G768" s="177"/>
      <c r="H768" s="177"/>
      <c r="I768" s="177"/>
      <c r="J768" s="177"/>
      <c r="K768" s="177"/>
      <c r="L768" s="177"/>
      <c r="M768" s="177"/>
      <c r="N768" s="177"/>
      <c r="O768" s="177"/>
      <c r="P768" s="177"/>
      <c r="Q768" s="177"/>
      <c r="R768" s="177"/>
      <c r="S768" s="177"/>
      <c r="T768" s="177"/>
      <c r="U768" s="177"/>
      <c r="V768" s="177"/>
      <c r="W768" s="177"/>
      <c r="X768" s="177"/>
      <c r="Y768" s="177"/>
      <c r="Z768" s="177"/>
    </row>
    <row r="769" ht="18.0" customHeight="1">
      <c r="A769" s="234"/>
      <c r="B769" s="234"/>
      <c r="C769" s="234"/>
      <c r="D769" s="235"/>
      <c r="E769" s="177"/>
      <c r="F769" s="177"/>
      <c r="G769" s="177"/>
      <c r="H769" s="177"/>
      <c r="I769" s="177"/>
      <c r="J769" s="177"/>
      <c r="K769" s="177"/>
      <c r="L769" s="177"/>
      <c r="M769" s="177"/>
      <c r="N769" s="177"/>
      <c r="O769" s="177"/>
      <c r="P769" s="177"/>
      <c r="Q769" s="177"/>
      <c r="R769" s="177"/>
      <c r="S769" s="177"/>
      <c r="T769" s="177"/>
      <c r="U769" s="177"/>
      <c r="V769" s="177"/>
      <c r="W769" s="177"/>
      <c r="X769" s="177"/>
      <c r="Y769" s="177"/>
      <c r="Z769" s="177"/>
    </row>
    <row r="770" ht="18.0" customHeight="1">
      <c r="A770" s="234"/>
      <c r="B770" s="234"/>
      <c r="C770" s="234"/>
      <c r="D770" s="235"/>
      <c r="E770" s="177"/>
      <c r="F770" s="177"/>
      <c r="G770" s="177"/>
      <c r="H770" s="177"/>
      <c r="I770" s="177"/>
      <c r="J770" s="177"/>
      <c r="K770" s="177"/>
      <c r="L770" s="177"/>
      <c r="M770" s="177"/>
      <c r="N770" s="177"/>
      <c r="O770" s="177"/>
      <c r="P770" s="177"/>
      <c r="Q770" s="177"/>
      <c r="R770" s="177"/>
      <c r="S770" s="177"/>
      <c r="T770" s="177"/>
      <c r="U770" s="177"/>
      <c r="V770" s="177"/>
      <c r="W770" s="177"/>
      <c r="X770" s="177"/>
      <c r="Y770" s="177"/>
      <c r="Z770" s="177"/>
    </row>
    <row r="771" ht="18.0" customHeight="1">
      <c r="A771" s="234"/>
      <c r="B771" s="234"/>
      <c r="C771" s="234"/>
      <c r="D771" s="235"/>
      <c r="E771" s="177"/>
      <c r="F771" s="177"/>
      <c r="G771" s="177"/>
      <c r="H771" s="177"/>
      <c r="I771" s="177"/>
      <c r="J771" s="177"/>
      <c r="K771" s="177"/>
      <c r="L771" s="177"/>
      <c r="M771" s="177"/>
      <c r="N771" s="177"/>
      <c r="O771" s="177"/>
      <c r="P771" s="177"/>
      <c r="Q771" s="177"/>
      <c r="R771" s="177"/>
      <c r="S771" s="177"/>
      <c r="T771" s="177"/>
      <c r="U771" s="177"/>
      <c r="V771" s="177"/>
      <c r="W771" s="177"/>
      <c r="X771" s="177"/>
      <c r="Y771" s="177"/>
      <c r="Z771" s="177"/>
    </row>
    <row r="772" ht="18.0" customHeight="1">
      <c r="A772" s="234"/>
      <c r="B772" s="234"/>
      <c r="C772" s="234"/>
      <c r="D772" s="235"/>
      <c r="E772" s="177"/>
      <c r="F772" s="177"/>
      <c r="G772" s="177"/>
      <c r="H772" s="177"/>
      <c r="I772" s="177"/>
      <c r="J772" s="177"/>
      <c r="K772" s="177"/>
      <c r="L772" s="177"/>
      <c r="M772" s="177"/>
      <c r="N772" s="177"/>
      <c r="O772" s="177"/>
      <c r="P772" s="177"/>
      <c r="Q772" s="177"/>
      <c r="R772" s="177"/>
      <c r="S772" s="177"/>
      <c r="T772" s="177"/>
      <c r="U772" s="177"/>
      <c r="V772" s="177"/>
      <c r="W772" s="177"/>
      <c r="X772" s="177"/>
      <c r="Y772" s="177"/>
      <c r="Z772" s="177"/>
    </row>
    <row r="773" ht="18.0" customHeight="1">
      <c r="A773" s="234"/>
      <c r="B773" s="234"/>
      <c r="C773" s="234"/>
      <c r="D773" s="235"/>
      <c r="E773" s="177"/>
      <c r="F773" s="177"/>
      <c r="G773" s="177"/>
      <c r="H773" s="177"/>
      <c r="I773" s="177"/>
      <c r="J773" s="177"/>
      <c r="K773" s="177"/>
      <c r="L773" s="177"/>
      <c r="M773" s="177"/>
      <c r="N773" s="177"/>
      <c r="O773" s="177"/>
      <c r="P773" s="177"/>
      <c r="Q773" s="177"/>
      <c r="R773" s="177"/>
      <c r="S773" s="177"/>
      <c r="T773" s="177"/>
      <c r="U773" s="177"/>
      <c r="V773" s="177"/>
      <c r="W773" s="177"/>
      <c r="X773" s="177"/>
      <c r="Y773" s="177"/>
      <c r="Z773" s="177"/>
    </row>
    <row r="774" ht="18.0" customHeight="1">
      <c r="A774" s="234"/>
      <c r="B774" s="234"/>
      <c r="C774" s="234"/>
      <c r="D774" s="235"/>
      <c r="E774" s="177"/>
      <c r="F774" s="177"/>
      <c r="G774" s="177"/>
      <c r="H774" s="177"/>
      <c r="I774" s="177"/>
      <c r="J774" s="177"/>
      <c r="K774" s="177"/>
      <c r="L774" s="177"/>
      <c r="M774" s="177"/>
      <c r="N774" s="177"/>
      <c r="O774" s="177"/>
      <c r="P774" s="177"/>
      <c r="Q774" s="177"/>
      <c r="R774" s="177"/>
      <c r="S774" s="177"/>
      <c r="T774" s="177"/>
      <c r="U774" s="177"/>
      <c r="V774" s="177"/>
      <c r="W774" s="177"/>
      <c r="X774" s="177"/>
      <c r="Y774" s="177"/>
      <c r="Z774" s="177"/>
    </row>
    <row r="775" ht="18.0" customHeight="1">
      <c r="A775" s="234"/>
      <c r="B775" s="234"/>
      <c r="C775" s="234"/>
      <c r="D775" s="235"/>
      <c r="E775" s="177"/>
      <c r="F775" s="177"/>
      <c r="G775" s="177"/>
      <c r="H775" s="177"/>
      <c r="I775" s="177"/>
      <c r="J775" s="177"/>
      <c r="K775" s="177"/>
      <c r="L775" s="177"/>
      <c r="M775" s="177"/>
      <c r="N775" s="177"/>
      <c r="O775" s="177"/>
      <c r="P775" s="177"/>
      <c r="Q775" s="177"/>
      <c r="R775" s="177"/>
      <c r="S775" s="177"/>
      <c r="T775" s="177"/>
      <c r="U775" s="177"/>
      <c r="V775" s="177"/>
      <c r="W775" s="177"/>
      <c r="X775" s="177"/>
      <c r="Y775" s="177"/>
      <c r="Z775" s="177"/>
    </row>
    <row r="776" ht="18.0" customHeight="1">
      <c r="A776" s="234"/>
      <c r="B776" s="234"/>
      <c r="C776" s="234"/>
      <c r="D776" s="235"/>
      <c r="E776" s="177"/>
      <c r="F776" s="177"/>
      <c r="G776" s="177"/>
      <c r="H776" s="177"/>
      <c r="I776" s="177"/>
      <c r="J776" s="177"/>
      <c r="K776" s="177"/>
      <c r="L776" s="177"/>
      <c r="M776" s="177"/>
      <c r="N776" s="177"/>
      <c r="O776" s="177"/>
      <c r="P776" s="177"/>
      <c r="Q776" s="177"/>
      <c r="R776" s="177"/>
      <c r="S776" s="177"/>
      <c r="T776" s="177"/>
      <c r="U776" s="177"/>
      <c r="V776" s="177"/>
      <c r="W776" s="177"/>
      <c r="X776" s="177"/>
      <c r="Y776" s="177"/>
      <c r="Z776" s="177"/>
    </row>
    <row r="777" ht="18.0" customHeight="1">
      <c r="A777" s="234"/>
      <c r="B777" s="234"/>
      <c r="C777" s="234"/>
      <c r="D777" s="235"/>
      <c r="E777" s="177"/>
      <c r="F777" s="177"/>
      <c r="G777" s="177"/>
      <c r="H777" s="177"/>
      <c r="I777" s="177"/>
      <c r="J777" s="177"/>
      <c r="K777" s="177"/>
      <c r="L777" s="177"/>
      <c r="M777" s="177"/>
      <c r="N777" s="177"/>
      <c r="O777" s="177"/>
      <c r="P777" s="177"/>
      <c r="Q777" s="177"/>
      <c r="R777" s="177"/>
      <c r="S777" s="177"/>
      <c r="T777" s="177"/>
      <c r="U777" s="177"/>
      <c r="V777" s="177"/>
      <c r="W777" s="177"/>
      <c r="X777" s="177"/>
      <c r="Y777" s="177"/>
      <c r="Z777" s="177"/>
    </row>
    <row r="778" ht="18.0" customHeight="1">
      <c r="A778" s="234"/>
      <c r="B778" s="234"/>
      <c r="C778" s="234"/>
      <c r="D778" s="235"/>
      <c r="E778" s="177"/>
      <c r="F778" s="177"/>
      <c r="G778" s="177"/>
      <c r="H778" s="177"/>
      <c r="I778" s="177"/>
      <c r="J778" s="177"/>
      <c r="K778" s="177"/>
      <c r="L778" s="177"/>
      <c r="M778" s="177"/>
      <c r="N778" s="177"/>
      <c r="O778" s="177"/>
      <c r="P778" s="177"/>
      <c r="Q778" s="177"/>
      <c r="R778" s="177"/>
      <c r="S778" s="177"/>
      <c r="T778" s="177"/>
      <c r="U778" s="177"/>
      <c r="V778" s="177"/>
      <c r="W778" s="177"/>
      <c r="X778" s="177"/>
      <c r="Y778" s="177"/>
      <c r="Z778" s="177"/>
    </row>
    <row r="779" ht="18.0" customHeight="1">
      <c r="A779" s="234"/>
      <c r="B779" s="234"/>
      <c r="C779" s="234"/>
      <c r="D779" s="235"/>
      <c r="E779" s="177"/>
      <c r="F779" s="177"/>
      <c r="G779" s="177"/>
      <c r="H779" s="177"/>
      <c r="I779" s="177"/>
      <c r="J779" s="177"/>
      <c r="K779" s="177"/>
      <c r="L779" s="177"/>
      <c r="M779" s="177"/>
      <c r="N779" s="177"/>
      <c r="O779" s="177"/>
      <c r="P779" s="177"/>
      <c r="Q779" s="177"/>
      <c r="R779" s="177"/>
      <c r="S779" s="177"/>
      <c r="T779" s="177"/>
      <c r="U779" s="177"/>
      <c r="V779" s="177"/>
      <c r="W779" s="177"/>
      <c r="X779" s="177"/>
      <c r="Y779" s="177"/>
      <c r="Z779" s="177"/>
    </row>
    <row r="780" ht="18.0" customHeight="1">
      <c r="A780" s="234"/>
      <c r="B780" s="234"/>
      <c r="C780" s="234"/>
      <c r="D780" s="235"/>
      <c r="E780" s="177"/>
      <c r="F780" s="177"/>
      <c r="G780" s="177"/>
      <c r="H780" s="177"/>
      <c r="I780" s="177"/>
      <c r="J780" s="177"/>
      <c r="K780" s="177"/>
      <c r="L780" s="177"/>
      <c r="M780" s="177"/>
      <c r="N780" s="177"/>
      <c r="O780" s="177"/>
      <c r="P780" s="177"/>
      <c r="Q780" s="177"/>
      <c r="R780" s="177"/>
      <c r="S780" s="177"/>
      <c r="T780" s="177"/>
      <c r="U780" s="177"/>
      <c r="V780" s="177"/>
      <c r="W780" s="177"/>
      <c r="X780" s="177"/>
      <c r="Y780" s="177"/>
      <c r="Z780" s="177"/>
    </row>
    <row r="781" ht="18.0" customHeight="1">
      <c r="A781" s="234"/>
      <c r="B781" s="234"/>
      <c r="C781" s="234"/>
      <c r="D781" s="235"/>
      <c r="E781" s="177"/>
      <c r="F781" s="177"/>
      <c r="G781" s="177"/>
      <c r="H781" s="177"/>
      <c r="I781" s="177"/>
      <c r="J781" s="177"/>
      <c r="K781" s="177"/>
      <c r="L781" s="177"/>
      <c r="M781" s="177"/>
      <c r="N781" s="177"/>
      <c r="O781" s="177"/>
      <c r="P781" s="177"/>
      <c r="Q781" s="177"/>
      <c r="R781" s="177"/>
      <c r="S781" s="177"/>
      <c r="T781" s="177"/>
      <c r="U781" s="177"/>
      <c r="V781" s="177"/>
      <c r="W781" s="177"/>
      <c r="X781" s="177"/>
      <c r="Y781" s="177"/>
      <c r="Z781" s="177"/>
    </row>
    <row r="782" ht="18.0" customHeight="1">
      <c r="A782" s="234"/>
      <c r="B782" s="234"/>
      <c r="C782" s="234"/>
      <c r="D782" s="235"/>
      <c r="E782" s="177"/>
      <c r="F782" s="177"/>
      <c r="G782" s="177"/>
      <c r="H782" s="177"/>
      <c r="I782" s="177"/>
      <c r="J782" s="177"/>
      <c r="K782" s="177"/>
      <c r="L782" s="177"/>
      <c r="M782" s="177"/>
      <c r="N782" s="177"/>
      <c r="O782" s="177"/>
      <c r="P782" s="177"/>
      <c r="Q782" s="177"/>
      <c r="R782" s="177"/>
      <c r="S782" s="177"/>
      <c r="T782" s="177"/>
      <c r="U782" s="177"/>
      <c r="V782" s="177"/>
      <c r="W782" s="177"/>
      <c r="X782" s="177"/>
      <c r="Y782" s="177"/>
      <c r="Z782" s="177"/>
    </row>
    <row r="783" ht="18.0" customHeight="1">
      <c r="A783" s="234"/>
      <c r="B783" s="234"/>
      <c r="C783" s="234"/>
      <c r="D783" s="235"/>
      <c r="E783" s="177"/>
      <c r="F783" s="177"/>
      <c r="G783" s="177"/>
      <c r="H783" s="177"/>
      <c r="I783" s="177"/>
      <c r="J783" s="177"/>
      <c r="K783" s="177"/>
      <c r="L783" s="177"/>
      <c r="M783" s="177"/>
      <c r="N783" s="177"/>
      <c r="O783" s="177"/>
      <c r="P783" s="177"/>
      <c r="Q783" s="177"/>
      <c r="R783" s="177"/>
      <c r="S783" s="177"/>
      <c r="T783" s="177"/>
      <c r="U783" s="177"/>
      <c r="V783" s="177"/>
      <c r="W783" s="177"/>
      <c r="X783" s="177"/>
      <c r="Y783" s="177"/>
      <c r="Z783" s="177"/>
    </row>
    <row r="784" ht="18.0" customHeight="1">
      <c r="A784" s="234"/>
      <c r="B784" s="234"/>
      <c r="C784" s="234"/>
      <c r="D784" s="235"/>
      <c r="E784" s="177"/>
      <c r="F784" s="177"/>
      <c r="G784" s="177"/>
      <c r="H784" s="177"/>
      <c r="I784" s="177"/>
      <c r="J784" s="177"/>
      <c r="K784" s="177"/>
      <c r="L784" s="177"/>
      <c r="M784" s="177"/>
      <c r="N784" s="177"/>
      <c r="O784" s="177"/>
      <c r="P784" s="177"/>
      <c r="Q784" s="177"/>
      <c r="R784" s="177"/>
      <c r="S784" s="177"/>
      <c r="T784" s="177"/>
      <c r="U784" s="177"/>
      <c r="V784" s="177"/>
      <c r="W784" s="177"/>
      <c r="X784" s="177"/>
      <c r="Y784" s="177"/>
      <c r="Z784" s="177"/>
    </row>
    <row r="785" ht="18.0" customHeight="1">
      <c r="A785" s="234"/>
      <c r="B785" s="234"/>
      <c r="C785" s="234"/>
      <c r="D785" s="235"/>
      <c r="E785" s="177"/>
      <c r="F785" s="177"/>
      <c r="G785" s="177"/>
      <c r="H785" s="177"/>
      <c r="I785" s="177"/>
      <c r="J785" s="177"/>
      <c r="K785" s="177"/>
      <c r="L785" s="177"/>
      <c r="M785" s="177"/>
      <c r="N785" s="177"/>
      <c r="O785" s="177"/>
      <c r="P785" s="177"/>
      <c r="Q785" s="177"/>
      <c r="R785" s="177"/>
      <c r="S785" s="177"/>
      <c r="T785" s="177"/>
      <c r="U785" s="177"/>
      <c r="V785" s="177"/>
      <c r="W785" s="177"/>
      <c r="X785" s="177"/>
      <c r="Y785" s="177"/>
      <c r="Z785" s="177"/>
    </row>
    <row r="786" ht="18.0" customHeight="1">
      <c r="A786" s="234"/>
      <c r="B786" s="234"/>
      <c r="C786" s="234"/>
      <c r="D786" s="235"/>
      <c r="E786" s="177"/>
      <c r="F786" s="177"/>
      <c r="G786" s="177"/>
      <c r="H786" s="177"/>
      <c r="I786" s="177"/>
      <c r="J786" s="177"/>
      <c r="K786" s="177"/>
      <c r="L786" s="177"/>
      <c r="M786" s="177"/>
      <c r="N786" s="177"/>
      <c r="O786" s="177"/>
      <c r="P786" s="177"/>
      <c r="Q786" s="177"/>
      <c r="R786" s="177"/>
      <c r="S786" s="177"/>
      <c r="T786" s="177"/>
      <c r="U786" s="177"/>
      <c r="V786" s="177"/>
      <c r="W786" s="177"/>
      <c r="X786" s="177"/>
      <c r="Y786" s="177"/>
      <c r="Z786" s="177"/>
    </row>
    <row r="787" ht="18.0" customHeight="1">
      <c r="A787" s="234"/>
      <c r="B787" s="234"/>
      <c r="C787" s="234"/>
      <c r="D787" s="235"/>
      <c r="E787" s="177"/>
      <c r="F787" s="177"/>
      <c r="G787" s="177"/>
      <c r="H787" s="177"/>
      <c r="I787" s="177"/>
      <c r="J787" s="177"/>
      <c r="K787" s="177"/>
      <c r="L787" s="177"/>
      <c r="M787" s="177"/>
      <c r="N787" s="177"/>
      <c r="O787" s="177"/>
      <c r="P787" s="177"/>
      <c r="Q787" s="177"/>
      <c r="R787" s="177"/>
      <c r="S787" s="177"/>
      <c r="T787" s="177"/>
      <c r="U787" s="177"/>
      <c r="V787" s="177"/>
      <c r="W787" s="177"/>
      <c r="X787" s="177"/>
      <c r="Y787" s="177"/>
      <c r="Z787" s="177"/>
    </row>
    <row r="788" ht="18.0" customHeight="1">
      <c r="A788" s="234"/>
      <c r="B788" s="234"/>
      <c r="C788" s="234"/>
      <c r="D788" s="235"/>
      <c r="E788" s="177"/>
      <c r="F788" s="177"/>
      <c r="G788" s="177"/>
      <c r="H788" s="177"/>
      <c r="I788" s="177"/>
      <c r="J788" s="177"/>
      <c r="K788" s="177"/>
      <c r="L788" s="177"/>
      <c r="M788" s="177"/>
      <c r="N788" s="177"/>
      <c r="O788" s="177"/>
      <c r="P788" s="177"/>
      <c r="Q788" s="177"/>
      <c r="R788" s="177"/>
      <c r="S788" s="177"/>
      <c r="T788" s="177"/>
      <c r="U788" s="177"/>
      <c r="V788" s="177"/>
      <c r="W788" s="177"/>
      <c r="X788" s="177"/>
      <c r="Y788" s="177"/>
      <c r="Z788" s="177"/>
    </row>
    <row r="789" ht="18.0" customHeight="1">
      <c r="A789" s="234"/>
      <c r="B789" s="234"/>
      <c r="C789" s="234"/>
      <c r="D789" s="235"/>
      <c r="E789" s="177"/>
      <c r="F789" s="177"/>
      <c r="G789" s="177"/>
      <c r="H789" s="177"/>
      <c r="I789" s="177"/>
      <c r="J789" s="177"/>
      <c r="K789" s="177"/>
      <c r="L789" s="177"/>
      <c r="M789" s="177"/>
      <c r="N789" s="177"/>
      <c r="O789" s="177"/>
      <c r="P789" s="177"/>
      <c r="Q789" s="177"/>
      <c r="R789" s="177"/>
      <c r="S789" s="177"/>
      <c r="T789" s="177"/>
      <c r="U789" s="177"/>
      <c r="V789" s="177"/>
      <c r="W789" s="177"/>
      <c r="X789" s="177"/>
      <c r="Y789" s="177"/>
      <c r="Z789" s="177"/>
    </row>
    <row r="790" ht="18.0" customHeight="1">
      <c r="A790" s="234"/>
      <c r="B790" s="234"/>
      <c r="C790" s="234"/>
      <c r="D790" s="235"/>
      <c r="E790" s="177"/>
      <c r="F790" s="177"/>
      <c r="G790" s="177"/>
      <c r="H790" s="177"/>
      <c r="I790" s="177"/>
      <c r="J790" s="177"/>
      <c r="K790" s="177"/>
      <c r="L790" s="177"/>
      <c r="M790" s="177"/>
      <c r="N790" s="177"/>
      <c r="O790" s="177"/>
      <c r="P790" s="177"/>
      <c r="Q790" s="177"/>
      <c r="R790" s="177"/>
      <c r="S790" s="177"/>
      <c r="T790" s="177"/>
      <c r="U790" s="177"/>
      <c r="V790" s="177"/>
      <c r="W790" s="177"/>
      <c r="X790" s="177"/>
      <c r="Y790" s="177"/>
      <c r="Z790" s="177"/>
    </row>
    <row r="791" ht="18.0" customHeight="1">
      <c r="A791" s="234"/>
      <c r="B791" s="234"/>
      <c r="C791" s="234"/>
      <c r="D791" s="235"/>
      <c r="E791" s="177"/>
      <c r="F791" s="177"/>
      <c r="G791" s="177"/>
      <c r="H791" s="177"/>
      <c r="I791" s="177"/>
      <c r="J791" s="177"/>
      <c r="K791" s="177"/>
      <c r="L791" s="177"/>
      <c r="M791" s="177"/>
      <c r="N791" s="177"/>
      <c r="O791" s="177"/>
      <c r="P791" s="177"/>
      <c r="Q791" s="177"/>
      <c r="R791" s="177"/>
      <c r="S791" s="177"/>
      <c r="T791" s="177"/>
      <c r="U791" s="177"/>
      <c r="V791" s="177"/>
      <c r="W791" s="177"/>
      <c r="X791" s="177"/>
      <c r="Y791" s="177"/>
      <c r="Z791" s="177"/>
    </row>
    <row r="792" ht="18.0" customHeight="1">
      <c r="A792" s="234"/>
      <c r="B792" s="234"/>
      <c r="C792" s="234"/>
      <c r="D792" s="235"/>
      <c r="E792" s="177"/>
      <c r="F792" s="177"/>
      <c r="G792" s="177"/>
      <c r="H792" s="177"/>
      <c r="I792" s="177"/>
      <c r="J792" s="177"/>
      <c r="K792" s="177"/>
      <c r="L792" s="177"/>
      <c r="M792" s="177"/>
      <c r="N792" s="177"/>
      <c r="O792" s="177"/>
      <c r="P792" s="177"/>
      <c r="Q792" s="177"/>
      <c r="R792" s="177"/>
      <c r="S792" s="177"/>
      <c r="T792" s="177"/>
      <c r="U792" s="177"/>
      <c r="V792" s="177"/>
      <c r="W792" s="177"/>
      <c r="X792" s="177"/>
      <c r="Y792" s="177"/>
      <c r="Z792" s="177"/>
    </row>
    <row r="793" ht="18.0" customHeight="1">
      <c r="A793" s="234"/>
      <c r="B793" s="234"/>
      <c r="C793" s="234"/>
      <c r="D793" s="235"/>
      <c r="E793" s="177"/>
      <c r="F793" s="177"/>
      <c r="G793" s="177"/>
      <c r="H793" s="177"/>
      <c r="I793" s="177"/>
      <c r="J793" s="177"/>
      <c r="K793" s="177"/>
      <c r="L793" s="177"/>
      <c r="M793" s="177"/>
      <c r="N793" s="177"/>
      <c r="O793" s="177"/>
      <c r="P793" s="177"/>
      <c r="Q793" s="177"/>
      <c r="R793" s="177"/>
      <c r="S793" s="177"/>
      <c r="T793" s="177"/>
      <c r="U793" s="177"/>
      <c r="V793" s="177"/>
      <c r="W793" s="177"/>
      <c r="X793" s="177"/>
      <c r="Y793" s="177"/>
      <c r="Z793" s="177"/>
    </row>
    <row r="794" ht="18.0" customHeight="1">
      <c r="A794" s="234"/>
      <c r="B794" s="234"/>
      <c r="C794" s="234"/>
      <c r="D794" s="235"/>
      <c r="E794" s="177"/>
      <c r="F794" s="177"/>
      <c r="G794" s="177"/>
      <c r="H794" s="177"/>
      <c r="I794" s="177"/>
      <c r="J794" s="177"/>
      <c r="K794" s="177"/>
      <c r="L794" s="177"/>
      <c r="M794" s="177"/>
      <c r="N794" s="177"/>
      <c r="O794" s="177"/>
      <c r="P794" s="177"/>
      <c r="Q794" s="177"/>
      <c r="R794" s="177"/>
      <c r="S794" s="177"/>
      <c r="T794" s="177"/>
      <c r="U794" s="177"/>
      <c r="V794" s="177"/>
      <c r="W794" s="177"/>
      <c r="X794" s="177"/>
      <c r="Y794" s="177"/>
      <c r="Z794" s="177"/>
    </row>
    <row r="795" ht="18.0" customHeight="1">
      <c r="A795" s="234"/>
      <c r="B795" s="234"/>
      <c r="C795" s="234"/>
      <c r="D795" s="235"/>
      <c r="E795" s="177"/>
      <c r="F795" s="177"/>
      <c r="G795" s="177"/>
      <c r="H795" s="177"/>
      <c r="I795" s="177"/>
      <c r="J795" s="177"/>
      <c r="K795" s="177"/>
      <c r="L795" s="177"/>
      <c r="M795" s="177"/>
      <c r="N795" s="177"/>
      <c r="O795" s="177"/>
      <c r="P795" s="177"/>
      <c r="Q795" s="177"/>
      <c r="R795" s="177"/>
      <c r="S795" s="177"/>
      <c r="T795" s="177"/>
      <c r="U795" s="177"/>
      <c r="V795" s="177"/>
      <c r="W795" s="177"/>
      <c r="X795" s="177"/>
      <c r="Y795" s="177"/>
      <c r="Z795" s="177"/>
    </row>
    <row r="796" ht="18.0" customHeight="1">
      <c r="A796" s="234"/>
      <c r="B796" s="234"/>
      <c r="C796" s="234"/>
      <c r="D796" s="235"/>
      <c r="E796" s="177"/>
      <c r="F796" s="177"/>
      <c r="G796" s="177"/>
      <c r="H796" s="177"/>
      <c r="I796" s="177"/>
      <c r="J796" s="177"/>
      <c r="K796" s="177"/>
      <c r="L796" s="177"/>
      <c r="M796" s="177"/>
      <c r="N796" s="177"/>
      <c r="O796" s="177"/>
      <c r="P796" s="177"/>
      <c r="Q796" s="177"/>
      <c r="R796" s="177"/>
      <c r="S796" s="177"/>
      <c r="T796" s="177"/>
      <c r="U796" s="177"/>
      <c r="V796" s="177"/>
      <c r="W796" s="177"/>
      <c r="X796" s="177"/>
      <c r="Y796" s="177"/>
      <c r="Z796" s="177"/>
    </row>
    <row r="797" ht="18.0" customHeight="1">
      <c r="A797" s="234"/>
      <c r="B797" s="234"/>
      <c r="C797" s="234"/>
      <c r="D797" s="235"/>
      <c r="E797" s="177"/>
      <c r="F797" s="177"/>
      <c r="G797" s="177"/>
      <c r="H797" s="177"/>
      <c r="I797" s="177"/>
      <c r="J797" s="177"/>
      <c r="K797" s="177"/>
      <c r="L797" s="177"/>
      <c r="M797" s="177"/>
      <c r="N797" s="177"/>
      <c r="O797" s="177"/>
      <c r="P797" s="177"/>
      <c r="Q797" s="177"/>
      <c r="R797" s="177"/>
      <c r="S797" s="177"/>
      <c r="T797" s="177"/>
      <c r="U797" s="177"/>
      <c r="V797" s="177"/>
      <c r="W797" s="177"/>
      <c r="X797" s="177"/>
      <c r="Y797" s="177"/>
      <c r="Z797" s="177"/>
    </row>
    <row r="798" ht="18.0" customHeight="1">
      <c r="A798" s="234"/>
      <c r="B798" s="234"/>
      <c r="C798" s="234"/>
      <c r="D798" s="235"/>
      <c r="E798" s="177"/>
      <c r="F798" s="177"/>
      <c r="G798" s="177"/>
      <c r="H798" s="177"/>
      <c r="I798" s="177"/>
      <c r="J798" s="177"/>
      <c r="K798" s="177"/>
      <c r="L798" s="177"/>
      <c r="M798" s="177"/>
      <c r="N798" s="177"/>
      <c r="O798" s="177"/>
      <c r="P798" s="177"/>
      <c r="Q798" s="177"/>
      <c r="R798" s="177"/>
      <c r="S798" s="177"/>
      <c r="T798" s="177"/>
      <c r="U798" s="177"/>
      <c r="V798" s="177"/>
      <c r="W798" s="177"/>
      <c r="X798" s="177"/>
      <c r="Y798" s="177"/>
      <c r="Z798" s="177"/>
    </row>
    <row r="799" ht="18.0" customHeight="1">
      <c r="A799" s="234"/>
      <c r="B799" s="234"/>
      <c r="C799" s="234"/>
      <c r="D799" s="235"/>
      <c r="E799" s="177"/>
      <c r="F799" s="177"/>
      <c r="G799" s="177"/>
      <c r="H799" s="177"/>
      <c r="I799" s="177"/>
      <c r="J799" s="177"/>
      <c r="K799" s="177"/>
      <c r="L799" s="177"/>
      <c r="M799" s="177"/>
      <c r="N799" s="177"/>
      <c r="O799" s="177"/>
      <c r="P799" s="177"/>
      <c r="Q799" s="177"/>
      <c r="R799" s="177"/>
      <c r="S799" s="177"/>
      <c r="T799" s="177"/>
      <c r="U799" s="177"/>
      <c r="V799" s="177"/>
      <c r="W799" s="177"/>
      <c r="X799" s="177"/>
      <c r="Y799" s="177"/>
      <c r="Z799" s="177"/>
    </row>
    <row r="800" ht="18.0" customHeight="1">
      <c r="A800" s="234"/>
      <c r="B800" s="234"/>
      <c r="C800" s="234"/>
      <c r="D800" s="235"/>
      <c r="E800" s="177"/>
      <c r="F800" s="177"/>
      <c r="G800" s="177"/>
      <c r="H800" s="177"/>
      <c r="I800" s="177"/>
      <c r="J800" s="177"/>
      <c r="K800" s="177"/>
      <c r="L800" s="177"/>
      <c r="M800" s="177"/>
      <c r="N800" s="177"/>
      <c r="O800" s="177"/>
      <c r="P800" s="177"/>
      <c r="Q800" s="177"/>
      <c r="R800" s="177"/>
      <c r="S800" s="177"/>
      <c r="T800" s="177"/>
      <c r="U800" s="177"/>
      <c r="V800" s="177"/>
      <c r="W800" s="177"/>
      <c r="X800" s="177"/>
      <c r="Y800" s="177"/>
      <c r="Z800" s="177"/>
    </row>
    <row r="801" ht="18.0" customHeight="1">
      <c r="A801" s="234"/>
      <c r="B801" s="234"/>
      <c r="C801" s="234"/>
      <c r="D801" s="235"/>
      <c r="E801" s="177"/>
      <c r="F801" s="177"/>
      <c r="G801" s="177"/>
      <c r="H801" s="177"/>
      <c r="I801" s="177"/>
      <c r="J801" s="177"/>
      <c r="K801" s="177"/>
      <c r="L801" s="177"/>
      <c r="M801" s="177"/>
      <c r="N801" s="177"/>
      <c r="O801" s="177"/>
      <c r="P801" s="177"/>
      <c r="Q801" s="177"/>
      <c r="R801" s="177"/>
      <c r="S801" s="177"/>
      <c r="T801" s="177"/>
      <c r="U801" s="177"/>
      <c r="V801" s="177"/>
      <c r="W801" s="177"/>
      <c r="X801" s="177"/>
      <c r="Y801" s="177"/>
      <c r="Z801" s="177"/>
    </row>
    <row r="802" ht="18.0" customHeight="1">
      <c r="A802" s="234"/>
      <c r="B802" s="234"/>
      <c r="C802" s="234"/>
      <c r="D802" s="235"/>
      <c r="E802" s="177"/>
      <c r="F802" s="177"/>
      <c r="G802" s="177"/>
      <c r="H802" s="177"/>
      <c r="I802" s="177"/>
      <c r="J802" s="177"/>
      <c r="K802" s="177"/>
      <c r="L802" s="177"/>
      <c r="M802" s="177"/>
      <c r="N802" s="177"/>
      <c r="O802" s="177"/>
      <c r="P802" s="177"/>
      <c r="Q802" s="177"/>
      <c r="R802" s="177"/>
      <c r="S802" s="177"/>
      <c r="T802" s="177"/>
      <c r="U802" s="177"/>
      <c r="V802" s="177"/>
      <c r="W802" s="177"/>
      <c r="X802" s="177"/>
      <c r="Y802" s="177"/>
      <c r="Z802" s="177"/>
    </row>
    <row r="803" ht="18.0" customHeight="1">
      <c r="A803" s="234"/>
      <c r="B803" s="234"/>
      <c r="C803" s="234"/>
      <c r="D803" s="235"/>
      <c r="E803" s="177"/>
      <c r="F803" s="177"/>
      <c r="G803" s="177"/>
      <c r="H803" s="177"/>
      <c r="I803" s="177"/>
      <c r="J803" s="177"/>
      <c r="K803" s="177"/>
      <c r="L803" s="177"/>
      <c r="M803" s="177"/>
      <c r="N803" s="177"/>
      <c r="O803" s="177"/>
      <c r="P803" s="177"/>
      <c r="Q803" s="177"/>
      <c r="R803" s="177"/>
      <c r="S803" s="177"/>
      <c r="T803" s="177"/>
      <c r="U803" s="177"/>
      <c r="V803" s="177"/>
      <c r="W803" s="177"/>
      <c r="X803" s="177"/>
      <c r="Y803" s="177"/>
      <c r="Z803" s="177"/>
    </row>
    <row r="804" ht="18.0" customHeight="1">
      <c r="A804" s="234"/>
      <c r="B804" s="234"/>
      <c r="C804" s="234"/>
      <c r="D804" s="235"/>
      <c r="E804" s="177"/>
      <c r="F804" s="177"/>
      <c r="G804" s="177"/>
      <c r="H804" s="177"/>
      <c r="I804" s="177"/>
      <c r="J804" s="177"/>
      <c r="K804" s="177"/>
      <c r="L804" s="177"/>
      <c r="M804" s="177"/>
      <c r="N804" s="177"/>
      <c r="O804" s="177"/>
      <c r="P804" s="177"/>
      <c r="Q804" s="177"/>
      <c r="R804" s="177"/>
      <c r="S804" s="177"/>
      <c r="T804" s="177"/>
      <c r="U804" s="177"/>
      <c r="V804" s="177"/>
      <c r="W804" s="177"/>
      <c r="X804" s="177"/>
      <c r="Y804" s="177"/>
      <c r="Z804" s="177"/>
    </row>
    <row r="805" ht="18.0" customHeight="1">
      <c r="A805" s="234"/>
      <c r="B805" s="234"/>
      <c r="C805" s="234"/>
      <c r="D805" s="235"/>
      <c r="E805" s="177"/>
      <c r="F805" s="177"/>
      <c r="G805" s="177"/>
      <c r="H805" s="177"/>
      <c r="I805" s="177"/>
      <c r="J805" s="177"/>
      <c r="K805" s="177"/>
      <c r="L805" s="177"/>
      <c r="M805" s="177"/>
      <c r="N805" s="177"/>
      <c r="O805" s="177"/>
      <c r="P805" s="177"/>
      <c r="Q805" s="177"/>
      <c r="R805" s="177"/>
      <c r="S805" s="177"/>
      <c r="T805" s="177"/>
      <c r="U805" s="177"/>
      <c r="V805" s="177"/>
      <c r="W805" s="177"/>
      <c r="X805" s="177"/>
      <c r="Y805" s="177"/>
      <c r="Z805" s="177"/>
    </row>
    <row r="806" ht="18.0" customHeight="1">
      <c r="A806" s="234"/>
      <c r="B806" s="234"/>
      <c r="C806" s="234"/>
      <c r="D806" s="235"/>
      <c r="E806" s="177"/>
      <c r="F806" s="177"/>
      <c r="G806" s="177"/>
      <c r="H806" s="177"/>
      <c r="I806" s="177"/>
      <c r="J806" s="177"/>
      <c r="K806" s="177"/>
      <c r="L806" s="177"/>
      <c r="M806" s="177"/>
      <c r="N806" s="177"/>
      <c r="O806" s="177"/>
      <c r="P806" s="177"/>
      <c r="Q806" s="177"/>
      <c r="R806" s="177"/>
      <c r="S806" s="177"/>
      <c r="T806" s="177"/>
      <c r="U806" s="177"/>
      <c r="V806" s="177"/>
      <c r="W806" s="177"/>
      <c r="X806" s="177"/>
      <c r="Y806" s="177"/>
      <c r="Z806" s="177"/>
    </row>
    <row r="807" ht="18.0" customHeight="1">
      <c r="A807" s="234"/>
      <c r="B807" s="234"/>
      <c r="C807" s="234"/>
      <c r="D807" s="235"/>
      <c r="E807" s="177"/>
      <c r="F807" s="177"/>
      <c r="G807" s="177"/>
      <c r="H807" s="177"/>
      <c r="I807" s="177"/>
      <c r="J807" s="177"/>
      <c r="K807" s="177"/>
      <c r="L807" s="177"/>
      <c r="M807" s="177"/>
      <c r="N807" s="177"/>
      <c r="O807" s="177"/>
      <c r="P807" s="177"/>
      <c r="Q807" s="177"/>
      <c r="R807" s="177"/>
      <c r="S807" s="177"/>
      <c r="T807" s="177"/>
      <c r="U807" s="177"/>
      <c r="V807" s="177"/>
      <c r="W807" s="177"/>
      <c r="X807" s="177"/>
      <c r="Y807" s="177"/>
      <c r="Z807" s="177"/>
    </row>
    <row r="808" ht="18.0" customHeight="1">
      <c r="A808" s="234"/>
      <c r="B808" s="234"/>
      <c r="C808" s="234"/>
      <c r="D808" s="235"/>
      <c r="E808" s="177"/>
      <c r="F808" s="177"/>
      <c r="G808" s="177"/>
      <c r="H808" s="177"/>
      <c r="I808" s="177"/>
      <c r="J808" s="177"/>
      <c r="K808" s="177"/>
      <c r="L808" s="177"/>
      <c r="M808" s="177"/>
      <c r="N808" s="177"/>
      <c r="O808" s="177"/>
      <c r="P808" s="177"/>
      <c r="Q808" s="177"/>
      <c r="R808" s="177"/>
      <c r="S808" s="177"/>
      <c r="T808" s="177"/>
      <c r="U808" s="177"/>
      <c r="V808" s="177"/>
      <c r="W808" s="177"/>
      <c r="X808" s="177"/>
      <c r="Y808" s="177"/>
      <c r="Z808" s="177"/>
    </row>
    <row r="809" ht="18.0" customHeight="1">
      <c r="A809" s="234"/>
      <c r="B809" s="234"/>
      <c r="C809" s="234"/>
      <c r="D809" s="235"/>
      <c r="E809" s="177"/>
      <c r="F809" s="177"/>
      <c r="G809" s="177"/>
      <c r="H809" s="177"/>
      <c r="I809" s="177"/>
      <c r="J809" s="177"/>
      <c r="K809" s="177"/>
      <c r="L809" s="177"/>
      <c r="M809" s="177"/>
      <c r="N809" s="177"/>
      <c r="O809" s="177"/>
      <c r="P809" s="177"/>
      <c r="Q809" s="177"/>
      <c r="R809" s="177"/>
      <c r="S809" s="177"/>
      <c r="T809" s="177"/>
      <c r="U809" s="177"/>
      <c r="V809" s="177"/>
      <c r="W809" s="177"/>
      <c r="X809" s="177"/>
      <c r="Y809" s="177"/>
      <c r="Z809" s="177"/>
    </row>
    <row r="810" ht="18.0" customHeight="1">
      <c r="A810" s="234"/>
      <c r="B810" s="234"/>
      <c r="C810" s="234"/>
      <c r="D810" s="235"/>
      <c r="E810" s="177"/>
      <c r="F810" s="177"/>
      <c r="G810" s="177"/>
      <c r="H810" s="177"/>
      <c r="I810" s="177"/>
      <c r="J810" s="177"/>
      <c r="K810" s="177"/>
      <c r="L810" s="177"/>
      <c r="M810" s="177"/>
      <c r="N810" s="177"/>
      <c r="O810" s="177"/>
      <c r="P810" s="177"/>
      <c r="Q810" s="177"/>
      <c r="R810" s="177"/>
      <c r="S810" s="177"/>
      <c r="T810" s="177"/>
      <c r="U810" s="177"/>
      <c r="V810" s="177"/>
      <c r="W810" s="177"/>
      <c r="X810" s="177"/>
      <c r="Y810" s="177"/>
      <c r="Z810" s="177"/>
    </row>
    <row r="811" ht="18.0" customHeight="1">
      <c r="A811" s="234"/>
      <c r="B811" s="234"/>
      <c r="C811" s="234"/>
      <c r="D811" s="235"/>
      <c r="E811" s="177"/>
      <c r="F811" s="177"/>
      <c r="G811" s="177"/>
      <c r="H811" s="177"/>
      <c r="I811" s="177"/>
      <c r="J811" s="177"/>
      <c r="K811" s="177"/>
      <c r="L811" s="177"/>
      <c r="M811" s="177"/>
      <c r="N811" s="177"/>
      <c r="O811" s="177"/>
      <c r="P811" s="177"/>
      <c r="Q811" s="177"/>
      <c r="R811" s="177"/>
      <c r="S811" s="177"/>
      <c r="T811" s="177"/>
      <c r="U811" s="177"/>
      <c r="V811" s="177"/>
      <c r="W811" s="177"/>
      <c r="X811" s="177"/>
      <c r="Y811" s="177"/>
      <c r="Z811" s="177"/>
    </row>
    <row r="812" ht="18.0" customHeight="1">
      <c r="A812" s="234"/>
      <c r="B812" s="234"/>
      <c r="C812" s="234"/>
      <c r="D812" s="235"/>
      <c r="E812" s="177"/>
      <c r="F812" s="177"/>
      <c r="G812" s="177"/>
      <c r="H812" s="177"/>
      <c r="I812" s="177"/>
      <c r="J812" s="177"/>
      <c r="K812" s="177"/>
      <c r="L812" s="177"/>
      <c r="M812" s="177"/>
      <c r="N812" s="177"/>
      <c r="O812" s="177"/>
      <c r="P812" s="177"/>
      <c r="Q812" s="177"/>
      <c r="R812" s="177"/>
      <c r="S812" s="177"/>
      <c r="T812" s="177"/>
      <c r="U812" s="177"/>
      <c r="V812" s="177"/>
      <c r="W812" s="177"/>
      <c r="X812" s="177"/>
      <c r="Y812" s="177"/>
      <c r="Z812" s="177"/>
    </row>
    <row r="813" ht="18.0" customHeight="1">
      <c r="A813" s="234"/>
      <c r="B813" s="234"/>
      <c r="C813" s="234"/>
      <c r="D813" s="235"/>
      <c r="E813" s="177"/>
      <c r="F813" s="177"/>
      <c r="G813" s="177"/>
      <c r="H813" s="177"/>
      <c r="I813" s="177"/>
      <c r="J813" s="177"/>
      <c r="K813" s="177"/>
      <c r="L813" s="177"/>
      <c r="M813" s="177"/>
      <c r="N813" s="177"/>
      <c r="O813" s="177"/>
      <c r="P813" s="177"/>
      <c r="Q813" s="177"/>
      <c r="R813" s="177"/>
      <c r="S813" s="177"/>
      <c r="T813" s="177"/>
      <c r="U813" s="177"/>
      <c r="V813" s="177"/>
      <c r="W813" s="177"/>
      <c r="X813" s="177"/>
      <c r="Y813" s="177"/>
      <c r="Z813" s="177"/>
    </row>
    <row r="814" ht="18.0" customHeight="1">
      <c r="A814" s="234"/>
      <c r="B814" s="234"/>
      <c r="C814" s="234"/>
      <c r="D814" s="235"/>
      <c r="E814" s="177"/>
      <c r="F814" s="177"/>
      <c r="G814" s="177"/>
      <c r="H814" s="177"/>
      <c r="I814" s="177"/>
      <c r="J814" s="177"/>
      <c r="K814" s="177"/>
      <c r="L814" s="177"/>
      <c r="M814" s="177"/>
      <c r="N814" s="177"/>
      <c r="O814" s="177"/>
      <c r="P814" s="177"/>
      <c r="Q814" s="177"/>
      <c r="R814" s="177"/>
      <c r="S814" s="177"/>
      <c r="T814" s="177"/>
      <c r="U814" s="177"/>
      <c r="V814" s="177"/>
      <c r="W814" s="177"/>
      <c r="X814" s="177"/>
      <c r="Y814" s="177"/>
      <c r="Z814" s="177"/>
    </row>
    <row r="815" ht="18.0" customHeight="1">
      <c r="A815" s="234"/>
      <c r="B815" s="234"/>
      <c r="C815" s="234"/>
      <c r="D815" s="235"/>
      <c r="E815" s="177"/>
      <c r="F815" s="177"/>
      <c r="G815" s="177"/>
      <c r="H815" s="177"/>
      <c r="I815" s="177"/>
      <c r="J815" s="177"/>
      <c r="K815" s="177"/>
      <c r="L815" s="177"/>
      <c r="M815" s="177"/>
      <c r="N815" s="177"/>
      <c r="O815" s="177"/>
      <c r="P815" s="177"/>
      <c r="Q815" s="177"/>
      <c r="R815" s="177"/>
      <c r="S815" s="177"/>
      <c r="T815" s="177"/>
      <c r="U815" s="177"/>
      <c r="V815" s="177"/>
      <c r="W815" s="177"/>
      <c r="X815" s="177"/>
      <c r="Y815" s="177"/>
      <c r="Z815" s="177"/>
    </row>
    <row r="816" ht="18.0" customHeight="1">
      <c r="A816" s="234"/>
      <c r="B816" s="234"/>
      <c r="C816" s="234"/>
      <c r="D816" s="235"/>
      <c r="E816" s="177"/>
      <c r="F816" s="177"/>
      <c r="G816" s="177"/>
      <c r="H816" s="177"/>
      <c r="I816" s="177"/>
      <c r="J816" s="177"/>
      <c r="K816" s="177"/>
      <c r="L816" s="177"/>
      <c r="M816" s="177"/>
      <c r="N816" s="177"/>
      <c r="O816" s="177"/>
      <c r="P816" s="177"/>
      <c r="Q816" s="177"/>
      <c r="R816" s="177"/>
      <c r="S816" s="177"/>
      <c r="T816" s="177"/>
      <c r="U816" s="177"/>
      <c r="V816" s="177"/>
      <c r="W816" s="177"/>
      <c r="X816" s="177"/>
      <c r="Y816" s="177"/>
      <c r="Z816" s="177"/>
    </row>
    <row r="817" ht="18.0" customHeight="1">
      <c r="A817" s="234"/>
      <c r="B817" s="234"/>
      <c r="C817" s="234"/>
      <c r="D817" s="235"/>
      <c r="E817" s="177"/>
      <c r="F817" s="177"/>
      <c r="G817" s="177"/>
      <c r="H817" s="177"/>
      <c r="I817" s="177"/>
      <c r="J817" s="177"/>
      <c r="K817" s="177"/>
      <c r="L817" s="177"/>
      <c r="M817" s="177"/>
      <c r="N817" s="177"/>
      <c r="O817" s="177"/>
      <c r="P817" s="177"/>
      <c r="Q817" s="177"/>
      <c r="R817" s="177"/>
      <c r="S817" s="177"/>
      <c r="T817" s="177"/>
      <c r="U817" s="177"/>
      <c r="V817" s="177"/>
      <c r="W817" s="177"/>
      <c r="X817" s="177"/>
      <c r="Y817" s="177"/>
      <c r="Z817" s="177"/>
    </row>
    <row r="818" ht="18.0" customHeight="1">
      <c r="A818" s="234"/>
      <c r="B818" s="234"/>
      <c r="C818" s="234"/>
      <c r="D818" s="235"/>
      <c r="E818" s="177"/>
      <c r="F818" s="177"/>
      <c r="G818" s="177"/>
      <c r="H818" s="177"/>
      <c r="I818" s="177"/>
      <c r="J818" s="177"/>
      <c r="K818" s="177"/>
      <c r="L818" s="177"/>
      <c r="M818" s="177"/>
      <c r="N818" s="177"/>
      <c r="O818" s="177"/>
      <c r="P818" s="177"/>
      <c r="Q818" s="177"/>
      <c r="R818" s="177"/>
      <c r="S818" s="177"/>
      <c r="T818" s="177"/>
      <c r="U818" s="177"/>
      <c r="V818" s="177"/>
      <c r="W818" s="177"/>
      <c r="X818" s="177"/>
      <c r="Y818" s="177"/>
      <c r="Z818" s="177"/>
    </row>
    <row r="819" ht="18.0" customHeight="1">
      <c r="A819" s="234"/>
      <c r="B819" s="234"/>
      <c r="C819" s="234"/>
      <c r="D819" s="235"/>
      <c r="E819" s="177"/>
      <c r="F819" s="177"/>
      <c r="G819" s="177"/>
      <c r="H819" s="177"/>
      <c r="I819" s="177"/>
      <c r="J819" s="177"/>
      <c r="K819" s="177"/>
      <c r="L819" s="177"/>
      <c r="M819" s="177"/>
      <c r="N819" s="177"/>
      <c r="O819" s="177"/>
      <c r="P819" s="177"/>
      <c r="Q819" s="177"/>
      <c r="R819" s="177"/>
      <c r="S819" s="177"/>
      <c r="T819" s="177"/>
      <c r="U819" s="177"/>
      <c r="V819" s="177"/>
      <c r="W819" s="177"/>
      <c r="X819" s="177"/>
      <c r="Y819" s="177"/>
      <c r="Z819" s="177"/>
    </row>
    <row r="820" ht="18.0" customHeight="1">
      <c r="A820" s="234"/>
      <c r="B820" s="234"/>
      <c r="C820" s="234"/>
      <c r="D820" s="235"/>
      <c r="E820" s="177"/>
      <c r="F820" s="177"/>
      <c r="G820" s="177"/>
      <c r="H820" s="177"/>
      <c r="I820" s="177"/>
      <c r="J820" s="177"/>
      <c r="K820" s="177"/>
      <c r="L820" s="177"/>
      <c r="M820" s="177"/>
      <c r="N820" s="177"/>
      <c r="O820" s="177"/>
      <c r="P820" s="177"/>
      <c r="Q820" s="177"/>
      <c r="R820" s="177"/>
      <c r="S820" s="177"/>
      <c r="T820" s="177"/>
      <c r="U820" s="177"/>
      <c r="V820" s="177"/>
      <c r="W820" s="177"/>
      <c r="X820" s="177"/>
      <c r="Y820" s="177"/>
      <c r="Z820" s="177"/>
    </row>
    <row r="821" ht="18.0" customHeight="1">
      <c r="A821" s="234"/>
      <c r="B821" s="234"/>
      <c r="C821" s="234"/>
      <c r="D821" s="235"/>
      <c r="E821" s="177"/>
      <c r="F821" s="177"/>
      <c r="G821" s="177"/>
      <c r="H821" s="177"/>
      <c r="I821" s="177"/>
      <c r="J821" s="177"/>
      <c r="K821" s="177"/>
      <c r="L821" s="177"/>
      <c r="M821" s="177"/>
      <c r="N821" s="177"/>
      <c r="O821" s="177"/>
      <c r="P821" s="177"/>
      <c r="Q821" s="177"/>
      <c r="R821" s="177"/>
      <c r="S821" s="177"/>
      <c r="T821" s="177"/>
      <c r="U821" s="177"/>
      <c r="V821" s="177"/>
      <c r="W821" s="177"/>
      <c r="X821" s="177"/>
      <c r="Y821" s="177"/>
      <c r="Z821" s="177"/>
    </row>
    <row r="822" ht="18.0" customHeight="1">
      <c r="A822" s="234"/>
      <c r="B822" s="234"/>
      <c r="C822" s="234"/>
      <c r="D822" s="235"/>
      <c r="E822" s="177"/>
      <c r="F822" s="177"/>
      <c r="G822" s="177"/>
      <c r="H822" s="177"/>
      <c r="I822" s="177"/>
      <c r="J822" s="177"/>
      <c r="K822" s="177"/>
      <c r="L822" s="177"/>
      <c r="M822" s="177"/>
      <c r="N822" s="177"/>
      <c r="O822" s="177"/>
      <c r="P822" s="177"/>
      <c r="Q822" s="177"/>
      <c r="R822" s="177"/>
      <c r="S822" s="177"/>
      <c r="T822" s="177"/>
      <c r="U822" s="177"/>
      <c r="V822" s="177"/>
      <c r="W822" s="177"/>
      <c r="X822" s="177"/>
      <c r="Y822" s="177"/>
      <c r="Z822" s="177"/>
    </row>
    <row r="823" ht="18.0" customHeight="1">
      <c r="A823" s="234"/>
      <c r="B823" s="234"/>
      <c r="C823" s="234"/>
      <c r="D823" s="235"/>
      <c r="E823" s="177"/>
      <c r="F823" s="177"/>
      <c r="G823" s="177"/>
      <c r="H823" s="177"/>
      <c r="I823" s="177"/>
      <c r="J823" s="177"/>
      <c r="K823" s="177"/>
      <c r="L823" s="177"/>
      <c r="M823" s="177"/>
      <c r="N823" s="177"/>
      <c r="O823" s="177"/>
      <c r="P823" s="177"/>
      <c r="Q823" s="177"/>
      <c r="R823" s="177"/>
      <c r="S823" s="177"/>
      <c r="T823" s="177"/>
      <c r="U823" s="177"/>
      <c r="V823" s="177"/>
      <c r="W823" s="177"/>
      <c r="X823" s="177"/>
      <c r="Y823" s="177"/>
      <c r="Z823" s="177"/>
    </row>
    <row r="824" ht="18.0" customHeight="1">
      <c r="A824" s="234"/>
      <c r="B824" s="234"/>
      <c r="C824" s="234"/>
      <c r="D824" s="235"/>
      <c r="E824" s="177"/>
      <c r="F824" s="177"/>
      <c r="G824" s="177"/>
      <c r="H824" s="177"/>
      <c r="I824" s="177"/>
      <c r="J824" s="177"/>
      <c r="K824" s="177"/>
      <c r="L824" s="177"/>
      <c r="M824" s="177"/>
      <c r="N824" s="177"/>
      <c r="O824" s="177"/>
      <c r="P824" s="177"/>
      <c r="Q824" s="177"/>
      <c r="R824" s="177"/>
      <c r="S824" s="177"/>
      <c r="T824" s="177"/>
      <c r="U824" s="177"/>
      <c r="V824" s="177"/>
      <c r="W824" s="177"/>
      <c r="X824" s="177"/>
      <c r="Y824" s="177"/>
      <c r="Z824" s="177"/>
    </row>
    <row r="825" ht="18.0" customHeight="1">
      <c r="A825" s="234"/>
      <c r="B825" s="234"/>
      <c r="C825" s="234"/>
      <c r="D825" s="235"/>
      <c r="E825" s="177"/>
      <c r="F825" s="177"/>
      <c r="G825" s="177"/>
      <c r="H825" s="177"/>
      <c r="I825" s="177"/>
      <c r="J825" s="177"/>
      <c r="K825" s="177"/>
      <c r="L825" s="177"/>
      <c r="M825" s="177"/>
      <c r="N825" s="177"/>
      <c r="O825" s="177"/>
      <c r="P825" s="177"/>
      <c r="Q825" s="177"/>
      <c r="R825" s="177"/>
      <c r="S825" s="177"/>
      <c r="T825" s="177"/>
      <c r="U825" s="177"/>
      <c r="V825" s="177"/>
      <c r="W825" s="177"/>
      <c r="X825" s="177"/>
      <c r="Y825" s="177"/>
      <c r="Z825" s="177"/>
    </row>
    <row r="826" ht="18.0" customHeight="1">
      <c r="A826" s="234"/>
      <c r="B826" s="234"/>
      <c r="C826" s="234"/>
      <c r="D826" s="235"/>
      <c r="E826" s="177"/>
      <c r="F826" s="177"/>
      <c r="G826" s="177"/>
      <c r="H826" s="177"/>
      <c r="I826" s="177"/>
      <c r="J826" s="177"/>
      <c r="K826" s="177"/>
      <c r="L826" s="177"/>
      <c r="M826" s="177"/>
      <c r="N826" s="177"/>
      <c r="O826" s="177"/>
      <c r="P826" s="177"/>
      <c r="Q826" s="177"/>
      <c r="R826" s="177"/>
      <c r="S826" s="177"/>
      <c r="T826" s="177"/>
      <c r="U826" s="177"/>
      <c r="V826" s="177"/>
      <c r="W826" s="177"/>
      <c r="X826" s="177"/>
      <c r="Y826" s="177"/>
      <c r="Z826" s="177"/>
    </row>
    <row r="827" ht="18.0" customHeight="1">
      <c r="A827" s="234"/>
      <c r="B827" s="234"/>
      <c r="C827" s="234"/>
      <c r="D827" s="235"/>
      <c r="E827" s="177"/>
      <c r="F827" s="177"/>
      <c r="G827" s="177"/>
      <c r="H827" s="177"/>
      <c r="I827" s="177"/>
      <c r="J827" s="177"/>
      <c r="K827" s="177"/>
      <c r="L827" s="177"/>
      <c r="M827" s="177"/>
      <c r="N827" s="177"/>
      <c r="O827" s="177"/>
      <c r="P827" s="177"/>
      <c r="Q827" s="177"/>
      <c r="R827" s="177"/>
      <c r="S827" s="177"/>
      <c r="T827" s="177"/>
      <c r="U827" s="177"/>
      <c r="V827" s="177"/>
      <c r="W827" s="177"/>
      <c r="X827" s="177"/>
      <c r="Y827" s="177"/>
      <c r="Z827" s="177"/>
    </row>
    <row r="828" ht="18.0" customHeight="1">
      <c r="A828" s="234"/>
      <c r="B828" s="234"/>
      <c r="C828" s="234"/>
      <c r="D828" s="235"/>
      <c r="E828" s="177"/>
      <c r="F828" s="177"/>
      <c r="G828" s="177"/>
      <c r="H828" s="177"/>
      <c r="I828" s="177"/>
      <c r="J828" s="177"/>
      <c r="K828" s="177"/>
      <c r="L828" s="177"/>
      <c r="M828" s="177"/>
      <c r="N828" s="177"/>
      <c r="O828" s="177"/>
      <c r="P828" s="177"/>
      <c r="Q828" s="177"/>
      <c r="R828" s="177"/>
      <c r="S828" s="177"/>
      <c r="T828" s="177"/>
      <c r="U828" s="177"/>
      <c r="V828" s="177"/>
      <c r="W828" s="177"/>
      <c r="X828" s="177"/>
      <c r="Y828" s="177"/>
      <c r="Z828" s="177"/>
    </row>
    <row r="829" ht="18.0" customHeight="1">
      <c r="A829" s="234"/>
      <c r="B829" s="234"/>
      <c r="C829" s="234"/>
      <c r="D829" s="235"/>
      <c r="E829" s="177"/>
      <c r="F829" s="177"/>
      <c r="G829" s="177"/>
      <c r="H829" s="177"/>
      <c r="I829" s="177"/>
      <c r="J829" s="177"/>
      <c r="K829" s="177"/>
      <c r="L829" s="177"/>
      <c r="M829" s="177"/>
      <c r="N829" s="177"/>
      <c r="O829" s="177"/>
      <c r="P829" s="177"/>
      <c r="Q829" s="177"/>
      <c r="R829" s="177"/>
      <c r="S829" s="177"/>
      <c r="T829" s="177"/>
      <c r="U829" s="177"/>
      <c r="V829" s="177"/>
      <c r="W829" s="177"/>
      <c r="X829" s="177"/>
      <c r="Y829" s="177"/>
      <c r="Z829" s="177"/>
    </row>
    <row r="830" ht="18.0" customHeight="1">
      <c r="A830" s="234"/>
      <c r="B830" s="234"/>
      <c r="C830" s="234"/>
      <c r="D830" s="235"/>
      <c r="E830" s="177"/>
      <c r="F830" s="177"/>
      <c r="G830" s="177"/>
      <c r="H830" s="177"/>
      <c r="I830" s="177"/>
      <c r="J830" s="177"/>
      <c r="K830" s="177"/>
      <c r="L830" s="177"/>
      <c r="M830" s="177"/>
      <c r="N830" s="177"/>
      <c r="O830" s="177"/>
      <c r="P830" s="177"/>
      <c r="Q830" s="177"/>
      <c r="R830" s="177"/>
      <c r="S830" s="177"/>
      <c r="T830" s="177"/>
      <c r="U830" s="177"/>
      <c r="V830" s="177"/>
      <c r="W830" s="177"/>
      <c r="X830" s="177"/>
      <c r="Y830" s="177"/>
      <c r="Z830" s="177"/>
    </row>
    <row r="831" ht="18.0" customHeight="1">
      <c r="A831" s="234"/>
      <c r="B831" s="234"/>
      <c r="C831" s="234"/>
      <c r="D831" s="235"/>
      <c r="E831" s="177"/>
      <c r="F831" s="177"/>
      <c r="G831" s="177"/>
      <c r="H831" s="177"/>
      <c r="I831" s="177"/>
      <c r="J831" s="177"/>
      <c r="K831" s="177"/>
      <c r="L831" s="177"/>
      <c r="M831" s="177"/>
      <c r="N831" s="177"/>
      <c r="O831" s="177"/>
      <c r="P831" s="177"/>
      <c r="Q831" s="177"/>
      <c r="R831" s="177"/>
      <c r="S831" s="177"/>
      <c r="T831" s="177"/>
      <c r="U831" s="177"/>
      <c r="V831" s="177"/>
      <c r="W831" s="177"/>
      <c r="X831" s="177"/>
      <c r="Y831" s="177"/>
      <c r="Z831" s="177"/>
    </row>
    <row r="832" ht="18.0" customHeight="1">
      <c r="A832" s="234"/>
      <c r="B832" s="234"/>
      <c r="C832" s="234"/>
      <c r="D832" s="235"/>
      <c r="E832" s="177"/>
      <c r="F832" s="177"/>
      <c r="G832" s="177"/>
      <c r="H832" s="177"/>
      <c r="I832" s="177"/>
      <c r="J832" s="177"/>
      <c r="K832" s="177"/>
      <c r="L832" s="177"/>
      <c r="M832" s="177"/>
      <c r="N832" s="177"/>
      <c r="O832" s="177"/>
      <c r="P832" s="177"/>
      <c r="Q832" s="177"/>
      <c r="R832" s="177"/>
      <c r="S832" s="177"/>
      <c r="T832" s="177"/>
      <c r="U832" s="177"/>
      <c r="V832" s="177"/>
      <c r="W832" s="177"/>
      <c r="X832" s="177"/>
      <c r="Y832" s="177"/>
      <c r="Z832" s="177"/>
    </row>
    <row r="833" ht="18.0" customHeight="1">
      <c r="A833" s="234"/>
      <c r="B833" s="234"/>
      <c r="C833" s="234"/>
      <c r="D833" s="235"/>
      <c r="E833" s="177"/>
      <c r="F833" s="177"/>
      <c r="G833" s="177"/>
      <c r="H833" s="177"/>
      <c r="I833" s="177"/>
      <c r="J833" s="177"/>
      <c r="K833" s="177"/>
      <c r="L833" s="177"/>
      <c r="M833" s="177"/>
      <c r="N833" s="177"/>
      <c r="O833" s="177"/>
      <c r="P833" s="177"/>
      <c r="Q833" s="177"/>
      <c r="R833" s="177"/>
      <c r="S833" s="177"/>
      <c r="T833" s="177"/>
      <c r="U833" s="177"/>
      <c r="V833" s="177"/>
      <c r="W833" s="177"/>
      <c r="X833" s="177"/>
      <c r="Y833" s="177"/>
      <c r="Z833" s="177"/>
    </row>
    <row r="834" ht="18.0" customHeight="1">
      <c r="A834" s="234"/>
      <c r="B834" s="234"/>
      <c r="C834" s="234"/>
      <c r="D834" s="235"/>
      <c r="E834" s="177"/>
      <c r="F834" s="177"/>
      <c r="G834" s="177"/>
      <c r="H834" s="177"/>
      <c r="I834" s="177"/>
      <c r="J834" s="177"/>
      <c r="K834" s="177"/>
      <c r="L834" s="177"/>
      <c r="M834" s="177"/>
      <c r="N834" s="177"/>
      <c r="O834" s="177"/>
      <c r="P834" s="177"/>
      <c r="Q834" s="177"/>
      <c r="R834" s="177"/>
      <c r="S834" s="177"/>
      <c r="T834" s="177"/>
      <c r="U834" s="177"/>
      <c r="V834" s="177"/>
      <c r="W834" s="177"/>
      <c r="X834" s="177"/>
      <c r="Y834" s="177"/>
      <c r="Z834" s="177"/>
    </row>
    <row r="835" ht="18.0" customHeight="1">
      <c r="A835" s="234"/>
      <c r="B835" s="234"/>
      <c r="C835" s="234"/>
      <c r="D835" s="235"/>
      <c r="E835" s="177"/>
      <c r="F835" s="177"/>
      <c r="G835" s="177"/>
      <c r="H835" s="177"/>
      <c r="I835" s="177"/>
      <c r="J835" s="177"/>
      <c r="K835" s="177"/>
      <c r="L835" s="177"/>
      <c r="M835" s="177"/>
      <c r="N835" s="177"/>
      <c r="O835" s="177"/>
      <c r="P835" s="177"/>
      <c r="Q835" s="177"/>
      <c r="R835" s="177"/>
      <c r="S835" s="177"/>
      <c r="T835" s="177"/>
      <c r="U835" s="177"/>
      <c r="V835" s="177"/>
      <c r="W835" s="177"/>
      <c r="X835" s="177"/>
      <c r="Y835" s="177"/>
      <c r="Z835" s="177"/>
    </row>
    <row r="836" ht="18.0" customHeight="1">
      <c r="A836" s="234"/>
      <c r="B836" s="234"/>
      <c r="C836" s="234"/>
      <c r="D836" s="235"/>
      <c r="E836" s="177"/>
      <c r="F836" s="177"/>
      <c r="G836" s="177"/>
      <c r="H836" s="177"/>
      <c r="I836" s="177"/>
      <c r="J836" s="177"/>
      <c r="K836" s="177"/>
      <c r="L836" s="177"/>
      <c r="M836" s="177"/>
      <c r="N836" s="177"/>
      <c r="O836" s="177"/>
      <c r="P836" s="177"/>
      <c r="Q836" s="177"/>
      <c r="R836" s="177"/>
      <c r="S836" s="177"/>
      <c r="T836" s="177"/>
      <c r="U836" s="177"/>
      <c r="V836" s="177"/>
      <c r="W836" s="177"/>
      <c r="X836" s="177"/>
      <c r="Y836" s="177"/>
      <c r="Z836" s="177"/>
    </row>
    <row r="837" ht="18.0" customHeight="1">
      <c r="A837" s="234"/>
      <c r="B837" s="234"/>
      <c r="C837" s="234"/>
      <c r="D837" s="235"/>
      <c r="E837" s="177"/>
      <c r="F837" s="177"/>
      <c r="G837" s="177"/>
      <c r="H837" s="177"/>
      <c r="I837" s="177"/>
      <c r="J837" s="177"/>
      <c r="K837" s="177"/>
      <c r="L837" s="177"/>
      <c r="M837" s="177"/>
      <c r="N837" s="177"/>
      <c r="O837" s="177"/>
      <c r="P837" s="177"/>
      <c r="Q837" s="177"/>
      <c r="R837" s="177"/>
      <c r="S837" s="177"/>
      <c r="T837" s="177"/>
      <c r="U837" s="177"/>
      <c r="V837" s="177"/>
      <c r="W837" s="177"/>
      <c r="X837" s="177"/>
      <c r="Y837" s="177"/>
      <c r="Z837" s="177"/>
    </row>
    <row r="838" ht="18.0" customHeight="1">
      <c r="A838" s="234"/>
      <c r="B838" s="234"/>
      <c r="C838" s="234"/>
      <c r="D838" s="235"/>
      <c r="E838" s="177"/>
      <c r="F838" s="177"/>
      <c r="G838" s="177"/>
      <c r="H838" s="177"/>
      <c r="I838" s="177"/>
      <c r="J838" s="177"/>
      <c r="K838" s="177"/>
      <c r="L838" s="177"/>
      <c r="M838" s="177"/>
      <c r="N838" s="177"/>
      <c r="O838" s="177"/>
      <c r="P838" s="177"/>
      <c r="Q838" s="177"/>
      <c r="R838" s="177"/>
      <c r="S838" s="177"/>
      <c r="T838" s="177"/>
      <c r="U838" s="177"/>
      <c r="V838" s="177"/>
      <c r="W838" s="177"/>
      <c r="X838" s="177"/>
      <c r="Y838" s="177"/>
      <c r="Z838" s="177"/>
    </row>
    <row r="839" ht="18.0" customHeight="1">
      <c r="A839" s="234"/>
      <c r="B839" s="234"/>
      <c r="C839" s="234"/>
      <c r="D839" s="235"/>
      <c r="E839" s="177"/>
      <c r="F839" s="177"/>
      <c r="G839" s="177"/>
      <c r="H839" s="177"/>
      <c r="I839" s="177"/>
      <c r="J839" s="177"/>
      <c r="K839" s="177"/>
      <c r="L839" s="177"/>
      <c r="M839" s="177"/>
      <c r="N839" s="177"/>
      <c r="O839" s="177"/>
      <c r="P839" s="177"/>
      <c r="Q839" s="177"/>
      <c r="R839" s="177"/>
      <c r="S839" s="177"/>
      <c r="T839" s="177"/>
      <c r="U839" s="177"/>
      <c r="V839" s="177"/>
      <c r="W839" s="177"/>
      <c r="X839" s="177"/>
      <c r="Y839" s="177"/>
      <c r="Z839" s="177"/>
    </row>
    <row r="840" ht="18.0" customHeight="1">
      <c r="A840" s="234"/>
      <c r="B840" s="234"/>
      <c r="C840" s="234"/>
      <c r="D840" s="235"/>
      <c r="E840" s="177"/>
      <c r="F840" s="177"/>
      <c r="G840" s="177"/>
      <c r="H840" s="177"/>
      <c r="I840" s="177"/>
      <c r="J840" s="177"/>
      <c r="K840" s="177"/>
      <c r="L840" s="177"/>
      <c r="M840" s="177"/>
      <c r="N840" s="177"/>
      <c r="O840" s="177"/>
      <c r="P840" s="177"/>
      <c r="Q840" s="177"/>
      <c r="R840" s="177"/>
      <c r="S840" s="177"/>
      <c r="T840" s="177"/>
      <c r="U840" s="177"/>
      <c r="V840" s="177"/>
      <c r="W840" s="177"/>
      <c r="X840" s="177"/>
      <c r="Y840" s="177"/>
      <c r="Z840" s="177"/>
    </row>
    <row r="841" ht="18.0" customHeight="1">
      <c r="A841" s="234"/>
      <c r="B841" s="234"/>
      <c r="C841" s="234"/>
      <c r="D841" s="235"/>
      <c r="E841" s="177"/>
      <c r="F841" s="177"/>
      <c r="G841" s="177"/>
      <c r="H841" s="177"/>
      <c r="I841" s="177"/>
      <c r="J841" s="177"/>
      <c r="K841" s="177"/>
      <c r="L841" s="177"/>
      <c r="M841" s="177"/>
      <c r="N841" s="177"/>
      <c r="O841" s="177"/>
      <c r="P841" s="177"/>
      <c r="Q841" s="177"/>
      <c r="R841" s="177"/>
      <c r="S841" s="177"/>
      <c r="T841" s="177"/>
      <c r="U841" s="177"/>
      <c r="V841" s="177"/>
      <c r="W841" s="177"/>
      <c r="X841" s="177"/>
      <c r="Y841" s="177"/>
      <c r="Z841" s="177"/>
    </row>
    <row r="842" ht="18.0" customHeight="1">
      <c r="A842" s="234"/>
      <c r="B842" s="234"/>
      <c r="C842" s="234"/>
      <c r="D842" s="235"/>
      <c r="E842" s="177"/>
      <c r="F842" s="177"/>
      <c r="G842" s="177"/>
      <c r="H842" s="177"/>
      <c r="I842" s="177"/>
      <c r="J842" s="177"/>
      <c r="K842" s="177"/>
      <c r="L842" s="177"/>
      <c r="M842" s="177"/>
      <c r="N842" s="177"/>
      <c r="O842" s="177"/>
      <c r="P842" s="177"/>
      <c r="Q842" s="177"/>
      <c r="R842" s="177"/>
      <c r="S842" s="177"/>
      <c r="T842" s="177"/>
      <c r="U842" s="177"/>
      <c r="V842" s="177"/>
      <c r="W842" s="177"/>
      <c r="X842" s="177"/>
      <c r="Y842" s="177"/>
      <c r="Z842" s="177"/>
    </row>
    <row r="843" ht="18.0" customHeight="1">
      <c r="A843" s="234"/>
      <c r="B843" s="234"/>
      <c r="C843" s="234"/>
      <c r="D843" s="235"/>
      <c r="E843" s="177"/>
      <c r="F843" s="177"/>
      <c r="G843" s="177"/>
      <c r="H843" s="177"/>
      <c r="I843" s="177"/>
      <c r="J843" s="177"/>
      <c r="K843" s="177"/>
      <c r="L843" s="177"/>
      <c r="M843" s="177"/>
      <c r="N843" s="177"/>
      <c r="O843" s="177"/>
      <c r="P843" s="177"/>
      <c r="Q843" s="177"/>
      <c r="R843" s="177"/>
      <c r="S843" s="177"/>
      <c r="T843" s="177"/>
      <c r="U843" s="177"/>
      <c r="V843" s="177"/>
      <c r="W843" s="177"/>
      <c r="X843" s="177"/>
      <c r="Y843" s="177"/>
      <c r="Z843" s="177"/>
    </row>
    <row r="844" ht="18.0" customHeight="1">
      <c r="A844" s="234"/>
      <c r="B844" s="234"/>
      <c r="C844" s="234"/>
      <c r="D844" s="235"/>
      <c r="E844" s="177"/>
      <c r="F844" s="177"/>
      <c r="G844" s="177"/>
      <c r="H844" s="177"/>
      <c r="I844" s="177"/>
      <c r="J844" s="177"/>
      <c r="K844" s="177"/>
      <c r="L844" s="177"/>
      <c r="M844" s="177"/>
      <c r="N844" s="177"/>
      <c r="O844" s="177"/>
      <c r="P844" s="177"/>
      <c r="Q844" s="177"/>
      <c r="R844" s="177"/>
      <c r="S844" s="177"/>
      <c r="T844" s="177"/>
      <c r="U844" s="177"/>
      <c r="V844" s="177"/>
      <c r="W844" s="177"/>
      <c r="X844" s="177"/>
      <c r="Y844" s="177"/>
      <c r="Z844" s="177"/>
    </row>
    <row r="845" ht="18.0" customHeight="1">
      <c r="A845" s="234"/>
      <c r="B845" s="234"/>
      <c r="C845" s="234"/>
      <c r="D845" s="235"/>
      <c r="E845" s="177"/>
      <c r="F845" s="177"/>
      <c r="G845" s="177"/>
      <c r="H845" s="177"/>
      <c r="I845" s="177"/>
      <c r="J845" s="177"/>
      <c r="K845" s="177"/>
      <c r="L845" s="177"/>
      <c r="M845" s="177"/>
      <c r="N845" s="177"/>
      <c r="O845" s="177"/>
      <c r="P845" s="177"/>
      <c r="Q845" s="177"/>
      <c r="R845" s="177"/>
      <c r="S845" s="177"/>
      <c r="T845" s="177"/>
      <c r="U845" s="177"/>
      <c r="V845" s="177"/>
      <c r="W845" s="177"/>
      <c r="X845" s="177"/>
      <c r="Y845" s="177"/>
      <c r="Z845" s="177"/>
    </row>
    <row r="846" ht="18.0" customHeight="1">
      <c r="A846" s="234"/>
      <c r="B846" s="234"/>
      <c r="C846" s="234"/>
      <c r="D846" s="235"/>
      <c r="E846" s="177"/>
      <c r="F846" s="177"/>
      <c r="G846" s="177"/>
      <c r="H846" s="177"/>
      <c r="I846" s="177"/>
      <c r="J846" s="177"/>
      <c r="K846" s="177"/>
      <c r="L846" s="177"/>
      <c r="M846" s="177"/>
      <c r="N846" s="177"/>
      <c r="O846" s="177"/>
      <c r="P846" s="177"/>
      <c r="Q846" s="177"/>
      <c r="R846" s="177"/>
      <c r="S846" s="177"/>
      <c r="T846" s="177"/>
      <c r="U846" s="177"/>
      <c r="V846" s="177"/>
      <c r="W846" s="177"/>
      <c r="X846" s="177"/>
      <c r="Y846" s="177"/>
      <c r="Z846" s="177"/>
    </row>
    <row r="847" ht="18.0" customHeight="1">
      <c r="A847" s="234"/>
      <c r="B847" s="234"/>
      <c r="C847" s="234"/>
      <c r="D847" s="235"/>
      <c r="E847" s="177"/>
      <c r="F847" s="177"/>
      <c r="G847" s="177"/>
      <c r="H847" s="177"/>
      <c r="I847" s="177"/>
      <c r="J847" s="177"/>
      <c r="K847" s="177"/>
      <c r="L847" s="177"/>
      <c r="M847" s="177"/>
      <c r="N847" s="177"/>
      <c r="O847" s="177"/>
      <c r="P847" s="177"/>
      <c r="Q847" s="177"/>
      <c r="R847" s="177"/>
      <c r="S847" s="177"/>
      <c r="T847" s="177"/>
      <c r="U847" s="177"/>
      <c r="V847" s="177"/>
      <c r="W847" s="177"/>
      <c r="X847" s="177"/>
      <c r="Y847" s="177"/>
      <c r="Z847" s="177"/>
    </row>
    <row r="848" ht="18.0" customHeight="1">
      <c r="A848" s="234"/>
      <c r="B848" s="234"/>
      <c r="C848" s="234"/>
      <c r="D848" s="235"/>
      <c r="E848" s="177"/>
      <c r="F848" s="177"/>
      <c r="G848" s="177"/>
      <c r="H848" s="177"/>
      <c r="I848" s="177"/>
      <c r="J848" s="177"/>
      <c r="K848" s="177"/>
      <c r="L848" s="177"/>
      <c r="M848" s="177"/>
      <c r="N848" s="177"/>
      <c r="O848" s="177"/>
      <c r="P848" s="177"/>
      <c r="Q848" s="177"/>
      <c r="R848" s="177"/>
      <c r="S848" s="177"/>
      <c r="T848" s="177"/>
      <c r="U848" s="177"/>
      <c r="V848" s="177"/>
      <c r="W848" s="177"/>
      <c r="X848" s="177"/>
      <c r="Y848" s="177"/>
      <c r="Z848" s="177"/>
    </row>
    <row r="849" ht="18.0" customHeight="1">
      <c r="A849" s="234"/>
      <c r="B849" s="234"/>
      <c r="C849" s="234"/>
      <c r="D849" s="235"/>
      <c r="E849" s="177"/>
      <c r="F849" s="177"/>
      <c r="G849" s="177"/>
      <c r="H849" s="177"/>
      <c r="I849" s="177"/>
      <c r="J849" s="177"/>
      <c r="K849" s="177"/>
      <c r="L849" s="177"/>
      <c r="M849" s="177"/>
      <c r="N849" s="177"/>
      <c r="O849" s="177"/>
      <c r="P849" s="177"/>
      <c r="Q849" s="177"/>
      <c r="R849" s="177"/>
      <c r="S849" s="177"/>
      <c r="T849" s="177"/>
      <c r="U849" s="177"/>
      <c r="V849" s="177"/>
      <c r="W849" s="177"/>
      <c r="X849" s="177"/>
      <c r="Y849" s="177"/>
      <c r="Z849" s="177"/>
    </row>
    <row r="850" ht="18.0" customHeight="1">
      <c r="A850" s="234"/>
      <c r="B850" s="234"/>
      <c r="C850" s="234"/>
      <c r="D850" s="235"/>
      <c r="E850" s="177"/>
      <c r="F850" s="177"/>
      <c r="G850" s="177"/>
      <c r="H850" s="177"/>
      <c r="I850" s="177"/>
      <c r="J850" s="177"/>
      <c r="K850" s="177"/>
      <c r="L850" s="177"/>
      <c r="M850" s="177"/>
      <c r="N850" s="177"/>
      <c r="O850" s="177"/>
      <c r="P850" s="177"/>
      <c r="Q850" s="177"/>
      <c r="R850" s="177"/>
      <c r="S850" s="177"/>
      <c r="T850" s="177"/>
      <c r="U850" s="177"/>
      <c r="V850" s="177"/>
      <c r="W850" s="177"/>
      <c r="X850" s="177"/>
      <c r="Y850" s="177"/>
      <c r="Z850" s="177"/>
    </row>
    <row r="851" ht="18.0" customHeight="1">
      <c r="A851" s="234"/>
      <c r="B851" s="234"/>
      <c r="C851" s="234"/>
      <c r="D851" s="235"/>
      <c r="E851" s="177"/>
      <c r="F851" s="177"/>
      <c r="G851" s="177"/>
      <c r="H851" s="177"/>
      <c r="I851" s="177"/>
      <c r="J851" s="177"/>
      <c r="K851" s="177"/>
      <c r="L851" s="177"/>
      <c r="M851" s="177"/>
      <c r="N851" s="177"/>
      <c r="O851" s="177"/>
      <c r="P851" s="177"/>
      <c r="Q851" s="177"/>
      <c r="R851" s="177"/>
      <c r="S851" s="177"/>
      <c r="T851" s="177"/>
      <c r="U851" s="177"/>
      <c r="V851" s="177"/>
      <c r="W851" s="177"/>
      <c r="X851" s="177"/>
      <c r="Y851" s="177"/>
      <c r="Z851" s="177"/>
    </row>
    <row r="852" ht="18.0" customHeight="1">
      <c r="A852" s="234"/>
      <c r="B852" s="234"/>
      <c r="C852" s="234"/>
      <c r="D852" s="235"/>
      <c r="E852" s="177"/>
      <c r="F852" s="177"/>
      <c r="G852" s="177"/>
      <c r="H852" s="177"/>
      <c r="I852" s="177"/>
      <c r="J852" s="177"/>
      <c r="K852" s="177"/>
      <c r="L852" s="177"/>
      <c r="M852" s="177"/>
      <c r="N852" s="177"/>
      <c r="O852" s="177"/>
      <c r="P852" s="177"/>
      <c r="Q852" s="177"/>
      <c r="R852" s="177"/>
      <c r="S852" s="177"/>
      <c r="T852" s="177"/>
      <c r="U852" s="177"/>
      <c r="V852" s="177"/>
      <c r="W852" s="177"/>
      <c r="X852" s="177"/>
      <c r="Y852" s="177"/>
      <c r="Z852" s="177"/>
    </row>
    <row r="853" ht="18.0" customHeight="1">
      <c r="A853" s="234"/>
      <c r="B853" s="234"/>
      <c r="C853" s="234"/>
      <c r="D853" s="235"/>
      <c r="E853" s="177"/>
      <c r="F853" s="177"/>
      <c r="G853" s="177"/>
      <c r="H853" s="177"/>
      <c r="I853" s="177"/>
      <c r="J853" s="177"/>
      <c r="K853" s="177"/>
      <c r="L853" s="177"/>
      <c r="M853" s="177"/>
      <c r="N853" s="177"/>
      <c r="O853" s="177"/>
      <c r="P853" s="177"/>
      <c r="Q853" s="177"/>
      <c r="R853" s="177"/>
      <c r="S853" s="177"/>
      <c r="T853" s="177"/>
      <c r="U853" s="177"/>
      <c r="V853" s="177"/>
      <c r="W853" s="177"/>
      <c r="X853" s="177"/>
      <c r="Y853" s="177"/>
      <c r="Z853" s="177"/>
    </row>
    <row r="854" ht="18.0" customHeight="1">
      <c r="A854" s="234"/>
      <c r="B854" s="234"/>
      <c r="C854" s="234"/>
      <c r="D854" s="235"/>
      <c r="E854" s="177"/>
      <c r="F854" s="177"/>
      <c r="G854" s="177"/>
      <c r="H854" s="177"/>
      <c r="I854" s="177"/>
      <c r="J854" s="177"/>
      <c r="K854" s="177"/>
      <c r="L854" s="177"/>
      <c r="M854" s="177"/>
      <c r="N854" s="177"/>
      <c r="O854" s="177"/>
      <c r="P854" s="177"/>
      <c r="Q854" s="177"/>
      <c r="R854" s="177"/>
      <c r="S854" s="177"/>
      <c r="T854" s="177"/>
      <c r="U854" s="177"/>
      <c r="V854" s="177"/>
      <c r="W854" s="177"/>
      <c r="X854" s="177"/>
      <c r="Y854" s="177"/>
      <c r="Z854" s="177"/>
    </row>
    <row r="855" ht="18.0" customHeight="1">
      <c r="A855" s="234"/>
      <c r="B855" s="234"/>
      <c r="C855" s="234"/>
      <c r="D855" s="235"/>
      <c r="E855" s="177"/>
      <c r="F855" s="177"/>
      <c r="G855" s="177"/>
      <c r="H855" s="177"/>
      <c r="I855" s="177"/>
      <c r="J855" s="177"/>
      <c r="K855" s="177"/>
      <c r="L855" s="177"/>
      <c r="M855" s="177"/>
      <c r="N855" s="177"/>
      <c r="O855" s="177"/>
      <c r="P855" s="177"/>
      <c r="Q855" s="177"/>
      <c r="R855" s="177"/>
      <c r="S855" s="177"/>
      <c r="T855" s="177"/>
      <c r="U855" s="177"/>
      <c r="V855" s="177"/>
      <c r="W855" s="177"/>
      <c r="X855" s="177"/>
      <c r="Y855" s="177"/>
      <c r="Z855" s="177"/>
    </row>
    <row r="856" ht="18.0" customHeight="1">
      <c r="A856" s="234"/>
      <c r="B856" s="234"/>
      <c r="C856" s="234"/>
      <c r="D856" s="235"/>
      <c r="E856" s="177"/>
      <c r="F856" s="177"/>
      <c r="G856" s="177"/>
      <c r="H856" s="177"/>
      <c r="I856" s="177"/>
      <c r="J856" s="177"/>
      <c r="K856" s="177"/>
      <c r="L856" s="177"/>
      <c r="M856" s="177"/>
      <c r="N856" s="177"/>
      <c r="O856" s="177"/>
      <c r="P856" s="177"/>
      <c r="Q856" s="177"/>
      <c r="R856" s="177"/>
      <c r="S856" s="177"/>
      <c r="T856" s="177"/>
      <c r="U856" s="177"/>
      <c r="V856" s="177"/>
      <c r="W856" s="177"/>
      <c r="X856" s="177"/>
      <c r="Y856" s="177"/>
      <c r="Z856" s="177"/>
    </row>
    <row r="857" ht="18.0" customHeight="1">
      <c r="A857" s="234"/>
      <c r="B857" s="234"/>
      <c r="C857" s="234"/>
      <c r="D857" s="235"/>
      <c r="E857" s="177"/>
      <c r="F857" s="177"/>
      <c r="G857" s="177"/>
      <c r="H857" s="177"/>
      <c r="I857" s="177"/>
      <c r="J857" s="177"/>
      <c r="K857" s="177"/>
      <c r="L857" s="177"/>
      <c r="M857" s="177"/>
      <c r="N857" s="177"/>
      <c r="O857" s="177"/>
      <c r="P857" s="177"/>
      <c r="Q857" s="177"/>
      <c r="R857" s="177"/>
      <c r="S857" s="177"/>
      <c r="T857" s="177"/>
      <c r="U857" s="177"/>
      <c r="V857" s="177"/>
      <c r="W857" s="177"/>
      <c r="X857" s="177"/>
      <c r="Y857" s="177"/>
      <c r="Z857" s="177"/>
    </row>
    <row r="858" ht="18.0" customHeight="1">
      <c r="A858" s="234"/>
      <c r="B858" s="234"/>
      <c r="C858" s="234"/>
      <c r="D858" s="235"/>
      <c r="E858" s="177"/>
      <c r="F858" s="177"/>
      <c r="G858" s="177"/>
      <c r="H858" s="177"/>
      <c r="I858" s="177"/>
      <c r="J858" s="177"/>
      <c r="K858" s="177"/>
      <c r="L858" s="177"/>
      <c r="M858" s="177"/>
      <c r="N858" s="177"/>
      <c r="O858" s="177"/>
      <c r="P858" s="177"/>
      <c r="Q858" s="177"/>
      <c r="R858" s="177"/>
      <c r="S858" s="177"/>
      <c r="T858" s="177"/>
      <c r="U858" s="177"/>
      <c r="V858" s="177"/>
      <c r="W858" s="177"/>
      <c r="X858" s="177"/>
      <c r="Y858" s="177"/>
      <c r="Z858" s="177"/>
    </row>
    <row r="859" ht="18.0" customHeight="1">
      <c r="A859" s="234"/>
      <c r="B859" s="234"/>
      <c r="C859" s="234"/>
      <c r="D859" s="235"/>
      <c r="E859" s="177"/>
      <c r="F859" s="177"/>
      <c r="G859" s="177"/>
      <c r="H859" s="177"/>
      <c r="I859" s="177"/>
      <c r="J859" s="177"/>
      <c r="K859" s="177"/>
      <c r="L859" s="177"/>
      <c r="M859" s="177"/>
      <c r="N859" s="177"/>
      <c r="O859" s="177"/>
      <c r="P859" s="177"/>
      <c r="Q859" s="177"/>
      <c r="R859" s="177"/>
      <c r="S859" s="177"/>
      <c r="T859" s="177"/>
      <c r="U859" s="177"/>
      <c r="V859" s="177"/>
      <c r="W859" s="177"/>
      <c r="X859" s="177"/>
      <c r="Y859" s="177"/>
      <c r="Z859" s="177"/>
    </row>
    <row r="860" ht="18.0" customHeight="1">
      <c r="A860" s="234"/>
      <c r="B860" s="234"/>
      <c r="C860" s="234"/>
      <c r="D860" s="235"/>
      <c r="E860" s="177"/>
      <c r="F860" s="177"/>
      <c r="G860" s="177"/>
      <c r="H860" s="177"/>
      <c r="I860" s="177"/>
      <c r="J860" s="177"/>
      <c r="K860" s="177"/>
      <c r="L860" s="177"/>
      <c r="M860" s="177"/>
      <c r="N860" s="177"/>
      <c r="O860" s="177"/>
      <c r="P860" s="177"/>
      <c r="Q860" s="177"/>
      <c r="R860" s="177"/>
      <c r="S860" s="177"/>
      <c r="T860" s="177"/>
      <c r="U860" s="177"/>
      <c r="V860" s="177"/>
      <c r="W860" s="177"/>
      <c r="X860" s="177"/>
      <c r="Y860" s="177"/>
      <c r="Z860" s="177"/>
    </row>
    <row r="861" ht="18.0" customHeight="1">
      <c r="A861" s="234"/>
      <c r="B861" s="234"/>
      <c r="C861" s="234"/>
      <c r="D861" s="235"/>
      <c r="E861" s="177"/>
      <c r="F861" s="177"/>
      <c r="G861" s="177"/>
      <c r="H861" s="177"/>
      <c r="I861" s="177"/>
      <c r="J861" s="177"/>
      <c r="K861" s="177"/>
      <c r="L861" s="177"/>
      <c r="M861" s="177"/>
      <c r="N861" s="177"/>
      <c r="O861" s="177"/>
      <c r="P861" s="177"/>
      <c r="Q861" s="177"/>
      <c r="R861" s="177"/>
      <c r="S861" s="177"/>
      <c r="T861" s="177"/>
      <c r="U861" s="177"/>
      <c r="V861" s="177"/>
      <c r="W861" s="177"/>
      <c r="X861" s="177"/>
      <c r="Y861" s="177"/>
      <c r="Z861" s="177"/>
    </row>
    <row r="862" ht="18.0" customHeight="1">
      <c r="A862" s="234"/>
      <c r="B862" s="234"/>
      <c r="C862" s="234"/>
      <c r="D862" s="235"/>
      <c r="E862" s="177"/>
      <c r="F862" s="177"/>
      <c r="G862" s="177"/>
      <c r="H862" s="177"/>
      <c r="I862" s="177"/>
      <c r="J862" s="177"/>
      <c r="K862" s="177"/>
      <c r="L862" s="177"/>
      <c r="M862" s="177"/>
      <c r="N862" s="177"/>
      <c r="O862" s="177"/>
      <c r="P862" s="177"/>
      <c r="Q862" s="177"/>
      <c r="R862" s="177"/>
      <c r="S862" s="177"/>
      <c r="T862" s="177"/>
      <c r="U862" s="177"/>
      <c r="V862" s="177"/>
      <c r="W862" s="177"/>
      <c r="X862" s="177"/>
      <c r="Y862" s="177"/>
      <c r="Z862" s="177"/>
    </row>
    <row r="863" ht="18.0" customHeight="1">
      <c r="A863" s="234"/>
      <c r="B863" s="234"/>
      <c r="C863" s="234"/>
      <c r="D863" s="235"/>
      <c r="E863" s="177"/>
      <c r="F863" s="177"/>
      <c r="G863" s="177"/>
      <c r="H863" s="177"/>
      <c r="I863" s="177"/>
      <c r="J863" s="177"/>
      <c r="K863" s="177"/>
      <c r="L863" s="177"/>
      <c r="M863" s="177"/>
      <c r="N863" s="177"/>
      <c r="O863" s="177"/>
      <c r="P863" s="177"/>
      <c r="Q863" s="177"/>
      <c r="R863" s="177"/>
      <c r="S863" s="177"/>
      <c r="T863" s="177"/>
      <c r="U863" s="177"/>
      <c r="V863" s="177"/>
      <c r="W863" s="177"/>
      <c r="X863" s="177"/>
      <c r="Y863" s="177"/>
      <c r="Z863" s="177"/>
    </row>
    <row r="864" ht="18.0" customHeight="1">
      <c r="A864" s="234"/>
      <c r="B864" s="234"/>
      <c r="C864" s="234"/>
      <c r="D864" s="235"/>
      <c r="E864" s="177"/>
      <c r="F864" s="177"/>
      <c r="G864" s="177"/>
      <c r="H864" s="177"/>
      <c r="I864" s="177"/>
      <c r="J864" s="177"/>
      <c r="K864" s="177"/>
      <c r="L864" s="177"/>
      <c r="M864" s="177"/>
      <c r="N864" s="177"/>
      <c r="O864" s="177"/>
      <c r="P864" s="177"/>
      <c r="Q864" s="177"/>
      <c r="R864" s="177"/>
      <c r="S864" s="177"/>
      <c r="T864" s="177"/>
      <c r="U864" s="177"/>
      <c r="V864" s="177"/>
      <c r="W864" s="177"/>
      <c r="X864" s="177"/>
      <c r="Y864" s="177"/>
      <c r="Z864" s="177"/>
    </row>
    <row r="865" ht="18.0" customHeight="1">
      <c r="A865" s="234"/>
      <c r="B865" s="234"/>
      <c r="C865" s="234"/>
      <c r="D865" s="235"/>
      <c r="E865" s="177"/>
      <c r="F865" s="177"/>
      <c r="G865" s="177"/>
      <c r="H865" s="177"/>
      <c r="I865" s="177"/>
      <c r="J865" s="177"/>
      <c r="K865" s="177"/>
      <c r="L865" s="177"/>
      <c r="M865" s="177"/>
      <c r="N865" s="177"/>
      <c r="O865" s="177"/>
      <c r="P865" s="177"/>
      <c r="Q865" s="177"/>
      <c r="R865" s="177"/>
      <c r="S865" s="177"/>
      <c r="T865" s="177"/>
      <c r="U865" s="177"/>
      <c r="V865" s="177"/>
      <c r="W865" s="177"/>
      <c r="X865" s="177"/>
      <c r="Y865" s="177"/>
      <c r="Z865" s="177"/>
    </row>
    <row r="866" ht="18.0" customHeight="1">
      <c r="A866" s="234"/>
      <c r="B866" s="234"/>
      <c r="C866" s="234"/>
      <c r="D866" s="235"/>
      <c r="E866" s="177"/>
      <c r="F866" s="177"/>
      <c r="G866" s="177"/>
      <c r="H866" s="177"/>
      <c r="I866" s="177"/>
      <c r="J866" s="177"/>
      <c r="K866" s="177"/>
      <c r="L866" s="177"/>
      <c r="M866" s="177"/>
      <c r="N866" s="177"/>
      <c r="O866" s="177"/>
      <c r="P866" s="177"/>
      <c r="Q866" s="177"/>
      <c r="R866" s="177"/>
      <c r="S866" s="177"/>
      <c r="T866" s="177"/>
      <c r="U866" s="177"/>
      <c r="V866" s="177"/>
      <c r="W866" s="177"/>
      <c r="X866" s="177"/>
      <c r="Y866" s="177"/>
      <c r="Z866" s="177"/>
    </row>
    <row r="867" ht="18.0" customHeight="1">
      <c r="A867" s="234"/>
      <c r="B867" s="234"/>
      <c r="C867" s="234"/>
      <c r="D867" s="235"/>
      <c r="E867" s="177"/>
      <c r="F867" s="177"/>
      <c r="G867" s="177"/>
      <c r="H867" s="177"/>
      <c r="I867" s="177"/>
      <c r="J867" s="177"/>
      <c r="K867" s="177"/>
      <c r="L867" s="177"/>
      <c r="M867" s="177"/>
      <c r="N867" s="177"/>
      <c r="O867" s="177"/>
      <c r="P867" s="177"/>
      <c r="Q867" s="177"/>
      <c r="R867" s="177"/>
      <c r="S867" s="177"/>
      <c r="T867" s="177"/>
      <c r="U867" s="177"/>
      <c r="V867" s="177"/>
      <c r="W867" s="177"/>
      <c r="X867" s="177"/>
      <c r="Y867" s="177"/>
      <c r="Z867" s="177"/>
    </row>
    <row r="868" ht="18.0" customHeight="1">
      <c r="A868" s="234"/>
      <c r="B868" s="234"/>
      <c r="C868" s="234"/>
      <c r="D868" s="235"/>
      <c r="E868" s="177"/>
      <c r="F868" s="177"/>
      <c r="G868" s="177"/>
      <c r="H868" s="177"/>
      <c r="I868" s="177"/>
      <c r="J868" s="177"/>
      <c r="K868" s="177"/>
      <c r="L868" s="177"/>
      <c r="M868" s="177"/>
      <c r="N868" s="177"/>
      <c r="O868" s="177"/>
      <c r="P868" s="177"/>
      <c r="Q868" s="177"/>
      <c r="R868" s="177"/>
      <c r="S868" s="177"/>
      <c r="T868" s="177"/>
      <c r="U868" s="177"/>
      <c r="V868" s="177"/>
      <c r="W868" s="177"/>
      <c r="X868" s="177"/>
      <c r="Y868" s="177"/>
      <c r="Z868" s="177"/>
    </row>
    <row r="869" ht="18.0" customHeight="1">
      <c r="A869" s="234"/>
      <c r="B869" s="234"/>
      <c r="C869" s="234"/>
      <c r="D869" s="235"/>
      <c r="E869" s="177"/>
      <c r="F869" s="177"/>
      <c r="G869" s="177"/>
      <c r="H869" s="177"/>
      <c r="I869" s="177"/>
      <c r="J869" s="177"/>
      <c r="K869" s="177"/>
      <c r="L869" s="177"/>
      <c r="M869" s="177"/>
      <c r="N869" s="177"/>
      <c r="O869" s="177"/>
      <c r="P869" s="177"/>
      <c r="Q869" s="177"/>
      <c r="R869" s="177"/>
      <c r="S869" s="177"/>
      <c r="T869" s="177"/>
      <c r="U869" s="177"/>
      <c r="V869" s="177"/>
      <c r="W869" s="177"/>
      <c r="X869" s="177"/>
      <c r="Y869" s="177"/>
      <c r="Z869" s="177"/>
    </row>
    <row r="870" ht="18.0" customHeight="1">
      <c r="A870" s="234"/>
      <c r="B870" s="234"/>
      <c r="C870" s="234"/>
      <c r="D870" s="235"/>
      <c r="E870" s="177"/>
      <c r="F870" s="177"/>
      <c r="G870" s="177"/>
      <c r="H870" s="177"/>
      <c r="I870" s="177"/>
      <c r="J870" s="177"/>
      <c r="K870" s="177"/>
      <c r="L870" s="177"/>
      <c r="M870" s="177"/>
      <c r="N870" s="177"/>
      <c r="O870" s="177"/>
      <c r="P870" s="177"/>
      <c r="Q870" s="177"/>
      <c r="R870" s="177"/>
      <c r="S870" s="177"/>
      <c r="T870" s="177"/>
      <c r="U870" s="177"/>
      <c r="V870" s="177"/>
      <c r="W870" s="177"/>
      <c r="X870" s="177"/>
      <c r="Y870" s="177"/>
      <c r="Z870" s="177"/>
    </row>
    <row r="871" ht="18.0" customHeight="1">
      <c r="A871" s="234"/>
      <c r="B871" s="234"/>
      <c r="C871" s="234"/>
      <c r="D871" s="235"/>
      <c r="E871" s="177"/>
      <c r="F871" s="177"/>
      <c r="G871" s="177"/>
      <c r="H871" s="177"/>
      <c r="I871" s="177"/>
      <c r="J871" s="177"/>
      <c r="K871" s="177"/>
      <c r="L871" s="177"/>
      <c r="M871" s="177"/>
      <c r="N871" s="177"/>
      <c r="O871" s="177"/>
      <c r="P871" s="177"/>
      <c r="Q871" s="177"/>
      <c r="R871" s="177"/>
      <c r="S871" s="177"/>
      <c r="T871" s="177"/>
      <c r="U871" s="177"/>
      <c r="V871" s="177"/>
      <c r="W871" s="177"/>
      <c r="X871" s="177"/>
      <c r="Y871" s="177"/>
      <c r="Z871" s="177"/>
    </row>
    <row r="872" ht="18.0" customHeight="1">
      <c r="A872" s="234"/>
      <c r="B872" s="234"/>
      <c r="C872" s="234"/>
      <c r="D872" s="235"/>
      <c r="E872" s="177"/>
      <c r="F872" s="177"/>
      <c r="G872" s="177"/>
      <c r="H872" s="177"/>
      <c r="I872" s="177"/>
      <c r="J872" s="177"/>
      <c r="K872" s="177"/>
      <c r="L872" s="177"/>
      <c r="M872" s="177"/>
      <c r="N872" s="177"/>
      <c r="O872" s="177"/>
      <c r="P872" s="177"/>
      <c r="Q872" s="177"/>
      <c r="R872" s="177"/>
      <c r="S872" s="177"/>
      <c r="T872" s="177"/>
      <c r="U872" s="177"/>
      <c r="V872" s="177"/>
      <c r="W872" s="177"/>
      <c r="X872" s="177"/>
      <c r="Y872" s="177"/>
      <c r="Z872" s="177"/>
    </row>
    <row r="873" ht="18.0" customHeight="1">
      <c r="A873" s="234"/>
      <c r="B873" s="234"/>
      <c r="C873" s="234"/>
      <c r="D873" s="235"/>
      <c r="E873" s="177"/>
      <c r="F873" s="177"/>
      <c r="G873" s="177"/>
      <c r="H873" s="177"/>
      <c r="I873" s="177"/>
      <c r="J873" s="177"/>
      <c r="K873" s="177"/>
      <c r="L873" s="177"/>
      <c r="M873" s="177"/>
      <c r="N873" s="177"/>
      <c r="O873" s="177"/>
      <c r="P873" s="177"/>
      <c r="Q873" s="177"/>
      <c r="R873" s="177"/>
      <c r="S873" s="177"/>
      <c r="T873" s="177"/>
      <c r="U873" s="177"/>
      <c r="V873" s="177"/>
      <c r="W873" s="177"/>
      <c r="X873" s="177"/>
      <c r="Y873" s="177"/>
      <c r="Z873" s="177"/>
    </row>
    <row r="874" ht="18.0" customHeight="1">
      <c r="A874" s="234"/>
      <c r="B874" s="234"/>
      <c r="C874" s="234"/>
      <c r="D874" s="235"/>
      <c r="E874" s="177"/>
      <c r="F874" s="177"/>
      <c r="G874" s="177"/>
      <c r="H874" s="177"/>
      <c r="I874" s="177"/>
      <c r="J874" s="177"/>
      <c r="K874" s="177"/>
      <c r="L874" s="177"/>
      <c r="M874" s="177"/>
      <c r="N874" s="177"/>
      <c r="O874" s="177"/>
      <c r="P874" s="177"/>
      <c r="Q874" s="177"/>
      <c r="R874" s="177"/>
      <c r="S874" s="177"/>
      <c r="T874" s="177"/>
      <c r="U874" s="177"/>
      <c r="V874" s="177"/>
      <c r="W874" s="177"/>
      <c r="X874" s="177"/>
      <c r="Y874" s="177"/>
      <c r="Z874" s="177"/>
    </row>
    <row r="875" ht="18.0" customHeight="1">
      <c r="A875" s="234"/>
      <c r="B875" s="234"/>
      <c r="C875" s="234"/>
      <c r="D875" s="235"/>
      <c r="E875" s="177"/>
      <c r="F875" s="177"/>
      <c r="G875" s="177"/>
      <c r="H875" s="177"/>
      <c r="I875" s="177"/>
      <c r="J875" s="177"/>
      <c r="K875" s="177"/>
      <c r="L875" s="177"/>
      <c r="M875" s="177"/>
      <c r="N875" s="177"/>
      <c r="O875" s="177"/>
      <c r="P875" s="177"/>
      <c r="Q875" s="177"/>
      <c r="R875" s="177"/>
      <c r="S875" s="177"/>
      <c r="T875" s="177"/>
      <c r="U875" s="177"/>
      <c r="V875" s="177"/>
      <c r="W875" s="177"/>
      <c r="X875" s="177"/>
      <c r="Y875" s="177"/>
      <c r="Z875" s="177"/>
    </row>
    <row r="876" ht="18.0" customHeight="1">
      <c r="A876" s="234"/>
      <c r="B876" s="234"/>
      <c r="C876" s="234"/>
      <c r="D876" s="235"/>
      <c r="E876" s="177"/>
      <c r="F876" s="177"/>
      <c r="G876" s="177"/>
      <c r="H876" s="177"/>
      <c r="I876" s="177"/>
      <c r="J876" s="177"/>
      <c r="K876" s="177"/>
      <c r="L876" s="177"/>
      <c r="M876" s="177"/>
      <c r="N876" s="177"/>
      <c r="O876" s="177"/>
      <c r="P876" s="177"/>
      <c r="Q876" s="177"/>
      <c r="R876" s="177"/>
      <c r="S876" s="177"/>
      <c r="T876" s="177"/>
      <c r="U876" s="177"/>
      <c r="V876" s="177"/>
      <c r="W876" s="177"/>
      <c r="X876" s="177"/>
      <c r="Y876" s="177"/>
      <c r="Z876" s="177"/>
    </row>
    <row r="877" ht="18.0" customHeight="1">
      <c r="A877" s="234"/>
      <c r="B877" s="234"/>
      <c r="C877" s="234"/>
      <c r="D877" s="235"/>
      <c r="E877" s="177"/>
      <c r="F877" s="177"/>
      <c r="G877" s="177"/>
      <c r="H877" s="177"/>
      <c r="I877" s="177"/>
      <c r="J877" s="177"/>
      <c r="K877" s="177"/>
      <c r="L877" s="177"/>
      <c r="M877" s="177"/>
      <c r="N877" s="177"/>
      <c r="O877" s="177"/>
      <c r="P877" s="177"/>
      <c r="Q877" s="177"/>
      <c r="R877" s="177"/>
      <c r="S877" s="177"/>
      <c r="T877" s="177"/>
      <c r="U877" s="177"/>
      <c r="V877" s="177"/>
      <c r="W877" s="177"/>
      <c r="X877" s="177"/>
      <c r="Y877" s="177"/>
      <c r="Z877" s="177"/>
    </row>
    <row r="878" ht="18.0" customHeight="1">
      <c r="A878" s="234"/>
      <c r="B878" s="234"/>
      <c r="C878" s="234"/>
      <c r="D878" s="235"/>
      <c r="E878" s="177"/>
      <c r="F878" s="177"/>
      <c r="G878" s="177"/>
      <c r="H878" s="177"/>
      <c r="I878" s="177"/>
      <c r="J878" s="177"/>
      <c r="K878" s="177"/>
      <c r="L878" s="177"/>
      <c r="M878" s="177"/>
      <c r="N878" s="177"/>
      <c r="O878" s="177"/>
      <c r="P878" s="177"/>
      <c r="Q878" s="177"/>
      <c r="R878" s="177"/>
      <c r="S878" s="177"/>
      <c r="T878" s="177"/>
      <c r="U878" s="177"/>
      <c r="V878" s="177"/>
      <c r="W878" s="177"/>
      <c r="X878" s="177"/>
      <c r="Y878" s="177"/>
      <c r="Z878" s="177"/>
    </row>
    <row r="879" ht="18.0" customHeight="1">
      <c r="A879" s="234"/>
      <c r="B879" s="234"/>
      <c r="C879" s="234"/>
      <c r="D879" s="235"/>
      <c r="E879" s="177"/>
      <c r="F879" s="177"/>
      <c r="G879" s="177"/>
      <c r="H879" s="177"/>
      <c r="I879" s="177"/>
      <c r="J879" s="177"/>
      <c r="K879" s="177"/>
      <c r="L879" s="177"/>
      <c r="M879" s="177"/>
      <c r="N879" s="177"/>
      <c r="O879" s="177"/>
      <c r="P879" s="177"/>
      <c r="Q879" s="177"/>
      <c r="R879" s="177"/>
      <c r="S879" s="177"/>
      <c r="T879" s="177"/>
      <c r="U879" s="177"/>
      <c r="V879" s="177"/>
      <c r="W879" s="177"/>
      <c r="X879" s="177"/>
      <c r="Y879" s="177"/>
      <c r="Z879" s="177"/>
    </row>
    <row r="880" ht="18.0" customHeight="1">
      <c r="A880" s="234"/>
      <c r="B880" s="234"/>
      <c r="C880" s="234"/>
      <c r="D880" s="235"/>
      <c r="E880" s="177"/>
      <c r="F880" s="177"/>
      <c r="G880" s="177"/>
      <c r="H880" s="177"/>
      <c r="I880" s="177"/>
      <c r="J880" s="177"/>
      <c r="K880" s="177"/>
      <c r="L880" s="177"/>
      <c r="M880" s="177"/>
      <c r="N880" s="177"/>
      <c r="O880" s="177"/>
      <c r="P880" s="177"/>
      <c r="Q880" s="177"/>
      <c r="R880" s="177"/>
      <c r="S880" s="177"/>
      <c r="T880" s="177"/>
      <c r="U880" s="177"/>
      <c r="V880" s="177"/>
      <c r="W880" s="177"/>
      <c r="X880" s="177"/>
      <c r="Y880" s="177"/>
      <c r="Z880" s="177"/>
    </row>
    <row r="881" ht="18.0" customHeight="1">
      <c r="A881" s="234"/>
      <c r="B881" s="234"/>
      <c r="C881" s="234"/>
      <c r="D881" s="235"/>
      <c r="E881" s="177"/>
      <c r="F881" s="177"/>
      <c r="G881" s="177"/>
      <c r="H881" s="177"/>
      <c r="I881" s="177"/>
      <c r="J881" s="177"/>
      <c r="K881" s="177"/>
      <c r="L881" s="177"/>
      <c r="M881" s="177"/>
      <c r="N881" s="177"/>
      <c r="O881" s="177"/>
      <c r="P881" s="177"/>
      <c r="Q881" s="177"/>
      <c r="R881" s="177"/>
      <c r="S881" s="177"/>
      <c r="T881" s="177"/>
      <c r="U881" s="177"/>
      <c r="V881" s="177"/>
      <c r="W881" s="177"/>
      <c r="X881" s="177"/>
      <c r="Y881" s="177"/>
      <c r="Z881" s="177"/>
    </row>
    <row r="882" ht="18.0" customHeight="1">
      <c r="A882" s="234"/>
      <c r="B882" s="234"/>
      <c r="C882" s="234"/>
      <c r="D882" s="235"/>
      <c r="E882" s="177"/>
      <c r="F882" s="177"/>
      <c r="G882" s="177"/>
      <c r="H882" s="177"/>
      <c r="I882" s="177"/>
      <c r="J882" s="177"/>
      <c r="K882" s="177"/>
      <c r="L882" s="177"/>
      <c r="M882" s="177"/>
      <c r="N882" s="177"/>
      <c r="O882" s="177"/>
      <c r="P882" s="177"/>
      <c r="Q882" s="177"/>
      <c r="R882" s="177"/>
      <c r="S882" s="177"/>
      <c r="T882" s="177"/>
      <c r="U882" s="177"/>
      <c r="V882" s="177"/>
      <c r="W882" s="177"/>
      <c r="X882" s="177"/>
      <c r="Y882" s="177"/>
      <c r="Z882" s="177"/>
    </row>
    <row r="883" ht="18.0" customHeight="1">
      <c r="A883" s="234"/>
      <c r="B883" s="234"/>
      <c r="C883" s="234"/>
      <c r="D883" s="235"/>
      <c r="E883" s="177"/>
      <c r="F883" s="177"/>
      <c r="G883" s="177"/>
      <c r="H883" s="177"/>
      <c r="I883" s="177"/>
      <c r="J883" s="177"/>
      <c r="K883" s="177"/>
      <c r="L883" s="177"/>
      <c r="M883" s="177"/>
      <c r="N883" s="177"/>
      <c r="O883" s="177"/>
      <c r="P883" s="177"/>
      <c r="Q883" s="177"/>
      <c r="R883" s="177"/>
      <c r="S883" s="177"/>
      <c r="T883" s="177"/>
      <c r="U883" s="177"/>
      <c r="V883" s="177"/>
      <c r="W883" s="177"/>
      <c r="X883" s="177"/>
      <c r="Y883" s="177"/>
      <c r="Z883" s="177"/>
    </row>
    <row r="884" ht="18.0" customHeight="1">
      <c r="A884" s="234"/>
      <c r="B884" s="234"/>
      <c r="C884" s="234"/>
      <c r="D884" s="235"/>
      <c r="E884" s="177"/>
      <c r="F884" s="177"/>
      <c r="G884" s="177"/>
      <c r="H884" s="177"/>
      <c r="I884" s="177"/>
      <c r="J884" s="177"/>
      <c r="K884" s="177"/>
      <c r="L884" s="177"/>
      <c r="M884" s="177"/>
      <c r="N884" s="177"/>
      <c r="O884" s="177"/>
      <c r="P884" s="177"/>
      <c r="Q884" s="177"/>
      <c r="R884" s="177"/>
      <c r="S884" s="177"/>
      <c r="T884" s="177"/>
      <c r="U884" s="177"/>
      <c r="V884" s="177"/>
      <c r="W884" s="177"/>
      <c r="X884" s="177"/>
      <c r="Y884" s="177"/>
      <c r="Z884" s="177"/>
    </row>
    <row r="885" ht="18.0" customHeight="1">
      <c r="A885" s="234"/>
      <c r="B885" s="234"/>
      <c r="C885" s="234"/>
      <c r="D885" s="235"/>
      <c r="E885" s="177"/>
      <c r="F885" s="177"/>
      <c r="G885" s="177"/>
      <c r="H885" s="177"/>
      <c r="I885" s="177"/>
      <c r="J885" s="177"/>
      <c r="K885" s="177"/>
      <c r="L885" s="177"/>
      <c r="M885" s="177"/>
      <c r="N885" s="177"/>
      <c r="O885" s="177"/>
      <c r="P885" s="177"/>
      <c r="Q885" s="177"/>
      <c r="R885" s="177"/>
      <c r="S885" s="177"/>
      <c r="T885" s="177"/>
      <c r="U885" s="177"/>
      <c r="V885" s="177"/>
      <c r="W885" s="177"/>
      <c r="X885" s="177"/>
      <c r="Y885" s="177"/>
      <c r="Z885" s="177"/>
    </row>
    <row r="886" ht="18.0" customHeight="1">
      <c r="A886" s="234"/>
      <c r="B886" s="234"/>
      <c r="C886" s="234"/>
      <c r="D886" s="235"/>
      <c r="E886" s="177"/>
      <c r="F886" s="177"/>
      <c r="G886" s="177"/>
      <c r="H886" s="177"/>
      <c r="I886" s="177"/>
      <c r="J886" s="177"/>
      <c r="K886" s="177"/>
      <c r="L886" s="177"/>
      <c r="M886" s="177"/>
      <c r="N886" s="177"/>
      <c r="O886" s="177"/>
      <c r="P886" s="177"/>
      <c r="Q886" s="177"/>
      <c r="R886" s="177"/>
      <c r="S886" s="177"/>
      <c r="T886" s="177"/>
      <c r="U886" s="177"/>
      <c r="V886" s="177"/>
      <c r="W886" s="177"/>
      <c r="X886" s="177"/>
      <c r="Y886" s="177"/>
      <c r="Z886" s="177"/>
    </row>
    <row r="887" ht="18.0" customHeight="1">
      <c r="A887" s="234"/>
      <c r="B887" s="234"/>
      <c r="C887" s="234"/>
      <c r="D887" s="235"/>
      <c r="E887" s="177"/>
      <c r="F887" s="177"/>
      <c r="G887" s="177"/>
      <c r="H887" s="177"/>
      <c r="I887" s="177"/>
      <c r="J887" s="177"/>
      <c r="K887" s="177"/>
      <c r="L887" s="177"/>
      <c r="M887" s="177"/>
      <c r="N887" s="177"/>
      <c r="O887" s="177"/>
      <c r="P887" s="177"/>
      <c r="Q887" s="177"/>
      <c r="R887" s="177"/>
      <c r="S887" s="177"/>
      <c r="T887" s="177"/>
      <c r="U887" s="177"/>
      <c r="V887" s="177"/>
      <c r="W887" s="177"/>
      <c r="X887" s="177"/>
      <c r="Y887" s="177"/>
      <c r="Z887" s="177"/>
    </row>
    <row r="888" ht="18.0" customHeight="1">
      <c r="A888" s="234"/>
      <c r="B888" s="234"/>
      <c r="C888" s="234"/>
      <c r="D888" s="235"/>
      <c r="E888" s="177"/>
      <c r="F888" s="177"/>
      <c r="G888" s="177"/>
      <c r="H888" s="177"/>
      <c r="I888" s="177"/>
      <c r="J888" s="177"/>
      <c r="K888" s="177"/>
      <c r="L888" s="177"/>
      <c r="M888" s="177"/>
      <c r="N888" s="177"/>
      <c r="O888" s="177"/>
      <c r="P888" s="177"/>
      <c r="Q888" s="177"/>
      <c r="R888" s="177"/>
      <c r="S888" s="177"/>
      <c r="T888" s="177"/>
      <c r="U888" s="177"/>
      <c r="V888" s="177"/>
      <c r="W888" s="177"/>
      <c r="X888" s="177"/>
      <c r="Y888" s="177"/>
      <c r="Z888" s="177"/>
    </row>
    <row r="889" ht="18.0" customHeight="1">
      <c r="A889" s="234"/>
      <c r="B889" s="234"/>
      <c r="C889" s="234"/>
      <c r="D889" s="235"/>
      <c r="E889" s="177"/>
      <c r="F889" s="177"/>
      <c r="G889" s="177"/>
      <c r="H889" s="177"/>
      <c r="I889" s="177"/>
      <c r="J889" s="177"/>
      <c r="K889" s="177"/>
      <c r="L889" s="177"/>
      <c r="M889" s="177"/>
      <c r="N889" s="177"/>
      <c r="O889" s="177"/>
      <c r="P889" s="177"/>
      <c r="Q889" s="177"/>
      <c r="R889" s="177"/>
      <c r="S889" s="177"/>
      <c r="T889" s="177"/>
      <c r="U889" s="177"/>
      <c r="V889" s="177"/>
      <c r="W889" s="177"/>
      <c r="X889" s="177"/>
      <c r="Y889" s="177"/>
      <c r="Z889" s="177"/>
    </row>
    <row r="890" ht="18.0" customHeight="1">
      <c r="A890" s="234"/>
      <c r="B890" s="234"/>
      <c r="C890" s="234"/>
      <c r="D890" s="235"/>
      <c r="E890" s="177"/>
      <c r="F890" s="177"/>
      <c r="G890" s="177"/>
      <c r="H890" s="177"/>
      <c r="I890" s="177"/>
      <c r="J890" s="177"/>
      <c r="K890" s="177"/>
      <c r="L890" s="177"/>
      <c r="M890" s="177"/>
      <c r="N890" s="177"/>
      <c r="O890" s="177"/>
      <c r="P890" s="177"/>
      <c r="Q890" s="177"/>
      <c r="R890" s="177"/>
      <c r="S890" s="177"/>
      <c r="T890" s="177"/>
      <c r="U890" s="177"/>
      <c r="V890" s="177"/>
      <c r="W890" s="177"/>
      <c r="X890" s="177"/>
      <c r="Y890" s="177"/>
      <c r="Z890" s="177"/>
    </row>
    <row r="891" ht="18.0" customHeight="1">
      <c r="A891" s="234"/>
      <c r="B891" s="234"/>
      <c r="C891" s="234"/>
      <c r="D891" s="235"/>
      <c r="E891" s="177"/>
      <c r="F891" s="177"/>
      <c r="G891" s="177"/>
      <c r="H891" s="177"/>
      <c r="I891" s="177"/>
      <c r="J891" s="177"/>
      <c r="K891" s="177"/>
      <c r="L891" s="177"/>
      <c r="M891" s="177"/>
      <c r="N891" s="177"/>
      <c r="O891" s="177"/>
      <c r="P891" s="177"/>
      <c r="Q891" s="177"/>
      <c r="R891" s="177"/>
      <c r="S891" s="177"/>
      <c r="T891" s="177"/>
      <c r="U891" s="177"/>
      <c r="V891" s="177"/>
      <c r="W891" s="177"/>
      <c r="X891" s="177"/>
      <c r="Y891" s="177"/>
      <c r="Z891" s="177"/>
    </row>
    <row r="892" ht="18.0" customHeight="1">
      <c r="A892" s="234"/>
      <c r="B892" s="234"/>
      <c r="C892" s="234"/>
      <c r="D892" s="235"/>
      <c r="E892" s="177"/>
      <c r="F892" s="177"/>
      <c r="G892" s="177"/>
      <c r="H892" s="177"/>
      <c r="I892" s="177"/>
      <c r="J892" s="177"/>
      <c r="K892" s="177"/>
      <c r="L892" s="177"/>
      <c r="M892" s="177"/>
      <c r="N892" s="177"/>
      <c r="O892" s="177"/>
      <c r="P892" s="177"/>
      <c r="Q892" s="177"/>
      <c r="R892" s="177"/>
      <c r="S892" s="177"/>
      <c r="T892" s="177"/>
      <c r="U892" s="177"/>
      <c r="V892" s="177"/>
      <c r="W892" s="177"/>
      <c r="X892" s="177"/>
      <c r="Y892" s="177"/>
      <c r="Z892" s="177"/>
    </row>
    <row r="893" ht="18.0" customHeight="1">
      <c r="A893" s="234"/>
      <c r="B893" s="234"/>
      <c r="C893" s="234"/>
      <c r="D893" s="235"/>
      <c r="E893" s="177"/>
      <c r="F893" s="177"/>
      <c r="G893" s="177"/>
      <c r="H893" s="177"/>
      <c r="I893" s="177"/>
      <c r="J893" s="177"/>
      <c r="K893" s="177"/>
      <c r="L893" s="177"/>
      <c r="M893" s="177"/>
      <c r="N893" s="177"/>
      <c r="O893" s="177"/>
      <c r="P893" s="177"/>
      <c r="Q893" s="177"/>
      <c r="R893" s="177"/>
      <c r="S893" s="177"/>
      <c r="T893" s="177"/>
      <c r="U893" s="177"/>
      <c r="V893" s="177"/>
      <c r="W893" s="177"/>
      <c r="X893" s="177"/>
      <c r="Y893" s="177"/>
      <c r="Z893" s="177"/>
    </row>
    <row r="894" ht="18.0" customHeight="1">
      <c r="A894" s="234"/>
      <c r="B894" s="234"/>
      <c r="C894" s="234"/>
      <c r="D894" s="235"/>
      <c r="E894" s="177"/>
      <c r="F894" s="177"/>
      <c r="G894" s="177"/>
      <c r="H894" s="177"/>
      <c r="I894" s="177"/>
      <c r="J894" s="177"/>
      <c r="K894" s="177"/>
      <c r="L894" s="177"/>
      <c r="M894" s="177"/>
      <c r="N894" s="177"/>
      <c r="O894" s="177"/>
      <c r="P894" s="177"/>
      <c r="Q894" s="177"/>
      <c r="R894" s="177"/>
      <c r="S894" s="177"/>
      <c r="T894" s="177"/>
      <c r="U894" s="177"/>
      <c r="V894" s="177"/>
      <c r="W894" s="177"/>
      <c r="X894" s="177"/>
      <c r="Y894" s="177"/>
      <c r="Z894" s="177"/>
    </row>
    <row r="895" ht="18.0" customHeight="1">
      <c r="A895" s="234"/>
      <c r="B895" s="234"/>
      <c r="C895" s="234"/>
      <c r="D895" s="235"/>
      <c r="E895" s="177"/>
      <c r="F895" s="177"/>
      <c r="G895" s="177"/>
      <c r="H895" s="177"/>
      <c r="I895" s="177"/>
      <c r="J895" s="177"/>
      <c r="K895" s="177"/>
      <c r="L895" s="177"/>
      <c r="M895" s="177"/>
      <c r="N895" s="177"/>
      <c r="O895" s="177"/>
      <c r="P895" s="177"/>
      <c r="Q895" s="177"/>
      <c r="R895" s="177"/>
      <c r="S895" s="177"/>
      <c r="T895" s="177"/>
      <c r="U895" s="177"/>
      <c r="V895" s="177"/>
      <c r="W895" s="177"/>
      <c r="X895" s="177"/>
      <c r="Y895" s="177"/>
      <c r="Z895" s="177"/>
    </row>
    <row r="896" ht="18.0" customHeight="1">
      <c r="A896" s="234"/>
      <c r="B896" s="234"/>
      <c r="C896" s="234"/>
      <c r="D896" s="235"/>
      <c r="E896" s="177"/>
      <c r="F896" s="177"/>
      <c r="G896" s="177"/>
      <c r="H896" s="177"/>
      <c r="I896" s="177"/>
      <c r="J896" s="177"/>
      <c r="K896" s="177"/>
      <c r="L896" s="177"/>
      <c r="M896" s="177"/>
      <c r="N896" s="177"/>
      <c r="O896" s="177"/>
      <c r="P896" s="177"/>
      <c r="Q896" s="177"/>
      <c r="R896" s="177"/>
      <c r="S896" s="177"/>
      <c r="T896" s="177"/>
      <c r="U896" s="177"/>
      <c r="V896" s="177"/>
      <c r="W896" s="177"/>
      <c r="X896" s="177"/>
      <c r="Y896" s="177"/>
      <c r="Z896" s="177"/>
    </row>
    <row r="897" ht="18.0" customHeight="1">
      <c r="A897" s="234"/>
      <c r="B897" s="234"/>
      <c r="C897" s="234"/>
      <c r="D897" s="235"/>
      <c r="E897" s="177"/>
      <c r="F897" s="177"/>
      <c r="G897" s="177"/>
      <c r="H897" s="177"/>
      <c r="I897" s="177"/>
      <c r="J897" s="177"/>
      <c r="K897" s="177"/>
      <c r="L897" s="177"/>
      <c r="M897" s="177"/>
      <c r="N897" s="177"/>
      <c r="O897" s="177"/>
      <c r="P897" s="177"/>
      <c r="Q897" s="177"/>
      <c r="R897" s="177"/>
      <c r="S897" s="177"/>
      <c r="T897" s="177"/>
      <c r="U897" s="177"/>
      <c r="V897" s="177"/>
      <c r="W897" s="177"/>
      <c r="X897" s="177"/>
      <c r="Y897" s="177"/>
      <c r="Z897" s="177"/>
    </row>
    <row r="898" ht="18.0" customHeight="1">
      <c r="A898" s="234"/>
      <c r="B898" s="234"/>
      <c r="C898" s="234"/>
      <c r="D898" s="235"/>
      <c r="E898" s="177"/>
      <c r="F898" s="177"/>
      <c r="G898" s="177"/>
      <c r="H898" s="177"/>
      <c r="I898" s="177"/>
      <c r="J898" s="177"/>
      <c r="K898" s="177"/>
      <c r="L898" s="177"/>
      <c r="M898" s="177"/>
      <c r="N898" s="177"/>
      <c r="O898" s="177"/>
      <c r="P898" s="177"/>
      <c r="Q898" s="177"/>
      <c r="R898" s="177"/>
      <c r="S898" s="177"/>
      <c r="T898" s="177"/>
      <c r="U898" s="177"/>
      <c r="V898" s="177"/>
      <c r="W898" s="177"/>
      <c r="X898" s="177"/>
      <c r="Y898" s="177"/>
      <c r="Z898" s="177"/>
    </row>
    <row r="899" ht="18.0" customHeight="1">
      <c r="A899" s="234"/>
      <c r="B899" s="234"/>
      <c r="C899" s="234"/>
      <c r="D899" s="235"/>
      <c r="E899" s="177"/>
      <c r="F899" s="177"/>
      <c r="G899" s="177"/>
      <c r="H899" s="177"/>
      <c r="I899" s="177"/>
      <c r="J899" s="177"/>
      <c r="K899" s="177"/>
      <c r="L899" s="177"/>
      <c r="M899" s="177"/>
      <c r="N899" s="177"/>
      <c r="O899" s="177"/>
      <c r="P899" s="177"/>
      <c r="Q899" s="177"/>
      <c r="R899" s="177"/>
      <c r="S899" s="177"/>
      <c r="T899" s="177"/>
      <c r="U899" s="177"/>
      <c r="V899" s="177"/>
      <c r="W899" s="177"/>
      <c r="X899" s="177"/>
      <c r="Y899" s="177"/>
      <c r="Z899" s="177"/>
    </row>
    <row r="900" ht="18.0" customHeight="1">
      <c r="A900" s="234"/>
      <c r="B900" s="234"/>
      <c r="C900" s="234"/>
      <c r="D900" s="235"/>
      <c r="E900" s="177"/>
      <c r="F900" s="177"/>
      <c r="G900" s="177"/>
      <c r="H900" s="177"/>
      <c r="I900" s="177"/>
      <c r="J900" s="177"/>
      <c r="K900" s="177"/>
      <c r="L900" s="177"/>
      <c r="M900" s="177"/>
      <c r="N900" s="177"/>
      <c r="O900" s="177"/>
      <c r="P900" s="177"/>
      <c r="Q900" s="177"/>
      <c r="R900" s="177"/>
      <c r="S900" s="177"/>
      <c r="T900" s="177"/>
      <c r="U900" s="177"/>
      <c r="V900" s="177"/>
      <c r="W900" s="177"/>
      <c r="X900" s="177"/>
      <c r="Y900" s="177"/>
      <c r="Z900" s="177"/>
    </row>
    <row r="901" ht="18.0" customHeight="1">
      <c r="A901" s="234"/>
      <c r="B901" s="234"/>
      <c r="C901" s="234"/>
      <c r="D901" s="235"/>
      <c r="E901" s="177"/>
      <c r="F901" s="177"/>
      <c r="G901" s="177"/>
      <c r="H901" s="177"/>
      <c r="I901" s="177"/>
      <c r="J901" s="177"/>
      <c r="K901" s="177"/>
      <c r="L901" s="177"/>
      <c r="M901" s="177"/>
      <c r="N901" s="177"/>
      <c r="O901" s="177"/>
      <c r="P901" s="177"/>
      <c r="Q901" s="177"/>
      <c r="R901" s="177"/>
      <c r="S901" s="177"/>
      <c r="T901" s="177"/>
      <c r="U901" s="177"/>
      <c r="V901" s="177"/>
      <c r="W901" s="177"/>
      <c r="X901" s="177"/>
      <c r="Y901" s="177"/>
      <c r="Z901" s="177"/>
    </row>
    <row r="902" ht="18.0" customHeight="1">
      <c r="A902" s="234"/>
      <c r="B902" s="234"/>
      <c r="C902" s="234"/>
      <c r="D902" s="235"/>
      <c r="E902" s="177"/>
      <c r="F902" s="177"/>
      <c r="G902" s="177"/>
      <c r="H902" s="177"/>
      <c r="I902" s="177"/>
      <c r="J902" s="177"/>
      <c r="K902" s="177"/>
      <c r="L902" s="177"/>
      <c r="M902" s="177"/>
      <c r="N902" s="177"/>
      <c r="O902" s="177"/>
      <c r="P902" s="177"/>
      <c r="Q902" s="177"/>
      <c r="R902" s="177"/>
      <c r="S902" s="177"/>
      <c r="T902" s="177"/>
      <c r="U902" s="177"/>
      <c r="V902" s="177"/>
      <c r="W902" s="177"/>
      <c r="X902" s="177"/>
      <c r="Y902" s="177"/>
      <c r="Z902" s="177"/>
    </row>
    <row r="903" ht="18.0" customHeight="1">
      <c r="A903" s="234"/>
      <c r="B903" s="234"/>
      <c r="C903" s="234"/>
      <c r="D903" s="235"/>
      <c r="E903" s="177"/>
      <c r="F903" s="177"/>
      <c r="G903" s="177"/>
      <c r="H903" s="177"/>
      <c r="I903" s="177"/>
      <c r="J903" s="177"/>
      <c r="K903" s="177"/>
      <c r="L903" s="177"/>
      <c r="M903" s="177"/>
      <c r="N903" s="177"/>
      <c r="O903" s="177"/>
      <c r="P903" s="177"/>
      <c r="Q903" s="177"/>
      <c r="R903" s="177"/>
      <c r="S903" s="177"/>
      <c r="T903" s="177"/>
      <c r="U903" s="177"/>
      <c r="V903" s="177"/>
      <c r="W903" s="177"/>
      <c r="X903" s="177"/>
      <c r="Y903" s="177"/>
      <c r="Z903" s="177"/>
    </row>
    <row r="904" ht="18.0" customHeight="1">
      <c r="A904" s="234"/>
      <c r="B904" s="234"/>
      <c r="C904" s="234"/>
      <c r="D904" s="235"/>
      <c r="E904" s="177"/>
      <c r="F904" s="177"/>
      <c r="G904" s="177"/>
      <c r="H904" s="177"/>
      <c r="I904" s="177"/>
      <c r="J904" s="177"/>
      <c r="K904" s="177"/>
      <c r="L904" s="177"/>
      <c r="M904" s="177"/>
      <c r="N904" s="177"/>
      <c r="O904" s="177"/>
      <c r="P904" s="177"/>
      <c r="Q904" s="177"/>
      <c r="R904" s="177"/>
      <c r="S904" s="177"/>
      <c r="T904" s="177"/>
      <c r="U904" s="177"/>
      <c r="V904" s="177"/>
      <c r="W904" s="177"/>
      <c r="X904" s="177"/>
      <c r="Y904" s="177"/>
      <c r="Z904" s="177"/>
    </row>
    <row r="905" ht="18.0" customHeight="1">
      <c r="A905" s="234"/>
      <c r="B905" s="234"/>
      <c r="C905" s="234"/>
      <c r="D905" s="235"/>
      <c r="E905" s="177"/>
      <c r="F905" s="177"/>
      <c r="G905" s="177"/>
      <c r="H905" s="177"/>
      <c r="I905" s="177"/>
      <c r="J905" s="177"/>
      <c r="K905" s="177"/>
      <c r="L905" s="177"/>
      <c r="M905" s="177"/>
      <c r="N905" s="177"/>
      <c r="O905" s="177"/>
      <c r="P905" s="177"/>
      <c r="Q905" s="177"/>
      <c r="R905" s="177"/>
      <c r="S905" s="177"/>
      <c r="T905" s="177"/>
      <c r="U905" s="177"/>
      <c r="V905" s="177"/>
      <c r="W905" s="177"/>
      <c r="X905" s="177"/>
      <c r="Y905" s="177"/>
      <c r="Z905" s="177"/>
    </row>
    <row r="906" ht="18.0" customHeight="1">
      <c r="A906" s="234"/>
      <c r="B906" s="234"/>
      <c r="C906" s="234"/>
      <c r="D906" s="235"/>
      <c r="E906" s="177"/>
      <c r="F906" s="177"/>
      <c r="G906" s="177"/>
      <c r="H906" s="177"/>
      <c r="I906" s="177"/>
      <c r="J906" s="177"/>
      <c r="K906" s="177"/>
      <c r="L906" s="177"/>
      <c r="M906" s="177"/>
      <c r="N906" s="177"/>
      <c r="O906" s="177"/>
      <c r="P906" s="177"/>
      <c r="Q906" s="177"/>
      <c r="R906" s="177"/>
      <c r="S906" s="177"/>
      <c r="T906" s="177"/>
      <c r="U906" s="177"/>
      <c r="V906" s="177"/>
      <c r="W906" s="177"/>
      <c r="X906" s="177"/>
      <c r="Y906" s="177"/>
      <c r="Z906" s="177"/>
    </row>
    <row r="907" ht="18.0" customHeight="1">
      <c r="A907" s="234"/>
      <c r="B907" s="234"/>
      <c r="C907" s="234"/>
      <c r="D907" s="235"/>
      <c r="E907" s="177"/>
      <c r="F907" s="177"/>
      <c r="G907" s="177"/>
      <c r="H907" s="177"/>
      <c r="I907" s="177"/>
      <c r="J907" s="177"/>
      <c r="K907" s="177"/>
      <c r="L907" s="177"/>
      <c r="M907" s="177"/>
      <c r="N907" s="177"/>
      <c r="O907" s="177"/>
      <c r="P907" s="177"/>
      <c r="Q907" s="177"/>
      <c r="R907" s="177"/>
      <c r="S907" s="177"/>
      <c r="T907" s="177"/>
      <c r="U907" s="177"/>
      <c r="V907" s="177"/>
      <c r="W907" s="177"/>
      <c r="X907" s="177"/>
      <c r="Y907" s="177"/>
      <c r="Z907" s="177"/>
    </row>
    <row r="908" ht="18.0" customHeight="1">
      <c r="A908" s="234"/>
      <c r="B908" s="234"/>
      <c r="C908" s="234"/>
      <c r="D908" s="235"/>
      <c r="E908" s="177"/>
      <c r="F908" s="177"/>
      <c r="G908" s="177"/>
      <c r="H908" s="177"/>
      <c r="I908" s="177"/>
      <c r="J908" s="177"/>
      <c r="K908" s="177"/>
      <c r="L908" s="177"/>
      <c r="M908" s="177"/>
      <c r="N908" s="177"/>
      <c r="O908" s="177"/>
      <c r="P908" s="177"/>
      <c r="Q908" s="177"/>
      <c r="R908" s="177"/>
      <c r="S908" s="177"/>
      <c r="T908" s="177"/>
      <c r="U908" s="177"/>
      <c r="V908" s="177"/>
      <c r="W908" s="177"/>
      <c r="X908" s="177"/>
      <c r="Y908" s="177"/>
      <c r="Z908" s="177"/>
    </row>
    <row r="909" ht="18.0" customHeight="1">
      <c r="A909" s="234"/>
      <c r="B909" s="234"/>
      <c r="C909" s="234"/>
      <c r="D909" s="235"/>
      <c r="E909" s="177"/>
      <c r="F909" s="177"/>
      <c r="G909" s="177"/>
      <c r="H909" s="177"/>
      <c r="I909" s="177"/>
      <c r="J909" s="177"/>
      <c r="K909" s="177"/>
      <c r="L909" s="177"/>
      <c r="M909" s="177"/>
      <c r="N909" s="177"/>
      <c r="O909" s="177"/>
      <c r="P909" s="177"/>
      <c r="Q909" s="177"/>
      <c r="R909" s="177"/>
      <c r="S909" s="177"/>
      <c r="T909" s="177"/>
      <c r="U909" s="177"/>
      <c r="V909" s="177"/>
      <c r="W909" s="177"/>
      <c r="X909" s="177"/>
      <c r="Y909" s="177"/>
      <c r="Z909" s="177"/>
    </row>
    <row r="910" ht="18.0" customHeight="1">
      <c r="A910" s="234"/>
      <c r="B910" s="234"/>
      <c r="C910" s="234"/>
      <c r="D910" s="235"/>
      <c r="E910" s="177"/>
      <c r="F910" s="177"/>
      <c r="G910" s="177"/>
      <c r="H910" s="177"/>
      <c r="I910" s="177"/>
      <c r="J910" s="177"/>
      <c r="K910" s="177"/>
      <c r="L910" s="177"/>
      <c r="M910" s="177"/>
      <c r="N910" s="177"/>
      <c r="O910" s="177"/>
      <c r="P910" s="177"/>
      <c r="Q910" s="177"/>
      <c r="R910" s="177"/>
      <c r="S910" s="177"/>
      <c r="T910" s="177"/>
      <c r="U910" s="177"/>
      <c r="V910" s="177"/>
      <c r="W910" s="177"/>
      <c r="X910" s="177"/>
      <c r="Y910" s="177"/>
      <c r="Z910" s="177"/>
    </row>
    <row r="911" ht="18.0" customHeight="1">
      <c r="A911" s="234"/>
      <c r="B911" s="234"/>
      <c r="C911" s="234"/>
      <c r="D911" s="235"/>
      <c r="E911" s="177"/>
      <c r="F911" s="177"/>
      <c r="G911" s="177"/>
      <c r="H911" s="177"/>
      <c r="I911" s="177"/>
      <c r="J911" s="177"/>
      <c r="K911" s="177"/>
      <c r="L911" s="177"/>
      <c r="M911" s="177"/>
      <c r="N911" s="177"/>
      <c r="O911" s="177"/>
      <c r="P911" s="177"/>
      <c r="Q911" s="177"/>
      <c r="R911" s="177"/>
      <c r="S911" s="177"/>
      <c r="T911" s="177"/>
      <c r="U911" s="177"/>
      <c r="V911" s="177"/>
      <c r="W911" s="177"/>
      <c r="X911" s="177"/>
      <c r="Y911" s="177"/>
      <c r="Z911" s="177"/>
    </row>
    <row r="912" ht="18.0" customHeight="1">
      <c r="A912" s="234"/>
      <c r="B912" s="234"/>
      <c r="C912" s="234"/>
      <c r="D912" s="235"/>
      <c r="E912" s="177"/>
      <c r="F912" s="177"/>
      <c r="G912" s="177"/>
      <c r="H912" s="177"/>
      <c r="I912" s="177"/>
      <c r="J912" s="177"/>
      <c r="K912" s="177"/>
      <c r="L912" s="177"/>
      <c r="M912" s="177"/>
      <c r="N912" s="177"/>
      <c r="O912" s="177"/>
      <c r="P912" s="177"/>
      <c r="Q912" s="177"/>
      <c r="R912" s="177"/>
      <c r="S912" s="177"/>
      <c r="T912" s="177"/>
      <c r="U912" s="177"/>
      <c r="V912" s="177"/>
      <c r="W912" s="177"/>
      <c r="X912" s="177"/>
      <c r="Y912" s="177"/>
      <c r="Z912" s="177"/>
    </row>
    <row r="913" ht="18.0" customHeight="1">
      <c r="A913" s="234"/>
      <c r="B913" s="234"/>
      <c r="C913" s="234"/>
      <c r="D913" s="235"/>
      <c r="E913" s="177"/>
      <c r="F913" s="177"/>
      <c r="G913" s="177"/>
      <c r="H913" s="177"/>
      <c r="I913" s="177"/>
      <c r="J913" s="177"/>
      <c r="K913" s="177"/>
      <c r="L913" s="177"/>
      <c r="M913" s="177"/>
      <c r="N913" s="177"/>
      <c r="O913" s="177"/>
      <c r="P913" s="177"/>
      <c r="Q913" s="177"/>
      <c r="R913" s="177"/>
      <c r="S913" s="177"/>
      <c r="T913" s="177"/>
      <c r="U913" s="177"/>
      <c r="V913" s="177"/>
      <c r="W913" s="177"/>
      <c r="X913" s="177"/>
      <c r="Y913" s="177"/>
      <c r="Z913" s="177"/>
    </row>
    <row r="914" ht="18.0" customHeight="1">
      <c r="A914" s="234"/>
      <c r="B914" s="234"/>
      <c r="C914" s="234"/>
      <c r="D914" s="235"/>
      <c r="E914" s="177"/>
      <c r="F914" s="177"/>
      <c r="G914" s="177"/>
      <c r="H914" s="177"/>
      <c r="I914" s="177"/>
      <c r="J914" s="177"/>
      <c r="K914" s="177"/>
      <c r="L914" s="177"/>
      <c r="M914" s="177"/>
      <c r="N914" s="177"/>
      <c r="O914" s="177"/>
      <c r="P914" s="177"/>
      <c r="Q914" s="177"/>
      <c r="R914" s="177"/>
      <c r="S914" s="177"/>
      <c r="T914" s="177"/>
      <c r="U914" s="177"/>
      <c r="V914" s="177"/>
      <c r="W914" s="177"/>
      <c r="X914" s="177"/>
      <c r="Y914" s="177"/>
      <c r="Z914" s="177"/>
    </row>
    <row r="915" ht="18.0" customHeight="1">
      <c r="A915" s="234"/>
      <c r="B915" s="234"/>
      <c r="C915" s="234"/>
      <c r="D915" s="235"/>
      <c r="E915" s="177"/>
      <c r="F915" s="177"/>
      <c r="G915" s="177"/>
      <c r="H915" s="177"/>
      <c r="I915" s="177"/>
      <c r="J915" s="177"/>
      <c r="K915" s="177"/>
      <c r="L915" s="177"/>
      <c r="M915" s="177"/>
      <c r="N915" s="177"/>
      <c r="O915" s="177"/>
      <c r="P915" s="177"/>
      <c r="Q915" s="177"/>
      <c r="R915" s="177"/>
      <c r="S915" s="177"/>
      <c r="T915" s="177"/>
      <c r="U915" s="177"/>
      <c r="V915" s="177"/>
      <c r="W915" s="177"/>
      <c r="X915" s="177"/>
      <c r="Y915" s="177"/>
      <c r="Z915" s="177"/>
    </row>
    <row r="916" ht="18.0" customHeight="1">
      <c r="A916" s="234"/>
      <c r="B916" s="234"/>
      <c r="C916" s="234"/>
      <c r="D916" s="235"/>
      <c r="E916" s="177"/>
      <c r="F916" s="177"/>
      <c r="G916" s="177"/>
      <c r="H916" s="177"/>
      <c r="I916" s="177"/>
      <c r="J916" s="177"/>
      <c r="K916" s="177"/>
      <c r="L916" s="177"/>
      <c r="M916" s="177"/>
      <c r="N916" s="177"/>
      <c r="O916" s="177"/>
      <c r="P916" s="177"/>
      <c r="Q916" s="177"/>
      <c r="R916" s="177"/>
      <c r="S916" s="177"/>
      <c r="T916" s="177"/>
      <c r="U916" s="177"/>
      <c r="V916" s="177"/>
      <c r="W916" s="177"/>
      <c r="X916" s="177"/>
      <c r="Y916" s="177"/>
      <c r="Z916" s="177"/>
    </row>
    <row r="917" ht="18.0" customHeight="1">
      <c r="A917" s="234"/>
      <c r="B917" s="234"/>
      <c r="C917" s="234"/>
      <c r="D917" s="235"/>
      <c r="E917" s="177"/>
      <c r="F917" s="177"/>
      <c r="G917" s="177"/>
      <c r="H917" s="177"/>
      <c r="I917" s="177"/>
      <c r="J917" s="177"/>
      <c r="K917" s="177"/>
      <c r="L917" s="177"/>
      <c r="M917" s="177"/>
      <c r="N917" s="177"/>
      <c r="O917" s="177"/>
      <c r="P917" s="177"/>
      <c r="Q917" s="177"/>
      <c r="R917" s="177"/>
      <c r="S917" s="177"/>
      <c r="T917" s="177"/>
      <c r="U917" s="177"/>
      <c r="V917" s="177"/>
      <c r="W917" s="177"/>
      <c r="X917" s="177"/>
      <c r="Y917" s="177"/>
      <c r="Z917" s="177"/>
    </row>
    <row r="918" ht="18.0" customHeight="1">
      <c r="A918" s="234"/>
      <c r="B918" s="234"/>
      <c r="C918" s="234"/>
      <c r="D918" s="235"/>
      <c r="E918" s="177"/>
      <c r="F918" s="177"/>
      <c r="G918" s="177"/>
      <c r="H918" s="177"/>
      <c r="I918" s="177"/>
      <c r="J918" s="177"/>
      <c r="K918" s="177"/>
      <c r="L918" s="177"/>
      <c r="M918" s="177"/>
      <c r="N918" s="177"/>
      <c r="O918" s="177"/>
      <c r="P918" s="177"/>
      <c r="Q918" s="177"/>
      <c r="R918" s="177"/>
      <c r="S918" s="177"/>
      <c r="T918" s="177"/>
      <c r="U918" s="177"/>
      <c r="V918" s="177"/>
      <c r="W918" s="177"/>
      <c r="X918" s="177"/>
      <c r="Y918" s="177"/>
      <c r="Z918" s="177"/>
    </row>
    <row r="919" ht="18.0" customHeight="1">
      <c r="A919" s="234"/>
      <c r="B919" s="234"/>
      <c r="C919" s="234"/>
      <c r="D919" s="235"/>
      <c r="E919" s="177"/>
      <c r="F919" s="177"/>
      <c r="G919" s="177"/>
      <c r="H919" s="177"/>
      <c r="I919" s="177"/>
      <c r="J919" s="177"/>
      <c r="K919" s="177"/>
      <c r="L919" s="177"/>
      <c r="M919" s="177"/>
      <c r="N919" s="177"/>
      <c r="O919" s="177"/>
      <c r="P919" s="177"/>
      <c r="Q919" s="177"/>
      <c r="R919" s="177"/>
      <c r="S919" s="177"/>
      <c r="T919" s="177"/>
      <c r="U919" s="177"/>
      <c r="V919" s="177"/>
      <c r="W919" s="177"/>
      <c r="X919" s="177"/>
      <c r="Y919" s="177"/>
      <c r="Z919" s="177"/>
    </row>
    <row r="920" ht="18.0" customHeight="1">
      <c r="A920" s="234"/>
      <c r="B920" s="234"/>
      <c r="C920" s="234"/>
      <c r="D920" s="235"/>
      <c r="E920" s="177"/>
      <c r="F920" s="177"/>
      <c r="G920" s="177"/>
      <c r="H920" s="177"/>
      <c r="I920" s="177"/>
      <c r="J920" s="177"/>
      <c r="K920" s="177"/>
      <c r="L920" s="177"/>
      <c r="M920" s="177"/>
      <c r="N920" s="177"/>
      <c r="O920" s="177"/>
      <c r="P920" s="177"/>
      <c r="Q920" s="177"/>
      <c r="R920" s="177"/>
      <c r="S920" s="177"/>
      <c r="T920" s="177"/>
      <c r="U920" s="177"/>
      <c r="V920" s="177"/>
      <c r="W920" s="177"/>
      <c r="X920" s="177"/>
      <c r="Y920" s="177"/>
      <c r="Z920" s="177"/>
    </row>
    <row r="921" ht="18.0" customHeight="1">
      <c r="A921" s="234"/>
      <c r="B921" s="234"/>
      <c r="C921" s="234"/>
      <c r="D921" s="235"/>
      <c r="E921" s="177"/>
      <c r="F921" s="177"/>
      <c r="G921" s="177"/>
      <c r="H921" s="177"/>
      <c r="I921" s="177"/>
      <c r="J921" s="177"/>
      <c r="K921" s="177"/>
      <c r="L921" s="177"/>
      <c r="M921" s="177"/>
      <c r="N921" s="177"/>
      <c r="O921" s="177"/>
      <c r="P921" s="177"/>
      <c r="Q921" s="177"/>
      <c r="R921" s="177"/>
      <c r="S921" s="177"/>
      <c r="T921" s="177"/>
      <c r="U921" s="177"/>
      <c r="V921" s="177"/>
      <c r="W921" s="177"/>
      <c r="X921" s="177"/>
      <c r="Y921" s="177"/>
      <c r="Z921" s="177"/>
    </row>
    <row r="922" ht="18.0" customHeight="1">
      <c r="A922" s="234"/>
      <c r="B922" s="234"/>
      <c r="C922" s="234"/>
      <c r="D922" s="235"/>
      <c r="E922" s="177"/>
      <c r="F922" s="177"/>
      <c r="G922" s="177"/>
      <c r="H922" s="177"/>
      <c r="I922" s="177"/>
      <c r="J922" s="177"/>
      <c r="K922" s="177"/>
      <c r="L922" s="177"/>
      <c r="M922" s="177"/>
      <c r="N922" s="177"/>
      <c r="O922" s="177"/>
      <c r="P922" s="177"/>
      <c r="Q922" s="177"/>
      <c r="R922" s="177"/>
      <c r="S922" s="177"/>
      <c r="T922" s="177"/>
      <c r="U922" s="177"/>
      <c r="V922" s="177"/>
      <c r="W922" s="177"/>
      <c r="X922" s="177"/>
      <c r="Y922" s="177"/>
      <c r="Z922" s="177"/>
    </row>
    <row r="923" ht="18.0" customHeight="1">
      <c r="A923" s="234"/>
      <c r="B923" s="234"/>
      <c r="C923" s="234"/>
      <c r="D923" s="235"/>
      <c r="E923" s="177"/>
      <c r="F923" s="177"/>
      <c r="G923" s="177"/>
      <c r="H923" s="177"/>
      <c r="I923" s="177"/>
      <c r="J923" s="177"/>
      <c r="K923" s="177"/>
      <c r="L923" s="177"/>
      <c r="M923" s="177"/>
      <c r="N923" s="177"/>
      <c r="O923" s="177"/>
      <c r="P923" s="177"/>
      <c r="Q923" s="177"/>
      <c r="R923" s="177"/>
      <c r="S923" s="177"/>
      <c r="T923" s="177"/>
      <c r="U923" s="177"/>
      <c r="V923" s="177"/>
      <c r="W923" s="177"/>
      <c r="X923" s="177"/>
      <c r="Y923" s="177"/>
      <c r="Z923" s="177"/>
    </row>
    <row r="924" ht="18.0" customHeight="1">
      <c r="A924" s="234"/>
      <c r="B924" s="234"/>
      <c r="C924" s="234"/>
      <c r="D924" s="235"/>
      <c r="E924" s="177"/>
      <c r="F924" s="177"/>
      <c r="G924" s="177"/>
      <c r="H924" s="177"/>
      <c r="I924" s="177"/>
      <c r="J924" s="177"/>
      <c r="K924" s="177"/>
      <c r="L924" s="177"/>
      <c r="M924" s="177"/>
      <c r="N924" s="177"/>
      <c r="O924" s="177"/>
      <c r="P924" s="177"/>
      <c r="Q924" s="177"/>
      <c r="R924" s="177"/>
      <c r="S924" s="177"/>
      <c r="T924" s="177"/>
      <c r="U924" s="177"/>
      <c r="V924" s="177"/>
      <c r="W924" s="177"/>
      <c r="X924" s="177"/>
      <c r="Y924" s="177"/>
      <c r="Z924" s="177"/>
    </row>
    <row r="925" ht="18.0" customHeight="1">
      <c r="A925" s="234"/>
      <c r="B925" s="234"/>
      <c r="C925" s="234"/>
      <c r="D925" s="235"/>
      <c r="E925" s="177"/>
      <c r="F925" s="177"/>
      <c r="G925" s="177"/>
      <c r="H925" s="177"/>
      <c r="I925" s="177"/>
      <c r="J925" s="177"/>
      <c r="K925" s="177"/>
      <c r="L925" s="177"/>
      <c r="M925" s="177"/>
      <c r="N925" s="177"/>
      <c r="O925" s="177"/>
      <c r="P925" s="177"/>
      <c r="Q925" s="177"/>
      <c r="R925" s="177"/>
      <c r="S925" s="177"/>
      <c r="T925" s="177"/>
      <c r="U925" s="177"/>
      <c r="V925" s="177"/>
      <c r="W925" s="177"/>
      <c r="X925" s="177"/>
      <c r="Y925" s="177"/>
      <c r="Z925" s="177"/>
    </row>
    <row r="926" ht="18.0" customHeight="1">
      <c r="A926" s="234"/>
      <c r="B926" s="234"/>
      <c r="C926" s="234"/>
      <c r="D926" s="235"/>
      <c r="E926" s="177"/>
      <c r="F926" s="177"/>
      <c r="G926" s="177"/>
      <c r="H926" s="177"/>
      <c r="I926" s="177"/>
      <c r="J926" s="177"/>
      <c r="K926" s="177"/>
      <c r="L926" s="177"/>
      <c r="M926" s="177"/>
      <c r="N926" s="177"/>
      <c r="O926" s="177"/>
      <c r="P926" s="177"/>
      <c r="Q926" s="177"/>
      <c r="R926" s="177"/>
      <c r="S926" s="177"/>
      <c r="T926" s="177"/>
      <c r="U926" s="177"/>
      <c r="V926" s="177"/>
      <c r="W926" s="177"/>
      <c r="X926" s="177"/>
      <c r="Y926" s="177"/>
      <c r="Z926" s="177"/>
    </row>
    <row r="927" ht="18.0" customHeight="1">
      <c r="A927" s="234"/>
      <c r="B927" s="234"/>
      <c r="C927" s="234"/>
      <c r="D927" s="235"/>
      <c r="E927" s="177"/>
      <c r="F927" s="177"/>
      <c r="G927" s="177"/>
      <c r="H927" s="177"/>
      <c r="I927" s="177"/>
      <c r="J927" s="177"/>
      <c r="K927" s="177"/>
      <c r="L927" s="177"/>
      <c r="M927" s="177"/>
      <c r="N927" s="177"/>
      <c r="O927" s="177"/>
      <c r="P927" s="177"/>
      <c r="Q927" s="177"/>
      <c r="R927" s="177"/>
      <c r="S927" s="177"/>
      <c r="T927" s="177"/>
      <c r="U927" s="177"/>
      <c r="V927" s="177"/>
      <c r="W927" s="177"/>
      <c r="X927" s="177"/>
      <c r="Y927" s="177"/>
      <c r="Z927" s="177"/>
    </row>
    <row r="928" ht="18.0" customHeight="1">
      <c r="A928" s="234"/>
      <c r="B928" s="234"/>
      <c r="C928" s="234"/>
      <c r="D928" s="235"/>
      <c r="E928" s="177"/>
      <c r="F928" s="177"/>
      <c r="G928" s="177"/>
      <c r="H928" s="177"/>
      <c r="I928" s="177"/>
      <c r="J928" s="177"/>
      <c r="K928" s="177"/>
      <c r="L928" s="177"/>
      <c r="M928" s="177"/>
      <c r="N928" s="177"/>
      <c r="O928" s="177"/>
      <c r="P928" s="177"/>
      <c r="Q928" s="177"/>
      <c r="R928" s="177"/>
      <c r="S928" s="177"/>
      <c r="T928" s="177"/>
      <c r="U928" s="177"/>
      <c r="V928" s="177"/>
      <c r="W928" s="177"/>
      <c r="X928" s="177"/>
      <c r="Y928" s="177"/>
      <c r="Z928" s="177"/>
    </row>
    <row r="929" ht="18.0" customHeight="1">
      <c r="A929" s="234"/>
      <c r="B929" s="234"/>
      <c r="C929" s="234"/>
      <c r="D929" s="235"/>
      <c r="E929" s="177"/>
      <c r="F929" s="177"/>
      <c r="G929" s="177"/>
      <c r="H929" s="177"/>
      <c r="I929" s="177"/>
      <c r="J929" s="177"/>
      <c r="K929" s="177"/>
      <c r="L929" s="177"/>
      <c r="M929" s="177"/>
      <c r="N929" s="177"/>
      <c r="O929" s="177"/>
      <c r="P929" s="177"/>
      <c r="Q929" s="177"/>
      <c r="R929" s="177"/>
      <c r="S929" s="177"/>
      <c r="T929" s="177"/>
      <c r="U929" s="177"/>
      <c r="V929" s="177"/>
      <c r="W929" s="177"/>
      <c r="X929" s="177"/>
      <c r="Y929" s="177"/>
      <c r="Z929" s="177"/>
    </row>
    <row r="930" ht="18.0" customHeight="1">
      <c r="A930" s="234"/>
      <c r="B930" s="234"/>
      <c r="C930" s="234"/>
      <c r="D930" s="235"/>
      <c r="E930" s="177"/>
      <c r="F930" s="177"/>
      <c r="G930" s="177"/>
      <c r="H930" s="177"/>
      <c r="I930" s="177"/>
      <c r="J930" s="177"/>
      <c r="K930" s="177"/>
      <c r="L930" s="177"/>
      <c r="M930" s="177"/>
      <c r="N930" s="177"/>
      <c r="O930" s="177"/>
      <c r="P930" s="177"/>
      <c r="Q930" s="177"/>
      <c r="R930" s="177"/>
      <c r="S930" s="177"/>
      <c r="T930" s="177"/>
      <c r="U930" s="177"/>
      <c r="V930" s="177"/>
      <c r="W930" s="177"/>
      <c r="X930" s="177"/>
      <c r="Y930" s="177"/>
      <c r="Z930" s="177"/>
    </row>
    <row r="931" ht="18.0" customHeight="1">
      <c r="A931" s="234"/>
      <c r="B931" s="234"/>
      <c r="C931" s="234"/>
      <c r="D931" s="235"/>
      <c r="E931" s="177"/>
      <c r="F931" s="177"/>
      <c r="G931" s="177"/>
      <c r="H931" s="177"/>
      <c r="I931" s="177"/>
      <c r="J931" s="177"/>
      <c r="K931" s="177"/>
      <c r="L931" s="177"/>
      <c r="M931" s="177"/>
      <c r="N931" s="177"/>
      <c r="O931" s="177"/>
      <c r="P931" s="177"/>
      <c r="Q931" s="177"/>
      <c r="R931" s="177"/>
      <c r="S931" s="177"/>
      <c r="T931" s="177"/>
      <c r="U931" s="177"/>
      <c r="V931" s="177"/>
      <c r="W931" s="177"/>
      <c r="X931" s="177"/>
      <c r="Y931" s="177"/>
      <c r="Z931" s="177"/>
    </row>
    <row r="932" ht="18.0" customHeight="1">
      <c r="A932" s="234"/>
      <c r="B932" s="234"/>
      <c r="C932" s="234"/>
      <c r="D932" s="235"/>
      <c r="E932" s="177"/>
      <c r="F932" s="177"/>
      <c r="G932" s="177"/>
      <c r="H932" s="177"/>
      <c r="I932" s="177"/>
      <c r="J932" s="177"/>
      <c r="K932" s="177"/>
      <c r="L932" s="177"/>
      <c r="M932" s="177"/>
      <c r="N932" s="177"/>
      <c r="O932" s="177"/>
      <c r="P932" s="177"/>
      <c r="Q932" s="177"/>
      <c r="R932" s="177"/>
      <c r="S932" s="177"/>
      <c r="T932" s="177"/>
      <c r="U932" s="177"/>
      <c r="V932" s="177"/>
      <c r="W932" s="177"/>
      <c r="X932" s="177"/>
      <c r="Y932" s="177"/>
      <c r="Z932" s="177"/>
    </row>
    <row r="933" ht="18.0" customHeight="1">
      <c r="A933" s="234"/>
      <c r="B933" s="234"/>
      <c r="C933" s="234"/>
      <c r="D933" s="235"/>
      <c r="E933" s="177"/>
      <c r="F933" s="177"/>
      <c r="G933" s="177"/>
      <c r="H933" s="177"/>
      <c r="I933" s="177"/>
      <c r="J933" s="177"/>
      <c r="K933" s="177"/>
      <c r="L933" s="177"/>
      <c r="M933" s="177"/>
      <c r="N933" s="177"/>
      <c r="O933" s="177"/>
      <c r="P933" s="177"/>
      <c r="Q933" s="177"/>
      <c r="R933" s="177"/>
      <c r="S933" s="177"/>
      <c r="T933" s="177"/>
      <c r="U933" s="177"/>
      <c r="V933" s="177"/>
      <c r="W933" s="177"/>
      <c r="X933" s="177"/>
      <c r="Y933" s="177"/>
      <c r="Z933" s="177"/>
    </row>
    <row r="934" ht="18.0" customHeight="1">
      <c r="A934" s="234"/>
      <c r="B934" s="234"/>
      <c r="C934" s="234"/>
      <c r="D934" s="235"/>
      <c r="E934" s="177"/>
      <c r="F934" s="177"/>
      <c r="G934" s="177"/>
      <c r="H934" s="177"/>
      <c r="I934" s="177"/>
      <c r="J934" s="177"/>
      <c r="K934" s="177"/>
      <c r="L934" s="177"/>
      <c r="M934" s="177"/>
      <c r="N934" s="177"/>
      <c r="O934" s="177"/>
      <c r="P934" s="177"/>
      <c r="Q934" s="177"/>
      <c r="R934" s="177"/>
      <c r="S934" s="177"/>
      <c r="T934" s="177"/>
      <c r="U934" s="177"/>
      <c r="V934" s="177"/>
      <c r="W934" s="177"/>
      <c r="X934" s="177"/>
      <c r="Y934" s="177"/>
      <c r="Z934" s="177"/>
    </row>
    <row r="935" ht="18.0" customHeight="1">
      <c r="A935" s="234"/>
      <c r="B935" s="234"/>
      <c r="C935" s="234"/>
      <c r="D935" s="235"/>
      <c r="E935" s="177"/>
      <c r="F935" s="177"/>
      <c r="G935" s="177"/>
      <c r="H935" s="177"/>
      <c r="I935" s="177"/>
      <c r="J935" s="177"/>
      <c r="K935" s="177"/>
      <c r="L935" s="177"/>
      <c r="M935" s="177"/>
      <c r="N935" s="177"/>
      <c r="O935" s="177"/>
      <c r="P935" s="177"/>
      <c r="Q935" s="177"/>
      <c r="R935" s="177"/>
      <c r="S935" s="177"/>
      <c r="T935" s="177"/>
      <c r="U935" s="177"/>
      <c r="V935" s="177"/>
      <c r="W935" s="177"/>
      <c r="X935" s="177"/>
      <c r="Y935" s="177"/>
      <c r="Z935" s="177"/>
    </row>
    <row r="936" ht="18.0" customHeight="1">
      <c r="A936" s="234"/>
      <c r="B936" s="234"/>
      <c r="C936" s="234"/>
      <c r="D936" s="235"/>
      <c r="E936" s="177"/>
      <c r="F936" s="177"/>
      <c r="G936" s="177"/>
      <c r="H936" s="177"/>
      <c r="I936" s="177"/>
      <c r="J936" s="177"/>
      <c r="K936" s="177"/>
      <c r="L936" s="177"/>
      <c r="M936" s="177"/>
      <c r="N936" s="177"/>
      <c r="O936" s="177"/>
      <c r="P936" s="177"/>
      <c r="Q936" s="177"/>
      <c r="R936" s="177"/>
      <c r="S936" s="177"/>
      <c r="T936" s="177"/>
      <c r="U936" s="177"/>
      <c r="V936" s="177"/>
      <c r="W936" s="177"/>
      <c r="X936" s="177"/>
      <c r="Y936" s="177"/>
      <c r="Z936" s="177"/>
    </row>
    <row r="937" ht="18.0" customHeight="1">
      <c r="A937" s="234"/>
      <c r="B937" s="234"/>
      <c r="C937" s="234"/>
      <c r="D937" s="235"/>
      <c r="E937" s="177"/>
      <c r="F937" s="177"/>
      <c r="G937" s="177"/>
      <c r="H937" s="177"/>
      <c r="I937" s="177"/>
      <c r="J937" s="177"/>
      <c r="K937" s="177"/>
      <c r="L937" s="177"/>
      <c r="M937" s="177"/>
      <c r="N937" s="177"/>
      <c r="O937" s="177"/>
      <c r="P937" s="177"/>
      <c r="Q937" s="177"/>
      <c r="R937" s="177"/>
      <c r="S937" s="177"/>
      <c r="T937" s="177"/>
      <c r="U937" s="177"/>
      <c r="V937" s="177"/>
      <c r="W937" s="177"/>
      <c r="X937" s="177"/>
      <c r="Y937" s="177"/>
      <c r="Z937" s="177"/>
    </row>
    <row r="938" ht="18.0" customHeight="1">
      <c r="A938" s="234"/>
      <c r="B938" s="234"/>
      <c r="C938" s="234"/>
      <c r="D938" s="235"/>
      <c r="E938" s="177"/>
      <c r="F938" s="177"/>
      <c r="G938" s="177"/>
      <c r="H938" s="177"/>
      <c r="I938" s="177"/>
      <c r="J938" s="177"/>
      <c r="K938" s="177"/>
      <c r="L938" s="177"/>
      <c r="M938" s="177"/>
      <c r="N938" s="177"/>
      <c r="O938" s="177"/>
      <c r="P938" s="177"/>
      <c r="Q938" s="177"/>
      <c r="R938" s="177"/>
      <c r="S938" s="177"/>
      <c r="T938" s="177"/>
      <c r="U938" s="177"/>
      <c r="V938" s="177"/>
      <c r="W938" s="177"/>
      <c r="X938" s="177"/>
      <c r="Y938" s="177"/>
      <c r="Z938" s="177"/>
    </row>
    <row r="939" ht="18.0" customHeight="1">
      <c r="A939" s="234"/>
      <c r="B939" s="234"/>
      <c r="C939" s="234"/>
      <c r="D939" s="235"/>
      <c r="E939" s="177"/>
      <c r="F939" s="177"/>
      <c r="G939" s="177"/>
      <c r="H939" s="177"/>
      <c r="I939" s="177"/>
      <c r="J939" s="177"/>
      <c r="K939" s="177"/>
      <c r="L939" s="177"/>
      <c r="M939" s="177"/>
      <c r="N939" s="177"/>
      <c r="O939" s="177"/>
      <c r="P939" s="177"/>
      <c r="Q939" s="177"/>
      <c r="R939" s="177"/>
      <c r="S939" s="177"/>
      <c r="T939" s="177"/>
      <c r="U939" s="177"/>
      <c r="V939" s="177"/>
      <c r="W939" s="177"/>
      <c r="X939" s="177"/>
      <c r="Y939" s="177"/>
      <c r="Z939" s="177"/>
    </row>
    <row r="940" ht="18.0" customHeight="1">
      <c r="A940" s="234"/>
      <c r="B940" s="234"/>
      <c r="C940" s="234"/>
      <c r="D940" s="235"/>
      <c r="E940" s="177"/>
      <c r="F940" s="177"/>
      <c r="G940" s="177"/>
      <c r="H940" s="177"/>
      <c r="I940" s="177"/>
      <c r="J940" s="177"/>
      <c r="K940" s="177"/>
      <c r="L940" s="177"/>
      <c r="M940" s="177"/>
      <c r="N940" s="177"/>
      <c r="O940" s="177"/>
      <c r="P940" s="177"/>
      <c r="Q940" s="177"/>
      <c r="R940" s="177"/>
      <c r="S940" s="177"/>
      <c r="T940" s="177"/>
      <c r="U940" s="177"/>
      <c r="V940" s="177"/>
      <c r="W940" s="177"/>
      <c r="X940" s="177"/>
      <c r="Y940" s="177"/>
      <c r="Z940" s="177"/>
    </row>
    <row r="941" ht="18.0" customHeight="1">
      <c r="A941" s="234"/>
      <c r="B941" s="234"/>
      <c r="C941" s="234"/>
      <c r="D941" s="235"/>
      <c r="E941" s="177"/>
      <c r="F941" s="177"/>
      <c r="G941" s="177"/>
      <c r="H941" s="177"/>
      <c r="I941" s="177"/>
      <c r="J941" s="177"/>
      <c r="K941" s="177"/>
      <c r="L941" s="177"/>
      <c r="M941" s="177"/>
      <c r="N941" s="177"/>
      <c r="O941" s="177"/>
      <c r="P941" s="177"/>
      <c r="Q941" s="177"/>
      <c r="R941" s="177"/>
      <c r="S941" s="177"/>
      <c r="T941" s="177"/>
      <c r="U941" s="177"/>
      <c r="V941" s="177"/>
      <c r="W941" s="177"/>
      <c r="X941" s="177"/>
      <c r="Y941" s="177"/>
      <c r="Z941" s="177"/>
    </row>
    <row r="942" ht="18.0" customHeight="1">
      <c r="A942" s="234"/>
      <c r="B942" s="234"/>
      <c r="C942" s="234"/>
      <c r="D942" s="235"/>
      <c r="E942" s="177"/>
      <c r="F942" s="177"/>
      <c r="G942" s="177"/>
      <c r="H942" s="177"/>
      <c r="I942" s="177"/>
      <c r="J942" s="177"/>
      <c r="K942" s="177"/>
      <c r="L942" s="177"/>
      <c r="M942" s="177"/>
      <c r="N942" s="177"/>
      <c r="O942" s="177"/>
      <c r="P942" s="177"/>
      <c r="Q942" s="177"/>
      <c r="R942" s="177"/>
      <c r="S942" s="177"/>
      <c r="T942" s="177"/>
      <c r="U942" s="177"/>
      <c r="V942" s="177"/>
      <c r="W942" s="177"/>
      <c r="X942" s="177"/>
      <c r="Y942" s="177"/>
      <c r="Z942" s="177"/>
    </row>
    <row r="943" ht="18.0" customHeight="1">
      <c r="A943" s="234"/>
      <c r="B943" s="234"/>
      <c r="C943" s="234"/>
      <c r="D943" s="235"/>
      <c r="E943" s="177"/>
      <c r="F943" s="177"/>
      <c r="G943" s="177"/>
      <c r="H943" s="177"/>
      <c r="I943" s="177"/>
      <c r="J943" s="177"/>
      <c r="K943" s="177"/>
      <c r="L943" s="177"/>
      <c r="M943" s="177"/>
      <c r="N943" s="177"/>
      <c r="O943" s="177"/>
      <c r="P943" s="177"/>
      <c r="Q943" s="177"/>
      <c r="R943" s="177"/>
      <c r="S943" s="177"/>
      <c r="T943" s="177"/>
      <c r="U943" s="177"/>
      <c r="V943" s="177"/>
      <c r="W943" s="177"/>
      <c r="X943" s="177"/>
      <c r="Y943" s="177"/>
      <c r="Z943" s="177"/>
    </row>
    <row r="944" ht="18.0" customHeight="1">
      <c r="A944" s="234"/>
      <c r="B944" s="234"/>
      <c r="C944" s="234"/>
      <c r="D944" s="235"/>
      <c r="E944" s="177"/>
      <c r="F944" s="177"/>
      <c r="G944" s="177"/>
      <c r="H944" s="177"/>
      <c r="I944" s="177"/>
      <c r="J944" s="177"/>
      <c r="K944" s="177"/>
      <c r="L944" s="177"/>
      <c r="M944" s="177"/>
      <c r="N944" s="177"/>
      <c r="O944" s="177"/>
      <c r="P944" s="177"/>
      <c r="Q944" s="177"/>
      <c r="R944" s="177"/>
      <c r="S944" s="177"/>
      <c r="T944" s="177"/>
      <c r="U944" s="177"/>
      <c r="V944" s="177"/>
      <c r="W944" s="177"/>
      <c r="X944" s="177"/>
      <c r="Y944" s="177"/>
      <c r="Z944" s="177"/>
    </row>
    <row r="945" ht="18.0" customHeight="1">
      <c r="A945" s="234"/>
      <c r="B945" s="234"/>
      <c r="C945" s="234"/>
      <c r="D945" s="235"/>
      <c r="E945" s="177"/>
      <c r="F945" s="177"/>
      <c r="G945" s="177"/>
      <c r="H945" s="177"/>
      <c r="I945" s="177"/>
      <c r="J945" s="177"/>
      <c r="K945" s="177"/>
      <c r="L945" s="177"/>
      <c r="M945" s="177"/>
      <c r="N945" s="177"/>
      <c r="O945" s="177"/>
      <c r="P945" s="177"/>
      <c r="Q945" s="177"/>
      <c r="R945" s="177"/>
      <c r="S945" s="177"/>
      <c r="T945" s="177"/>
      <c r="U945" s="177"/>
      <c r="V945" s="177"/>
      <c r="W945" s="177"/>
      <c r="X945" s="177"/>
      <c r="Y945" s="177"/>
      <c r="Z945" s="177"/>
    </row>
    <row r="946" ht="18.0" customHeight="1">
      <c r="A946" s="234"/>
      <c r="B946" s="234"/>
      <c r="C946" s="234"/>
      <c r="D946" s="235"/>
      <c r="E946" s="177"/>
      <c r="F946" s="177"/>
      <c r="G946" s="177"/>
      <c r="H946" s="177"/>
      <c r="I946" s="177"/>
      <c r="J946" s="177"/>
      <c r="K946" s="177"/>
      <c r="L946" s="177"/>
      <c r="M946" s="177"/>
      <c r="N946" s="177"/>
      <c r="O946" s="177"/>
      <c r="P946" s="177"/>
      <c r="Q946" s="177"/>
      <c r="R946" s="177"/>
      <c r="S946" s="177"/>
      <c r="T946" s="177"/>
      <c r="U946" s="177"/>
      <c r="V946" s="177"/>
      <c r="W946" s="177"/>
      <c r="X946" s="177"/>
      <c r="Y946" s="177"/>
      <c r="Z946" s="177"/>
    </row>
    <row r="947" ht="18.0" customHeight="1">
      <c r="A947" s="234"/>
      <c r="B947" s="234"/>
      <c r="C947" s="234"/>
      <c r="D947" s="235"/>
      <c r="E947" s="177"/>
      <c r="F947" s="177"/>
      <c r="G947" s="177"/>
      <c r="H947" s="177"/>
      <c r="I947" s="177"/>
      <c r="J947" s="177"/>
      <c r="K947" s="177"/>
      <c r="L947" s="177"/>
      <c r="M947" s="177"/>
      <c r="N947" s="177"/>
      <c r="O947" s="177"/>
      <c r="P947" s="177"/>
      <c r="Q947" s="177"/>
      <c r="R947" s="177"/>
      <c r="S947" s="177"/>
      <c r="T947" s="177"/>
      <c r="U947" s="177"/>
      <c r="V947" s="177"/>
      <c r="W947" s="177"/>
      <c r="X947" s="177"/>
      <c r="Y947" s="177"/>
      <c r="Z947" s="177"/>
    </row>
    <row r="948" ht="18.0" customHeight="1">
      <c r="A948" s="234"/>
      <c r="B948" s="234"/>
      <c r="C948" s="234"/>
      <c r="D948" s="235"/>
      <c r="E948" s="177"/>
      <c r="F948" s="177"/>
      <c r="G948" s="177"/>
      <c r="H948" s="177"/>
      <c r="I948" s="177"/>
      <c r="J948" s="177"/>
      <c r="K948" s="177"/>
      <c r="L948" s="177"/>
      <c r="M948" s="177"/>
      <c r="N948" s="177"/>
      <c r="O948" s="177"/>
      <c r="P948" s="177"/>
      <c r="Q948" s="177"/>
      <c r="R948" s="177"/>
      <c r="S948" s="177"/>
      <c r="T948" s="177"/>
      <c r="U948" s="177"/>
      <c r="V948" s="177"/>
      <c r="W948" s="177"/>
      <c r="X948" s="177"/>
      <c r="Y948" s="177"/>
      <c r="Z948" s="177"/>
    </row>
    <row r="949" ht="18.0" customHeight="1">
      <c r="A949" s="234"/>
      <c r="B949" s="234"/>
      <c r="C949" s="234"/>
      <c r="D949" s="235"/>
      <c r="E949" s="177"/>
      <c r="F949" s="177"/>
      <c r="G949" s="177"/>
      <c r="H949" s="177"/>
      <c r="I949" s="177"/>
      <c r="J949" s="177"/>
      <c r="K949" s="177"/>
      <c r="L949" s="177"/>
      <c r="M949" s="177"/>
      <c r="N949" s="177"/>
      <c r="O949" s="177"/>
      <c r="P949" s="177"/>
      <c r="Q949" s="177"/>
      <c r="R949" s="177"/>
      <c r="S949" s="177"/>
      <c r="T949" s="177"/>
      <c r="U949" s="177"/>
      <c r="V949" s="177"/>
      <c r="W949" s="177"/>
      <c r="X949" s="177"/>
      <c r="Y949" s="177"/>
      <c r="Z949" s="177"/>
    </row>
    <row r="950" ht="18.0" customHeight="1">
      <c r="A950" s="234"/>
      <c r="B950" s="234"/>
      <c r="C950" s="234"/>
      <c r="D950" s="235"/>
      <c r="E950" s="177"/>
      <c r="F950" s="177"/>
      <c r="G950" s="177"/>
      <c r="H950" s="177"/>
      <c r="I950" s="177"/>
      <c r="J950" s="177"/>
      <c r="K950" s="177"/>
      <c r="L950" s="177"/>
      <c r="M950" s="177"/>
      <c r="N950" s="177"/>
      <c r="O950" s="177"/>
      <c r="P950" s="177"/>
      <c r="Q950" s="177"/>
      <c r="R950" s="177"/>
      <c r="S950" s="177"/>
      <c r="T950" s="177"/>
      <c r="U950" s="177"/>
      <c r="V950" s="177"/>
      <c r="W950" s="177"/>
      <c r="X950" s="177"/>
      <c r="Y950" s="177"/>
      <c r="Z950" s="177"/>
    </row>
    <row r="951" ht="18.0" customHeight="1">
      <c r="A951" s="234"/>
      <c r="B951" s="234"/>
      <c r="C951" s="234"/>
      <c r="D951" s="235"/>
      <c r="E951" s="177"/>
      <c r="F951" s="177"/>
      <c r="G951" s="177"/>
      <c r="H951" s="177"/>
      <c r="I951" s="177"/>
      <c r="J951" s="177"/>
      <c r="K951" s="177"/>
      <c r="L951" s="177"/>
      <c r="M951" s="177"/>
      <c r="N951" s="177"/>
      <c r="O951" s="177"/>
      <c r="P951" s="177"/>
      <c r="Q951" s="177"/>
      <c r="R951" s="177"/>
      <c r="S951" s="177"/>
      <c r="T951" s="177"/>
      <c r="U951" s="177"/>
      <c r="V951" s="177"/>
      <c r="W951" s="177"/>
      <c r="X951" s="177"/>
      <c r="Y951" s="177"/>
      <c r="Z951" s="177"/>
    </row>
    <row r="952" ht="18.0" customHeight="1">
      <c r="A952" s="234"/>
      <c r="B952" s="234"/>
      <c r="C952" s="234"/>
      <c r="D952" s="235"/>
      <c r="E952" s="177"/>
      <c r="F952" s="177"/>
      <c r="G952" s="177"/>
      <c r="H952" s="177"/>
      <c r="I952" s="177"/>
      <c r="J952" s="177"/>
      <c r="K952" s="177"/>
      <c r="L952" s="177"/>
      <c r="M952" s="177"/>
      <c r="N952" s="177"/>
      <c r="O952" s="177"/>
      <c r="P952" s="177"/>
      <c r="Q952" s="177"/>
      <c r="R952" s="177"/>
      <c r="S952" s="177"/>
      <c r="T952" s="177"/>
      <c r="U952" s="177"/>
      <c r="V952" s="177"/>
      <c r="W952" s="177"/>
      <c r="X952" s="177"/>
      <c r="Y952" s="177"/>
      <c r="Z952" s="177"/>
    </row>
    <row r="953" ht="18.0" customHeight="1">
      <c r="A953" s="234"/>
      <c r="B953" s="234"/>
      <c r="C953" s="234"/>
      <c r="D953" s="235"/>
      <c r="E953" s="177"/>
      <c r="F953" s="177"/>
      <c r="G953" s="177"/>
      <c r="H953" s="177"/>
      <c r="I953" s="177"/>
      <c r="J953" s="177"/>
      <c r="K953" s="177"/>
      <c r="L953" s="177"/>
      <c r="M953" s="177"/>
      <c r="N953" s="177"/>
      <c r="O953" s="177"/>
      <c r="P953" s="177"/>
      <c r="Q953" s="177"/>
      <c r="R953" s="177"/>
      <c r="S953" s="177"/>
      <c r="T953" s="177"/>
      <c r="U953" s="177"/>
      <c r="V953" s="177"/>
      <c r="W953" s="177"/>
      <c r="X953" s="177"/>
      <c r="Y953" s="177"/>
      <c r="Z953" s="177"/>
    </row>
    <row r="954" ht="18.0" customHeight="1">
      <c r="A954" s="234"/>
      <c r="B954" s="234"/>
      <c r="C954" s="234"/>
      <c r="D954" s="235"/>
      <c r="E954" s="177"/>
      <c r="F954" s="177"/>
      <c r="G954" s="177"/>
      <c r="H954" s="177"/>
      <c r="I954" s="177"/>
      <c r="J954" s="177"/>
      <c r="K954" s="177"/>
      <c r="L954" s="177"/>
      <c r="M954" s="177"/>
      <c r="N954" s="177"/>
      <c r="O954" s="177"/>
      <c r="P954" s="177"/>
      <c r="Q954" s="177"/>
      <c r="R954" s="177"/>
      <c r="S954" s="177"/>
      <c r="T954" s="177"/>
      <c r="U954" s="177"/>
      <c r="V954" s="177"/>
      <c r="W954" s="177"/>
      <c r="X954" s="177"/>
      <c r="Y954" s="177"/>
      <c r="Z954" s="177"/>
    </row>
    <row r="955" ht="18.0" customHeight="1">
      <c r="A955" s="234"/>
      <c r="B955" s="234"/>
      <c r="C955" s="234"/>
      <c r="D955" s="235"/>
      <c r="E955" s="177"/>
      <c r="F955" s="177"/>
      <c r="G955" s="177"/>
      <c r="H955" s="177"/>
      <c r="I955" s="177"/>
      <c r="J955" s="177"/>
      <c r="K955" s="177"/>
      <c r="L955" s="177"/>
      <c r="M955" s="177"/>
      <c r="N955" s="177"/>
      <c r="O955" s="177"/>
      <c r="P955" s="177"/>
      <c r="Q955" s="177"/>
      <c r="R955" s="177"/>
      <c r="S955" s="177"/>
      <c r="T955" s="177"/>
      <c r="U955" s="177"/>
      <c r="V955" s="177"/>
      <c r="W955" s="177"/>
      <c r="X955" s="177"/>
      <c r="Y955" s="177"/>
      <c r="Z955" s="177"/>
    </row>
    <row r="956" ht="18.0" customHeight="1">
      <c r="A956" s="234"/>
      <c r="B956" s="234"/>
      <c r="C956" s="234"/>
      <c r="D956" s="235"/>
      <c r="E956" s="177"/>
      <c r="F956" s="177"/>
      <c r="G956" s="177"/>
      <c r="H956" s="177"/>
      <c r="I956" s="177"/>
      <c r="J956" s="177"/>
      <c r="K956" s="177"/>
      <c r="L956" s="177"/>
      <c r="M956" s="177"/>
      <c r="N956" s="177"/>
      <c r="O956" s="177"/>
      <c r="P956" s="177"/>
      <c r="Q956" s="177"/>
      <c r="R956" s="177"/>
      <c r="S956" s="177"/>
      <c r="T956" s="177"/>
      <c r="U956" s="177"/>
      <c r="V956" s="177"/>
      <c r="W956" s="177"/>
      <c r="X956" s="177"/>
      <c r="Y956" s="177"/>
      <c r="Z956" s="177"/>
    </row>
    <row r="957" ht="18.0" customHeight="1">
      <c r="A957" s="234"/>
      <c r="B957" s="234"/>
      <c r="C957" s="234"/>
      <c r="D957" s="235"/>
      <c r="E957" s="177"/>
      <c r="F957" s="177"/>
      <c r="G957" s="177"/>
      <c r="H957" s="177"/>
      <c r="I957" s="177"/>
      <c r="J957" s="177"/>
      <c r="K957" s="177"/>
      <c r="L957" s="177"/>
      <c r="M957" s="177"/>
      <c r="N957" s="177"/>
      <c r="O957" s="177"/>
      <c r="P957" s="177"/>
      <c r="Q957" s="177"/>
      <c r="R957" s="177"/>
      <c r="S957" s="177"/>
      <c r="T957" s="177"/>
      <c r="U957" s="177"/>
      <c r="V957" s="177"/>
      <c r="W957" s="177"/>
      <c r="X957" s="177"/>
      <c r="Y957" s="177"/>
      <c r="Z957" s="177"/>
    </row>
    <row r="958" ht="18.0" customHeight="1">
      <c r="A958" s="234"/>
      <c r="B958" s="234"/>
      <c r="C958" s="234"/>
      <c r="D958" s="235"/>
      <c r="E958" s="177"/>
      <c r="F958" s="177"/>
      <c r="G958" s="177"/>
      <c r="H958" s="177"/>
      <c r="I958" s="177"/>
      <c r="J958" s="177"/>
      <c r="K958" s="177"/>
      <c r="L958" s="177"/>
      <c r="M958" s="177"/>
      <c r="N958" s="177"/>
      <c r="O958" s="177"/>
      <c r="P958" s="177"/>
      <c r="Q958" s="177"/>
      <c r="R958" s="177"/>
      <c r="S958" s="177"/>
      <c r="T958" s="177"/>
      <c r="U958" s="177"/>
      <c r="V958" s="177"/>
      <c r="W958" s="177"/>
      <c r="X958" s="177"/>
      <c r="Y958" s="177"/>
      <c r="Z958" s="177"/>
    </row>
    <row r="959" ht="18.0" customHeight="1">
      <c r="A959" s="234"/>
      <c r="B959" s="234"/>
      <c r="C959" s="234"/>
      <c r="D959" s="235"/>
      <c r="E959" s="177"/>
      <c r="F959" s="177"/>
      <c r="G959" s="177"/>
      <c r="H959" s="177"/>
      <c r="I959" s="177"/>
      <c r="J959" s="177"/>
      <c r="K959" s="177"/>
      <c r="L959" s="177"/>
      <c r="M959" s="177"/>
      <c r="N959" s="177"/>
      <c r="O959" s="177"/>
      <c r="P959" s="177"/>
      <c r="Q959" s="177"/>
      <c r="R959" s="177"/>
      <c r="S959" s="177"/>
      <c r="T959" s="177"/>
      <c r="U959" s="177"/>
      <c r="V959" s="177"/>
      <c r="W959" s="177"/>
      <c r="X959" s="177"/>
      <c r="Y959" s="177"/>
      <c r="Z959" s="177"/>
    </row>
    <row r="960" ht="18.0" customHeight="1">
      <c r="A960" s="234"/>
      <c r="B960" s="234"/>
      <c r="C960" s="234"/>
      <c r="D960" s="235"/>
      <c r="E960" s="177"/>
      <c r="F960" s="177"/>
      <c r="G960" s="177"/>
      <c r="H960" s="177"/>
      <c r="I960" s="177"/>
      <c r="J960" s="177"/>
      <c r="K960" s="177"/>
      <c r="L960" s="177"/>
      <c r="M960" s="177"/>
      <c r="N960" s="177"/>
      <c r="O960" s="177"/>
      <c r="P960" s="177"/>
      <c r="Q960" s="177"/>
      <c r="R960" s="177"/>
      <c r="S960" s="177"/>
      <c r="T960" s="177"/>
      <c r="U960" s="177"/>
      <c r="V960" s="177"/>
      <c r="W960" s="177"/>
      <c r="X960" s="177"/>
      <c r="Y960" s="177"/>
      <c r="Z960" s="177"/>
    </row>
    <row r="961" ht="18.0" customHeight="1">
      <c r="A961" s="234"/>
      <c r="B961" s="234"/>
      <c r="C961" s="234"/>
      <c r="D961" s="235"/>
      <c r="E961" s="177"/>
      <c r="F961" s="177"/>
      <c r="G961" s="177"/>
      <c r="H961" s="177"/>
      <c r="I961" s="177"/>
      <c r="J961" s="177"/>
      <c r="K961" s="177"/>
      <c r="L961" s="177"/>
      <c r="M961" s="177"/>
      <c r="N961" s="177"/>
      <c r="O961" s="177"/>
      <c r="P961" s="177"/>
      <c r="Q961" s="177"/>
      <c r="R961" s="177"/>
      <c r="S961" s="177"/>
      <c r="T961" s="177"/>
      <c r="U961" s="177"/>
      <c r="V961" s="177"/>
      <c r="W961" s="177"/>
      <c r="X961" s="177"/>
      <c r="Y961" s="177"/>
      <c r="Z961" s="177"/>
    </row>
    <row r="962" ht="18.0" customHeight="1">
      <c r="A962" s="234"/>
      <c r="B962" s="234"/>
      <c r="C962" s="234"/>
      <c r="D962" s="235"/>
      <c r="E962" s="177"/>
      <c r="F962" s="177"/>
      <c r="G962" s="177"/>
      <c r="H962" s="177"/>
      <c r="I962" s="177"/>
      <c r="J962" s="177"/>
      <c r="K962" s="177"/>
      <c r="L962" s="177"/>
      <c r="M962" s="177"/>
      <c r="N962" s="177"/>
      <c r="O962" s="177"/>
      <c r="P962" s="177"/>
      <c r="Q962" s="177"/>
      <c r="R962" s="177"/>
      <c r="S962" s="177"/>
      <c r="T962" s="177"/>
      <c r="U962" s="177"/>
      <c r="V962" s="177"/>
      <c r="W962" s="177"/>
      <c r="X962" s="177"/>
      <c r="Y962" s="177"/>
      <c r="Z962" s="177"/>
    </row>
    <row r="963" ht="18.0" customHeight="1">
      <c r="A963" s="234"/>
      <c r="B963" s="234"/>
      <c r="C963" s="234"/>
      <c r="D963" s="235"/>
      <c r="E963" s="177"/>
      <c r="F963" s="177"/>
      <c r="G963" s="177"/>
      <c r="H963" s="177"/>
      <c r="I963" s="177"/>
      <c r="J963" s="177"/>
      <c r="K963" s="177"/>
      <c r="L963" s="177"/>
      <c r="M963" s="177"/>
      <c r="N963" s="177"/>
      <c r="O963" s="177"/>
      <c r="P963" s="177"/>
      <c r="Q963" s="177"/>
      <c r="R963" s="177"/>
      <c r="S963" s="177"/>
      <c r="T963" s="177"/>
      <c r="U963" s="177"/>
      <c r="V963" s="177"/>
      <c r="W963" s="177"/>
      <c r="X963" s="177"/>
      <c r="Y963" s="177"/>
      <c r="Z963" s="177"/>
    </row>
    <row r="964" ht="18.0" customHeight="1">
      <c r="A964" s="234"/>
      <c r="B964" s="234"/>
      <c r="C964" s="234"/>
      <c r="D964" s="235"/>
      <c r="E964" s="177"/>
      <c r="F964" s="177"/>
      <c r="G964" s="177"/>
      <c r="H964" s="177"/>
      <c r="I964" s="177"/>
      <c r="J964" s="177"/>
      <c r="K964" s="177"/>
      <c r="L964" s="177"/>
      <c r="M964" s="177"/>
      <c r="N964" s="177"/>
      <c r="O964" s="177"/>
      <c r="P964" s="177"/>
      <c r="Q964" s="177"/>
      <c r="R964" s="177"/>
      <c r="S964" s="177"/>
      <c r="T964" s="177"/>
      <c r="U964" s="177"/>
      <c r="V964" s="177"/>
      <c r="W964" s="177"/>
      <c r="X964" s="177"/>
      <c r="Y964" s="177"/>
      <c r="Z964" s="177"/>
    </row>
    <row r="965" ht="18.0" customHeight="1">
      <c r="A965" s="234"/>
      <c r="B965" s="234"/>
      <c r="C965" s="234"/>
      <c r="D965" s="235"/>
      <c r="E965" s="177"/>
      <c r="F965" s="177"/>
      <c r="G965" s="177"/>
      <c r="H965" s="177"/>
      <c r="I965" s="177"/>
      <c r="J965" s="177"/>
      <c r="K965" s="177"/>
      <c r="L965" s="177"/>
      <c r="M965" s="177"/>
      <c r="N965" s="177"/>
      <c r="O965" s="177"/>
      <c r="P965" s="177"/>
      <c r="Q965" s="177"/>
      <c r="R965" s="177"/>
      <c r="S965" s="177"/>
      <c r="T965" s="177"/>
      <c r="U965" s="177"/>
      <c r="V965" s="177"/>
      <c r="W965" s="177"/>
      <c r="X965" s="177"/>
      <c r="Y965" s="177"/>
      <c r="Z965" s="177"/>
    </row>
    <row r="966" ht="18.0" customHeight="1">
      <c r="A966" s="234"/>
      <c r="B966" s="234"/>
      <c r="C966" s="234"/>
      <c r="D966" s="235"/>
      <c r="E966" s="177"/>
      <c r="F966" s="177"/>
      <c r="G966" s="177"/>
      <c r="H966" s="177"/>
      <c r="I966" s="177"/>
      <c r="J966" s="177"/>
      <c r="K966" s="177"/>
      <c r="L966" s="177"/>
      <c r="M966" s="177"/>
      <c r="N966" s="177"/>
      <c r="O966" s="177"/>
      <c r="P966" s="177"/>
      <c r="Q966" s="177"/>
      <c r="R966" s="177"/>
      <c r="S966" s="177"/>
      <c r="T966" s="177"/>
      <c r="U966" s="177"/>
      <c r="V966" s="177"/>
      <c r="W966" s="177"/>
      <c r="X966" s="177"/>
      <c r="Y966" s="177"/>
      <c r="Z966" s="177"/>
    </row>
    <row r="967" ht="18.0" customHeight="1">
      <c r="A967" s="234"/>
      <c r="B967" s="234"/>
      <c r="C967" s="234"/>
      <c r="D967" s="235"/>
      <c r="E967" s="177"/>
      <c r="F967" s="177"/>
      <c r="G967" s="177"/>
      <c r="H967" s="177"/>
      <c r="I967" s="177"/>
      <c r="J967" s="177"/>
      <c r="K967" s="177"/>
      <c r="L967" s="177"/>
      <c r="M967" s="177"/>
      <c r="N967" s="177"/>
      <c r="O967" s="177"/>
      <c r="P967" s="177"/>
      <c r="Q967" s="177"/>
      <c r="R967" s="177"/>
      <c r="S967" s="177"/>
      <c r="T967" s="177"/>
      <c r="U967" s="177"/>
      <c r="V967" s="177"/>
      <c r="W967" s="177"/>
      <c r="X967" s="177"/>
      <c r="Y967" s="177"/>
      <c r="Z967" s="177"/>
    </row>
    <row r="968" ht="18.0" customHeight="1">
      <c r="A968" s="234"/>
      <c r="B968" s="234"/>
      <c r="C968" s="234"/>
      <c r="D968" s="235"/>
      <c r="E968" s="177"/>
      <c r="F968" s="177"/>
      <c r="G968" s="177"/>
      <c r="H968" s="177"/>
      <c r="I968" s="177"/>
      <c r="J968" s="177"/>
      <c r="K968" s="177"/>
      <c r="L968" s="177"/>
      <c r="M968" s="177"/>
      <c r="N968" s="177"/>
      <c r="O968" s="177"/>
      <c r="P968" s="177"/>
      <c r="Q968" s="177"/>
      <c r="R968" s="177"/>
      <c r="S968" s="177"/>
      <c r="T968" s="177"/>
      <c r="U968" s="177"/>
      <c r="V968" s="177"/>
      <c r="W968" s="177"/>
      <c r="X968" s="177"/>
      <c r="Y968" s="177"/>
      <c r="Z968" s="177"/>
    </row>
    <row r="969" ht="18.0" customHeight="1">
      <c r="A969" s="234"/>
      <c r="B969" s="234"/>
      <c r="C969" s="234"/>
      <c r="D969" s="235"/>
      <c r="E969" s="177"/>
      <c r="F969" s="177"/>
      <c r="G969" s="177"/>
      <c r="H969" s="177"/>
      <c r="I969" s="177"/>
      <c r="J969" s="177"/>
      <c r="K969" s="177"/>
      <c r="L969" s="177"/>
      <c r="M969" s="177"/>
      <c r="N969" s="177"/>
      <c r="O969" s="177"/>
      <c r="P969" s="177"/>
      <c r="Q969" s="177"/>
      <c r="R969" s="177"/>
      <c r="S969" s="177"/>
      <c r="T969" s="177"/>
      <c r="U969" s="177"/>
      <c r="V969" s="177"/>
      <c r="W969" s="177"/>
      <c r="X969" s="177"/>
      <c r="Y969" s="177"/>
      <c r="Z969" s="177"/>
    </row>
    <row r="970" ht="18.0" customHeight="1">
      <c r="A970" s="234"/>
      <c r="B970" s="234"/>
      <c r="C970" s="234"/>
      <c r="D970" s="235"/>
      <c r="E970" s="177"/>
      <c r="F970" s="177"/>
      <c r="G970" s="177"/>
      <c r="H970" s="177"/>
      <c r="I970" s="177"/>
      <c r="J970" s="177"/>
      <c r="K970" s="177"/>
      <c r="L970" s="177"/>
      <c r="M970" s="177"/>
      <c r="N970" s="177"/>
      <c r="O970" s="177"/>
      <c r="P970" s="177"/>
      <c r="Q970" s="177"/>
      <c r="R970" s="177"/>
      <c r="S970" s="177"/>
      <c r="T970" s="177"/>
      <c r="U970" s="177"/>
      <c r="V970" s="177"/>
      <c r="W970" s="177"/>
      <c r="X970" s="177"/>
      <c r="Y970" s="177"/>
      <c r="Z970" s="177"/>
    </row>
    <row r="971" ht="18.0" customHeight="1">
      <c r="A971" s="234"/>
      <c r="B971" s="234"/>
      <c r="C971" s="234"/>
      <c r="D971" s="235"/>
      <c r="E971" s="177"/>
      <c r="F971" s="177"/>
      <c r="G971" s="177"/>
      <c r="H971" s="177"/>
      <c r="I971" s="177"/>
      <c r="J971" s="177"/>
      <c r="K971" s="177"/>
      <c r="L971" s="177"/>
      <c r="M971" s="177"/>
      <c r="N971" s="177"/>
      <c r="O971" s="177"/>
      <c r="P971" s="177"/>
      <c r="Q971" s="177"/>
      <c r="R971" s="177"/>
      <c r="S971" s="177"/>
      <c r="T971" s="177"/>
      <c r="U971" s="177"/>
      <c r="V971" s="177"/>
      <c r="W971" s="177"/>
      <c r="X971" s="177"/>
      <c r="Y971" s="177"/>
      <c r="Z971" s="177"/>
    </row>
    <row r="972" ht="18.0" customHeight="1">
      <c r="A972" s="234"/>
      <c r="B972" s="234"/>
      <c r="C972" s="234"/>
      <c r="D972" s="235"/>
      <c r="E972" s="177"/>
      <c r="F972" s="177"/>
      <c r="G972" s="177"/>
      <c r="H972" s="177"/>
      <c r="I972" s="177"/>
      <c r="J972" s="177"/>
      <c r="K972" s="177"/>
      <c r="L972" s="177"/>
      <c r="M972" s="177"/>
      <c r="N972" s="177"/>
      <c r="O972" s="177"/>
      <c r="P972" s="177"/>
      <c r="Q972" s="177"/>
      <c r="R972" s="177"/>
      <c r="S972" s="177"/>
      <c r="T972" s="177"/>
      <c r="U972" s="177"/>
      <c r="V972" s="177"/>
      <c r="W972" s="177"/>
      <c r="X972" s="177"/>
      <c r="Y972" s="177"/>
      <c r="Z972" s="177"/>
    </row>
    <row r="973" ht="18.0" customHeight="1">
      <c r="A973" s="234"/>
      <c r="B973" s="234"/>
      <c r="C973" s="234"/>
      <c r="D973" s="235"/>
      <c r="E973" s="177"/>
      <c r="F973" s="177"/>
      <c r="G973" s="177"/>
      <c r="H973" s="177"/>
      <c r="I973" s="177"/>
      <c r="J973" s="177"/>
      <c r="K973" s="177"/>
      <c r="L973" s="177"/>
      <c r="M973" s="177"/>
      <c r="N973" s="177"/>
      <c r="O973" s="177"/>
      <c r="P973" s="177"/>
      <c r="Q973" s="177"/>
      <c r="R973" s="177"/>
      <c r="S973" s="177"/>
      <c r="T973" s="177"/>
      <c r="U973" s="177"/>
      <c r="V973" s="177"/>
      <c r="W973" s="177"/>
      <c r="X973" s="177"/>
      <c r="Y973" s="177"/>
      <c r="Z973" s="177"/>
    </row>
    <row r="974" ht="18.0" customHeight="1">
      <c r="A974" s="234"/>
      <c r="B974" s="234"/>
      <c r="C974" s="234"/>
      <c r="D974" s="235"/>
      <c r="E974" s="177"/>
      <c r="F974" s="177"/>
      <c r="G974" s="177"/>
      <c r="H974" s="177"/>
      <c r="I974" s="177"/>
      <c r="J974" s="177"/>
      <c r="K974" s="177"/>
      <c r="L974" s="177"/>
      <c r="M974" s="177"/>
      <c r="N974" s="177"/>
      <c r="O974" s="177"/>
      <c r="P974" s="177"/>
      <c r="Q974" s="177"/>
      <c r="R974" s="177"/>
      <c r="S974" s="177"/>
      <c r="T974" s="177"/>
      <c r="U974" s="177"/>
      <c r="V974" s="177"/>
      <c r="W974" s="177"/>
      <c r="X974" s="177"/>
      <c r="Y974" s="177"/>
      <c r="Z974" s="177"/>
    </row>
    <row r="975" ht="18.0" customHeight="1">
      <c r="A975" s="234"/>
      <c r="B975" s="234"/>
      <c r="C975" s="234"/>
      <c r="D975" s="235"/>
      <c r="E975" s="177"/>
      <c r="F975" s="177"/>
      <c r="G975" s="177"/>
      <c r="H975" s="177"/>
      <c r="I975" s="177"/>
      <c r="J975" s="177"/>
      <c r="K975" s="177"/>
      <c r="L975" s="177"/>
      <c r="M975" s="177"/>
      <c r="N975" s="177"/>
      <c r="O975" s="177"/>
      <c r="P975" s="177"/>
      <c r="Q975" s="177"/>
      <c r="R975" s="177"/>
      <c r="S975" s="177"/>
      <c r="T975" s="177"/>
      <c r="U975" s="177"/>
      <c r="V975" s="177"/>
      <c r="W975" s="177"/>
      <c r="X975" s="177"/>
      <c r="Y975" s="177"/>
      <c r="Z975" s="177"/>
    </row>
    <row r="976" ht="18.0" customHeight="1">
      <c r="A976" s="234"/>
      <c r="B976" s="234"/>
      <c r="C976" s="234"/>
      <c r="D976" s="235"/>
      <c r="E976" s="177"/>
      <c r="F976" s="177"/>
      <c r="G976" s="177"/>
      <c r="H976" s="177"/>
      <c r="I976" s="177"/>
      <c r="J976" s="177"/>
      <c r="K976" s="177"/>
      <c r="L976" s="177"/>
      <c r="M976" s="177"/>
      <c r="N976" s="177"/>
      <c r="O976" s="177"/>
      <c r="P976" s="177"/>
      <c r="Q976" s="177"/>
      <c r="R976" s="177"/>
      <c r="S976" s="177"/>
      <c r="T976" s="177"/>
      <c r="U976" s="177"/>
      <c r="V976" s="177"/>
      <c r="W976" s="177"/>
      <c r="X976" s="177"/>
      <c r="Y976" s="177"/>
      <c r="Z976" s="177"/>
    </row>
    <row r="977" ht="18.0" customHeight="1">
      <c r="A977" s="234"/>
      <c r="B977" s="234"/>
      <c r="C977" s="234"/>
      <c r="D977" s="235"/>
      <c r="E977" s="177"/>
      <c r="F977" s="177"/>
      <c r="G977" s="177"/>
      <c r="H977" s="177"/>
      <c r="I977" s="177"/>
      <c r="J977" s="177"/>
      <c r="K977" s="177"/>
      <c r="L977" s="177"/>
      <c r="M977" s="177"/>
      <c r="N977" s="177"/>
      <c r="O977" s="177"/>
      <c r="P977" s="177"/>
      <c r="Q977" s="177"/>
      <c r="R977" s="177"/>
      <c r="S977" s="177"/>
      <c r="T977" s="177"/>
      <c r="U977" s="177"/>
      <c r="V977" s="177"/>
      <c r="W977" s="177"/>
      <c r="X977" s="177"/>
      <c r="Y977" s="177"/>
      <c r="Z977" s="177"/>
    </row>
    <row r="978" ht="18.0" customHeight="1">
      <c r="A978" s="234"/>
      <c r="B978" s="234"/>
      <c r="C978" s="234"/>
      <c r="D978" s="235"/>
      <c r="E978" s="177"/>
      <c r="F978" s="177"/>
      <c r="G978" s="177"/>
      <c r="H978" s="177"/>
      <c r="I978" s="177"/>
      <c r="J978" s="177"/>
      <c r="K978" s="177"/>
      <c r="L978" s="177"/>
      <c r="M978" s="177"/>
      <c r="N978" s="177"/>
      <c r="O978" s="177"/>
      <c r="P978" s="177"/>
      <c r="Q978" s="177"/>
      <c r="R978" s="177"/>
      <c r="S978" s="177"/>
      <c r="T978" s="177"/>
      <c r="U978" s="177"/>
      <c r="V978" s="177"/>
      <c r="W978" s="177"/>
      <c r="X978" s="177"/>
      <c r="Y978" s="177"/>
      <c r="Z978" s="177"/>
    </row>
    <row r="979" ht="18.0" customHeight="1">
      <c r="A979" s="234"/>
      <c r="B979" s="234"/>
      <c r="C979" s="234"/>
      <c r="D979" s="235"/>
      <c r="E979" s="177"/>
      <c r="F979" s="177"/>
      <c r="G979" s="177"/>
      <c r="H979" s="177"/>
      <c r="I979" s="177"/>
      <c r="J979" s="177"/>
      <c r="K979" s="177"/>
      <c r="L979" s="177"/>
      <c r="M979" s="177"/>
      <c r="N979" s="177"/>
      <c r="O979" s="177"/>
      <c r="P979" s="177"/>
      <c r="Q979" s="177"/>
      <c r="R979" s="177"/>
      <c r="S979" s="177"/>
      <c r="T979" s="177"/>
      <c r="U979" s="177"/>
      <c r="V979" s="177"/>
      <c r="W979" s="177"/>
      <c r="X979" s="177"/>
      <c r="Y979" s="177"/>
      <c r="Z979" s="177"/>
    </row>
    <row r="980" ht="18.0" customHeight="1">
      <c r="A980" s="234"/>
      <c r="B980" s="234"/>
      <c r="C980" s="234"/>
      <c r="D980" s="235"/>
      <c r="E980" s="177"/>
      <c r="F980" s="177"/>
      <c r="G980" s="177"/>
      <c r="H980" s="177"/>
      <c r="I980" s="177"/>
      <c r="J980" s="177"/>
      <c r="K980" s="177"/>
      <c r="L980" s="177"/>
      <c r="M980" s="177"/>
      <c r="N980" s="177"/>
      <c r="O980" s="177"/>
      <c r="P980" s="177"/>
      <c r="Q980" s="177"/>
      <c r="R980" s="177"/>
      <c r="S980" s="177"/>
      <c r="T980" s="177"/>
      <c r="U980" s="177"/>
      <c r="V980" s="177"/>
      <c r="W980" s="177"/>
      <c r="X980" s="177"/>
      <c r="Y980" s="177"/>
      <c r="Z980" s="177"/>
    </row>
    <row r="981" ht="18.0" customHeight="1">
      <c r="A981" s="234"/>
      <c r="B981" s="234"/>
      <c r="C981" s="234"/>
      <c r="D981" s="235"/>
      <c r="E981" s="177"/>
      <c r="F981" s="177"/>
      <c r="G981" s="177"/>
      <c r="H981" s="177"/>
      <c r="I981" s="177"/>
      <c r="J981" s="177"/>
      <c r="K981" s="177"/>
      <c r="L981" s="177"/>
      <c r="M981" s="177"/>
      <c r="N981" s="177"/>
      <c r="O981" s="177"/>
      <c r="P981" s="177"/>
      <c r="Q981" s="177"/>
      <c r="R981" s="177"/>
      <c r="S981" s="177"/>
      <c r="T981" s="177"/>
      <c r="U981" s="177"/>
      <c r="V981" s="177"/>
      <c r="W981" s="177"/>
      <c r="X981" s="177"/>
      <c r="Y981" s="177"/>
      <c r="Z981" s="177"/>
    </row>
    <row r="982" ht="18.0" customHeight="1">
      <c r="A982" s="234"/>
      <c r="B982" s="234"/>
      <c r="C982" s="234"/>
      <c r="D982" s="235"/>
      <c r="E982" s="177"/>
      <c r="F982" s="177"/>
      <c r="G982" s="177"/>
      <c r="H982" s="177"/>
      <c r="I982" s="177"/>
      <c r="J982" s="177"/>
      <c r="K982" s="177"/>
      <c r="L982" s="177"/>
      <c r="M982" s="177"/>
      <c r="N982" s="177"/>
      <c r="O982" s="177"/>
      <c r="P982" s="177"/>
      <c r="Q982" s="177"/>
      <c r="R982" s="177"/>
      <c r="S982" s="177"/>
      <c r="T982" s="177"/>
      <c r="U982" s="177"/>
      <c r="V982" s="177"/>
      <c r="W982" s="177"/>
      <c r="X982" s="177"/>
      <c r="Y982" s="177"/>
      <c r="Z982" s="177"/>
    </row>
    <row r="983" ht="18.0" customHeight="1">
      <c r="A983" s="234"/>
      <c r="B983" s="234"/>
      <c r="C983" s="234"/>
      <c r="D983" s="235"/>
      <c r="E983" s="177"/>
      <c r="F983" s="177"/>
      <c r="G983" s="177"/>
      <c r="H983" s="177"/>
      <c r="I983" s="177"/>
      <c r="J983" s="177"/>
      <c r="K983" s="177"/>
      <c r="L983" s="177"/>
      <c r="M983" s="177"/>
      <c r="N983" s="177"/>
      <c r="O983" s="177"/>
      <c r="P983" s="177"/>
      <c r="Q983" s="177"/>
      <c r="R983" s="177"/>
      <c r="S983" s="177"/>
      <c r="T983" s="177"/>
      <c r="U983" s="177"/>
      <c r="V983" s="177"/>
      <c r="W983" s="177"/>
      <c r="X983" s="177"/>
      <c r="Y983" s="177"/>
      <c r="Z983" s="177"/>
    </row>
    <row r="984" ht="18.0" customHeight="1">
      <c r="A984" s="234"/>
      <c r="B984" s="234"/>
      <c r="C984" s="234"/>
      <c r="D984" s="235"/>
      <c r="E984" s="177"/>
      <c r="F984" s="177"/>
      <c r="G984" s="177"/>
      <c r="H984" s="177"/>
      <c r="I984" s="177"/>
      <c r="J984" s="177"/>
      <c r="K984" s="177"/>
      <c r="L984" s="177"/>
      <c r="M984" s="177"/>
      <c r="N984" s="177"/>
      <c r="O984" s="177"/>
      <c r="P984" s="177"/>
      <c r="Q984" s="177"/>
      <c r="R984" s="177"/>
      <c r="S984" s="177"/>
      <c r="T984" s="177"/>
      <c r="U984" s="177"/>
      <c r="V984" s="177"/>
      <c r="W984" s="177"/>
      <c r="X984" s="177"/>
      <c r="Y984" s="177"/>
      <c r="Z984" s="177"/>
    </row>
    <row r="985" ht="18.0" customHeight="1">
      <c r="A985" s="234"/>
      <c r="B985" s="234"/>
      <c r="C985" s="234"/>
      <c r="D985" s="235"/>
      <c r="E985" s="177"/>
      <c r="F985" s="177"/>
      <c r="G985" s="177"/>
      <c r="H985" s="177"/>
      <c r="I985" s="177"/>
      <c r="J985" s="177"/>
      <c r="K985" s="177"/>
      <c r="L985" s="177"/>
      <c r="M985" s="177"/>
      <c r="N985" s="177"/>
      <c r="O985" s="177"/>
      <c r="P985" s="177"/>
      <c r="Q985" s="177"/>
      <c r="R985" s="177"/>
      <c r="S985" s="177"/>
      <c r="T985" s="177"/>
      <c r="U985" s="177"/>
      <c r="V985" s="177"/>
      <c r="W985" s="177"/>
      <c r="X985" s="177"/>
      <c r="Y985" s="177"/>
      <c r="Z985" s="177"/>
    </row>
    <row r="986" ht="18.0" customHeight="1">
      <c r="A986" s="234"/>
      <c r="B986" s="234"/>
      <c r="C986" s="234"/>
      <c r="D986" s="235"/>
      <c r="E986" s="177"/>
      <c r="F986" s="177"/>
      <c r="G986" s="177"/>
      <c r="H986" s="177"/>
      <c r="I986" s="177"/>
      <c r="J986" s="177"/>
      <c r="K986" s="177"/>
      <c r="L986" s="177"/>
      <c r="M986" s="177"/>
      <c r="N986" s="177"/>
      <c r="O986" s="177"/>
      <c r="P986" s="177"/>
      <c r="Q986" s="177"/>
      <c r="R986" s="177"/>
      <c r="S986" s="177"/>
      <c r="T986" s="177"/>
      <c r="U986" s="177"/>
      <c r="V986" s="177"/>
      <c r="W986" s="177"/>
      <c r="X986" s="177"/>
      <c r="Y986" s="177"/>
      <c r="Z986" s="177"/>
    </row>
    <row r="987" ht="18.0" customHeight="1">
      <c r="A987" s="234"/>
      <c r="B987" s="234"/>
      <c r="C987" s="234"/>
      <c r="D987" s="235"/>
      <c r="E987" s="177"/>
      <c r="F987" s="177"/>
      <c r="G987" s="177"/>
      <c r="H987" s="177"/>
      <c r="I987" s="177"/>
      <c r="J987" s="177"/>
      <c r="K987" s="177"/>
      <c r="L987" s="177"/>
      <c r="M987" s="177"/>
      <c r="N987" s="177"/>
      <c r="O987" s="177"/>
      <c r="P987" s="177"/>
      <c r="Q987" s="177"/>
      <c r="R987" s="177"/>
      <c r="S987" s="177"/>
      <c r="T987" s="177"/>
      <c r="U987" s="177"/>
      <c r="V987" s="177"/>
      <c r="W987" s="177"/>
      <c r="X987" s="177"/>
      <c r="Y987" s="177"/>
      <c r="Z987" s="177"/>
    </row>
    <row r="988" ht="18.0" customHeight="1">
      <c r="A988" s="234"/>
      <c r="B988" s="234"/>
      <c r="C988" s="234"/>
      <c r="D988" s="235"/>
      <c r="E988" s="177"/>
      <c r="F988" s="177"/>
      <c r="G988" s="177"/>
      <c r="H988" s="177"/>
      <c r="I988" s="177"/>
      <c r="J988" s="177"/>
      <c r="K988" s="177"/>
      <c r="L988" s="177"/>
      <c r="M988" s="177"/>
      <c r="N988" s="177"/>
      <c r="O988" s="177"/>
      <c r="P988" s="177"/>
      <c r="Q988" s="177"/>
      <c r="R988" s="177"/>
      <c r="S988" s="177"/>
      <c r="T988" s="177"/>
      <c r="U988" s="177"/>
      <c r="V988" s="177"/>
      <c r="W988" s="177"/>
      <c r="X988" s="177"/>
      <c r="Y988" s="177"/>
      <c r="Z988" s="177"/>
    </row>
    <row r="989" ht="18.0" customHeight="1">
      <c r="A989" s="234"/>
      <c r="B989" s="234"/>
      <c r="C989" s="234"/>
      <c r="D989" s="235"/>
      <c r="E989" s="177"/>
      <c r="F989" s="177"/>
      <c r="G989" s="177"/>
      <c r="H989" s="177"/>
      <c r="I989" s="177"/>
      <c r="J989" s="177"/>
      <c r="K989" s="177"/>
      <c r="L989" s="177"/>
      <c r="M989" s="177"/>
      <c r="N989" s="177"/>
      <c r="O989" s="177"/>
      <c r="P989" s="177"/>
      <c r="Q989" s="177"/>
      <c r="R989" s="177"/>
      <c r="S989" s="177"/>
      <c r="T989" s="177"/>
      <c r="U989" s="177"/>
      <c r="V989" s="177"/>
      <c r="W989" s="177"/>
      <c r="X989" s="177"/>
      <c r="Y989" s="177"/>
      <c r="Z989" s="177"/>
    </row>
    <row r="990" ht="18.0" customHeight="1">
      <c r="A990" s="234"/>
      <c r="B990" s="234"/>
      <c r="C990" s="234"/>
      <c r="D990" s="235"/>
      <c r="E990" s="177"/>
      <c r="F990" s="177"/>
      <c r="G990" s="177"/>
      <c r="H990" s="177"/>
      <c r="I990" s="177"/>
      <c r="J990" s="177"/>
      <c r="K990" s="177"/>
      <c r="L990" s="177"/>
      <c r="M990" s="177"/>
      <c r="N990" s="177"/>
      <c r="O990" s="177"/>
      <c r="P990" s="177"/>
      <c r="Q990" s="177"/>
      <c r="R990" s="177"/>
      <c r="S990" s="177"/>
      <c r="T990" s="177"/>
      <c r="U990" s="177"/>
      <c r="V990" s="177"/>
      <c r="W990" s="177"/>
      <c r="X990" s="177"/>
      <c r="Y990" s="177"/>
      <c r="Z990" s="177"/>
    </row>
    <row r="991" ht="18.0" customHeight="1">
      <c r="A991" s="234"/>
      <c r="B991" s="234"/>
      <c r="C991" s="234"/>
      <c r="D991" s="235"/>
      <c r="E991" s="177"/>
      <c r="F991" s="177"/>
      <c r="G991" s="177"/>
      <c r="H991" s="177"/>
      <c r="I991" s="177"/>
      <c r="J991" s="177"/>
      <c r="K991" s="177"/>
      <c r="L991" s="177"/>
      <c r="M991" s="177"/>
      <c r="N991" s="177"/>
      <c r="O991" s="177"/>
      <c r="P991" s="177"/>
      <c r="Q991" s="177"/>
      <c r="R991" s="177"/>
      <c r="S991" s="177"/>
      <c r="T991" s="177"/>
      <c r="U991" s="177"/>
      <c r="V991" s="177"/>
      <c r="W991" s="177"/>
      <c r="X991" s="177"/>
      <c r="Y991" s="177"/>
      <c r="Z991" s="177"/>
    </row>
    <row r="992" ht="18.0" customHeight="1">
      <c r="A992" s="234"/>
      <c r="B992" s="234"/>
      <c r="C992" s="234"/>
      <c r="D992" s="235"/>
      <c r="E992" s="177"/>
      <c r="F992" s="177"/>
      <c r="G992" s="177"/>
      <c r="H992" s="177"/>
      <c r="I992" s="177"/>
      <c r="J992" s="177"/>
      <c r="K992" s="177"/>
      <c r="L992" s="177"/>
      <c r="M992" s="177"/>
      <c r="N992" s="177"/>
      <c r="O992" s="177"/>
      <c r="P992" s="177"/>
      <c r="Q992" s="177"/>
      <c r="R992" s="177"/>
      <c r="S992" s="177"/>
      <c r="T992" s="177"/>
      <c r="U992" s="177"/>
      <c r="V992" s="177"/>
      <c r="W992" s="177"/>
      <c r="X992" s="177"/>
      <c r="Y992" s="177"/>
      <c r="Z992" s="177"/>
    </row>
    <row r="993" ht="18.0" customHeight="1">
      <c r="A993" s="234"/>
      <c r="B993" s="234"/>
      <c r="C993" s="234"/>
      <c r="D993" s="235"/>
      <c r="E993" s="177"/>
      <c r="F993" s="177"/>
      <c r="G993" s="177"/>
      <c r="H993" s="177"/>
      <c r="I993" s="177"/>
      <c r="J993" s="177"/>
      <c r="K993" s="177"/>
      <c r="L993" s="177"/>
      <c r="M993" s="177"/>
      <c r="N993" s="177"/>
      <c r="O993" s="177"/>
      <c r="P993" s="177"/>
      <c r="Q993" s="177"/>
      <c r="R993" s="177"/>
      <c r="S993" s="177"/>
      <c r="T993" s="177"/>
      <c r="U993" s="177"/>
      <c r="V993" s="177"/>
      <c r="W993" s="177"/>
      <c r="X993" s="177"/>
      <c r="Y993" s="177"/>
      <c r="Z993" s="177"/>
    </row>
    <row r="994" ht="18.0" customHeight="1">
      <c r="A994" s="234"/>
      <c r="B994" s="234"/>
      <c r="C994" s="234"/>
      <c r="D994" s="235"/>
      <c r="E994" s="177"/>
      <c r="F994" s="177"/>
      <c r="G994" s="177"/>
      <c r="H994" s="177"/>
      <c r="I994" s="177"/>
      <c r="J994" s="177"/>
      <c r="K994" s="177"/>
      <c r="L994" s="177"/>
      <c r="M994" s="177"/>
      <c r="N994" s="177"/>
      <c r="O994" s="177"/>
      <c r="P994" s="177"/>
      <c r="Q994" s="177"/>
      <c r="R994" s="177"/>
      <c r="S994" s="177"/>
      <c r="T994" s="177"/>
      <c r="U994" s="177"/>
      <c r="V994" s="177"/>
      <c r="W994" s="177"/>
      <c r="X994" s="177"/>
      <c r="Y994" s="177"/>
      <c r="Z994" s="177"/>
    </row>
    <row r="995" ht="18.0" customHeight="1">
      <c r="A995" s="234"/>
      <c r="B995" s="234"/>
      <c r="C995" s="234"/>
      <c r="D995" s="235"/>
      <c r="E995" s="177"/>
      <c r="F995" s="177"/>
      <c r="G995" s="177"/>
      <c r="H995" s="177"/>
      <c r="I995" s="177"/>
      <c r="J995" s="177"/>
      <c r="K995" s="177"/>
      <c r="L995" s="177"/>
      <c r="M995" s="177"/>
      <c r="N995" s="177"/>
      <c r="O995" s="177"/>
      <c r="P995" s="177"/>
      <c r="Q995" s="177"/>
      <c r="R995" s="177"/>
      <c r="S995" s="177"/>
      <c r="T995" s="177"/>
      <c r="U995" s="177"/>
      <c r="V995" s="177"/>
      <c r="W995" s="177"/>
      <c r="X995" s="177"/>
      <c r="Y995" s="177"/>
      <c r="Z995" s="177"/>
    </row>
    <row r="996" ht="18.0" customHeight="1">
      <c r="A996" s="234"/>
      <c r="B996" s="234"/>
      <c r="C996" s="234"/>
      <c r="D996" s="235"/>
      <c r="E996" s="177"/>
      <c r="F996" s="177"/>
      <c r="G996" s="177"/>
      <c r="H996" s="177"/>
      <c r="I996" s="177"/>
      <c r="J996" s="177"/>
      <c r="K996" s="177"/>
      <c r="L996" s="177"/>
      <c r="M996" s="177"/>
      <c r="N996" s="177"/>
      <c r="O996" s="177"/>
      <c r="P996" s="177"/>
      <c r="Q996" s="177"/>
      <c r="R996" s="177"/>
      <c r="S996" s="177"/>
      <c r="T996" s="177"/>
      <c r="U996" s="177"/>
      <c r="V996" s="177"/>
      <c r="W996" s="177"/>
      <c r="X996" s="177"/>
      <c r="Y996" s="177"/>
      <c r="Z996" s="177"/>
    </row>
    <row r="997" ht="18.0" customHeight="1">
      <c r="A997" s="234"/>
      <c r="B997" s="234"/>
      <c r="C997" s="234"/>
      <c r="D997" s="235"/>
      <c r="E997" s="177"/>
      <c r="F997" s="177"/>
      <c r="G997" s="177"/>
      <c r="H997" s="177"/>
      <c r="I997" s="177"/>
      <c r="J997" s="177"/>
      <c r="K997" s="177"/>
      <c r="L997" s="177"/>
      <c r="M997" s="177"/>
      <c r="N997" s="177"/>
      <c r="O997" s="177"/>
      <c r="P997" s="177"/>
      <c r="Q997" s="177"/>
      <c r="R997" s="177"/>
      <c r="S997" s="177"/>
      <c r="T997" s="177"/>
      <c r="U997" s="177"/>
      <c r="V997" s="177"/>
      <c r="W997" s="177"/>
      <c r="X997" s="177"/>
      <c r="Y997" s="177"/>
      <c r="Z997" s="177"/>
    </row>
    <row r="998" ht="18.0" customHeight="1">
      <c r="A998" s="234"/>
      <c r="B998" s="234"/>
      <c r="C998" s="234"/>
      <c r="D998" s="235"/>
      <c r="E998" s="177"/>
      <c r="F998" s="177"/>
      <c r="G998" s="177"/>
      <c r="H998" s="177"/>
      <c r="I998" s="177"/>
      <c r="J998" s="177"/>
      <c r="K998" s="177"/>
      <c r="L998" s="177"/>
      <c r="M998" s="177"/>
      <c r="N998" s="177"/>
      <c r="O998" s="177"/>
      <c r="P998" s="177"/>
      <c r="Q998" s="177"/>
      <c r="R998" s="177"/>
      <c r="S998" s="177"/>
      <c r="T998" s="177"/>
      <c r="U998" s="177"/>
      <c r="V998" s="177"/>
      <c r="W998" s="177"/>
      <c r="X998" s="177"/>
      <c r="Y998" s="177"/>
      <c r="Z998" s="177"/>
    </row>
    <row r="999" ht="18.0" customHeight="1">
      <c r="A999" s="234"/>
      <c r="B999" s="234"/>
      <c r="C999" s="234"/>
      <c r="D999" s="235"/>
      <c r="E999" s="177"/>
      <c r="F999" s="177"/>
      <c r="G999" s="177"/>
      <c r="H999" s="177"/>
      <c r="I999" s="177"/>
      <c r="J999" s="177"/>
      <c r="K999" s="177"/>
      <c r="L999" s="177"/>
      <c r="M999" s="177"/>
      <c r="N999" s="177"/>
      <c r="O999" s="177"/>
      <c r="P999" s="177"/>
      <c r="Q999" s="177"/>
      <c r="R999" s="177"/>
      <c r="S999" s="177"/>
      <c r="T999" s="177"/>
      <c r="U999" s="177"/>
      <c r="V999" s="177"/>
      <c r="W999" s="177"/>
      <c r="X999" s="177"/>
      <c r="Y999" s="177"/>
      <c r="Z999" s="177"/>
    </row>
    <row r="1000" ht="18.0" customHeight="1">
      <c r="A1000" s="234"/>
      <c r="B1000" s="234"/>
      <c r="C1000" s="234"/>
      <c r="D1000" s="235"/>
      <c r="E1000" s="177"/>
      <c r="F1000" s="177"/>
      <c r="G1000" s="177"/>
      <c r="H1000" s="177"/>
      <c r="I1000" s="177"/>
      <c r="J1000" s="177"/>
      <c r="K1000" s="177"/>
      <c r="L1000" s="177"/>
      <c r="M1000" s="177"/>
      <c r="N1000" s="177"/>
      <c r="O1000" s="177"/>
      <c r="P1000" s="177"/>
      <c r="Q1000" s="177"/>
      <c r="R1000" s="177"/>
      <c r="S1000" s="177"/>
      <c r="T1000" s="177"/>
      <c r="U1000" s="177"/>
      <c r="V1000" s="177"/>
      <c r="W1000" s="177"/>
      <c r="X1000" s="177"/>
      <c r="Y1000" s="177"/>
      <c r="Z1000" s="177"/>
    </row>
  </sheetData>
  <mergeCells count="2">
    <mergeCell ref="A1:K1"/>
    <mergeCell ref="I2:K2"/>
  </mergeCells>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37.88"/>
    <col customWidth="1" min="3" max="5" width="14.5"/>
    <col customWidth="1" min="6" max="8" width="13.5"/>
    <col customWidth="1" min="9" max="9" width="19.38"/>
    <col customWidth="1" min="10" max="13" width="13.5"/>
    <col customWidth="1" min="14" max="14" width="8.63"/>
    <col customWidth="1" min="15" max="15" width="13.5"/>
    <col customWidth="1" min="16" max="26" width="8.63"/>
  </cols>
  <sheetData>
    <row r="1" ht="14.25" customHeight="1">
      <c r="C1" s="236"/>
      <c r="D1" s="236"/>
      <c r="E1" s="236"/>
      <c r="F1" s="236"/>
      <c r="G1" s="237"/>
      <c r="H1" s="237"/>
      <c r="I1" s="237"/>
      <c r="J1" s="237"/>
      <c r="K1" s="237"/>
      <c r="L1" s="237"/>
      <c r="M1" s="237"/>
    </row>
    <row r="2" ht="14.25" customHeight="1">
      <c r="A2" s="238" t="s">
        <v>282</v>
      </c>
      <c r="B2" s="81"/>
      <c r="C2" s="81"/>
      <c r="D2" s="81"/>
      <c r="E2" s="81"/>
      <c r="F2" s="81"/>
      <c r="G2" s="81"/>
      <c r="H2" s="81"/>
      <c r="I2" s="81"/>
      <c r="J2" s="81"/>
      <c r="K2" s="81"/>
      <c r="L2" s="81"/>
      <c r="M2" s="6"/>
    </row>
    <row r="3" ht="14.25" customHeight="1">
      <c r="C3" s="239"/>
      <c r="D3" s="239"/>
      <c r="E3" s="239"/>
      <c r="F3" s="239"/>
      <c r="G3" s="240"/>
      <c r="H3" s="240"/>
      <c r="I3" s="240"/>
      <c r="J3" s="240"/>
      <c r="K3" s="240"/>
      <c r="L3" s="240"/>
      <c r="M3" s="240"/>
    </row>
    <row r="4" ht="14.25" customHeight="1">
      <c r="A4" s="241" t="s">
        <v>283</v>
      </c>
      <c r="B4" s="242" t="s">
        <v>53</v>
      </c>
      <c r="C4" s="243" t="s">
        <v>284</v>
      </c>
      <c r="D4" s="244" t="s">
        <v>285</v>
      </c>
      <c r="E4" s="245" t="s">
        <v>286</v>
      </c>
      <c r="F4" s="244" t="s">
        <v>287</v>
      </c>
      <c r="G4" s="245" t="s">
        <v>288</v>
      </c>
      <c r="H4" s="244" t="s">
        <v>289</v>
      </c>
      <c r="I4" s="245" t="s">
        <v>290</v>
      </c>
      <c r="J4" s="244" t="s">
        <v>291</v>
      </c>
      <c r="K4" s="244" t="s">
        <v>292</v>
      </c>
      <c r="L4" s="245" t="s">
        <v>293</v>
      </c>
      <c r="M4" s="246" t="s">
        <v>294</v>
      </c>
    </row>
    <row r="5" ht="14.25" customHeight="1">
      <c r="A5" s="247" t="s">
        <v>295</v>
      </c>
      <c r="B5" s="248" t="s">
        <v>213</v>
      </c>
      <c r="C5" s="81"/>
      <c r="D5" s="81"/>
      <c r="E5" s="81"/>
      <c r="F5" s="81"/>
      <c r="G5" s="81"/>
      <c r="H5" s="81"/>
      <c r="I5" s="81"/>
      <c r="J5" s="81"/>
      <c r="K5" s="81"/>
      <c r="L5" s="81"/>
      <c r="M5" s="6"/>
    </row>
    <row r="6" ht="14.25" customHeight="1">
      <c r="A6" s="249">
        <v>1.1</v>
      </c>
      <c r="B6" s="250" t="s">
        <v>296</v>
      </c>
      <c r="C6" s="251"/>
      <c r="D6" s="252"/>
      <c r="E6" s="253"/>
      <c r="F6" s="252"/>
      <c r="G6" s="253"/>
      <c r="H6" s="254"/>
      <c r="I6" s="253"/>
      <c r="J6" s="252"/>
      <c r="K6" s="252"/>
      <c r="L6" s="253"/>
      <c r="M6" s="255"/>
    </row>
    <row r="7" ht="14.25" customHeight="1">
      <c r="A7" s="256" t="s">
        <v>297</v>
      </c>
      <c r="B7" s="257" t="s">
        <v>298</v>
      </c>
      <c r="C7" s="258"/>
      <c r="D7" s="259"/>
      <c r="E7" s="260"/>
      <c r="F7" s="259"/>
      <c r="G7" s="260"/>
      <c r="H7" s="259">
        <f>'Building B17'!I14</f>
        <v>268756.2</v>
      </c>
      <c r="I7" s="260"/>
      <c r="J7" s="259"/>
      <c r="K7" s="259"/>
      <c r="L7" s="260"/>
      <c r="M7" s="261">
        <f t="shared" ref="M7:M8" si="1">SUM(G7:L7)</f>
        <v>268756.2</v>
      </c>
    </row>
    <row r="8" ht="14.25" customHeight="1">
      <c r="A8" s="256" t="s">
        <v>299</v>
      </c>
      <c r="B8" s="257" t="s">
        <v>300</v>
      </c>
      <c r="C8" s="258"/>
      <c r="D8" s="259"/>
      <c r="E8" s="260"/>
      <c r="F8" s="259"/>
      <c r="G8" s="260">
        <f>'Building B17'!S7</f>
        <v>649056.6154</v>
      </c>
      <c r="H8" s="259"/>
      <c r="I8" s="260"/>
      <c r="J8" s="259"/>
      <c r="K8" s="259"/>
      <c r="L8" s="260"/>
      <c r="M8" s="261">
        <f t="shared" si="1"/>
        <v>649056.6154</v>
      </c>
    </row>
    <row r="9" ht="14.25" customHeight="1">
      <c r="A9" s="249">
        <v>1.2</v>
      </c>
      <c r="B9" s="257" t="s">
        <v>301</v>
      </c>
      <c r="C9" s="258"/>
      <c r="D9" s="259"/>
      <c r="E9" s="260"/>
      <c r="F9" s="259"/>
      <c r="G9" s="260"/>
      <c r="H9" s="254"/>
      <c r="I9" s="260"/>
      <c r="J9" s="259"/>
      <c r="K9" s="259"/>
      <c r="L9" s="260"/>
      <c r="M9" s="261"/>
    </row>
    <row r="10" ht="14.25" customHeight="1">
      <c r="A10" s="256" t="s">
        <v>302</v>
      </c>
      <c r="B10" s="257" t="s">
        <v>303</v>
      </c>
      <c r="C10" s="258"/>
      <c r="D10" s="259"/>
      <c r="E10" s="260"/>
      <c r="F10" s="259"/>
      <c r="G10" s="260"/>
      <c r="H10" s="259">
        <f>'Building B17'!T67</f>
        <v>22935.2</v>
      </c>
      <c r="I10" s="260"/>
      <c r="J10" s="259"/>
      <c r="K10" s="259"/>
      <c r="L10" s="260"/>
      <c r="M10" s="261">
        <f t="shared" ref="M10:M16" si="2">SUM(G10:L10)</f>
        <v>22935.2</v>
      </c>
    </row>
    <row r="11" ht="14.25" customHeight="1">
      <c r="A11" s="256" t="s">
        <v>304</v>
      </c>
      <c r="B11" s="257" t="s">
        <v>305</v>
      </c>
      <c r="C11" s="258"/>
      <c r="D11" s="259"/>
      <c r="E11" s="260"/>
      <c r="F11" s="259"/>
      <c r="G11" s="260"/>
      <c r="H11" s="259">
        <f>'Building B17'!T74</f>
        <v>22935.2</v>
      </c>
      <c r="I11" s="260"/>
      <c r="J11" s="259"/>
      <c r="K11" s="259"/>
      <c r="L11" s="260"/>
      <c r="M11" s="261">
        <f t="shared" si="2"/>
        <v>22935.2</v>
      </c>
      <c r="N11" s="169"/>
    </row>
    <row r="12" ht="14.25" customHeight="1">
      <c r="A12" s="256" t="s">
        <v>306</v>
      </c>
      <c r="B12" s="257" t="s">
        <v>307</v>
      </c>
      <c r="C12" s="258"/>
      <c r="D12" s="259"/>
      <c r="E12" s="260"/>
      <c r="F12" s="259"/>
      <c r="G12" s="260"/>
      <c r="H12" s="259">
        <f>'Building B17'!T81</f>
        <v>123378.7</v>
      </c>
      <c r="I12" s="260"/>
      <c r="J12" s="259"/>
      <c r="K12" s="259"/>
      <c r="L12" s="260"/>
      <c r="M12" s="261">
        <f t="shared" si="2"/>
        <v>123378.7</v>
      </c>
    </row>
    <row r="13" ht="14.25" customHeight="1">
      <c r="A13" s="249">
        <v>1.3</v>
      </c>
      <c r="B13" s="257" t="s">
        <v>308</v>
      </c>
      <c r="C13" s="258"/>
      <c r="D13" s="259"/>
      <c r="E13" s="260"/>
      <c r="F13" s="259"/>
      <c r="G13" s="260"/>
      <c r="H13" s="254"/>
      <c r="I13" s="260"/>
      <c r="J13" s="259"/>
      <c r="K13" s="259"/>
      <c r="L13" s="260"/>
      <c r="M13" s="261">
        <f t="shared" si="2"/>
        <v>0</v>
      </c>
    </row>
    <row r="14" ht="14.25" customHeight="1">
      <c r="A14" s="256" t="s">
        <v>309</v>
      </c>
      <c r="B14" s="257" t="s">
        <v>310</v>
      </c>
      <c r="C14" s="258"/>
      <c r="D14" s="259"/>
      <c r="E14" s="260"/>
      <c r="F14" s="259"/>
      <c r="G14" s="260"/>
      <c r="H14" s="262" t="s">
        <v>311</v>
      </c>
      <c r="I14" s="260"/>
      <c r="J14" s="259"/>
      <c r="K14" s="259"/>
      <c r="L14" s="260"/>
      <c r="M14" s="261">
        <f t="shared" si="2"/>
        <v>0</v>
      </c>
    </row>
    <row r="15" ht="14.25" customHeight="1">
      <c r="A15" s="256" t="s">
        <v>312</v>
      </c>
      <c r="B15" s="257" t="s">
        <v>313</v>
      </c>
      <c r="C15" s="258"/>
      <c r="D15" s="259"/>
      <c r="E15" s="260"/>
      <c r="F15" s="259"/>
      <c r="G15" s="260"/>
      <c r="H15" s="259">
        <f>'Building B17'!T121</f>
        <v>45402.544</v>
      </c>
      <c r="I15" s="260"/>
      <c r="J15" s="259"/>
      <c r="K15" s="259"/>
      <c r="L15" s="260"/>
      <c r="M15" s="261">
        <f t="shared" si="2"/>
        <v>45402.544</v>
      </c>
    </row>
    <row r="16" ht="14.25" customHeight="1">
      <c r="A16" s="249">
        <v>1.4</v>
      </c>
      <c r="B16" s="257" t="s">
        <v>314</v>
      </c>
      <c r="C16" s="258"/>
      <c r="D16" s="259"/>
      <c r="E16" s="260"/>
      <c r="F16" s="259"/>
      <c r="G16" s="260"/>
      <c r="H16" s="259">
        <f>'Building B17'!T176</f>
        <v>74430.4</v>
      </c>
      <c r="I16" s="260"/>
      <c r="J16" s="259"/>
      <c r="K16" s="259"/>
      <c r="L16" s="260"/>
      <c r="M16" s="261">
        <f t="shared" si="2"/>
        <v>74430.4</v>
      </c>
    </row>
    <row r="17" ht="14.25" customHeight="1">
      <c r="A17" s="249">
        <v>1.5</v>
      </c>
      <c r="B17" s="257" t="s">
        <v>315</v>
      </c>
      <c r="C17" s="258"/>
      <c r="D17" s="259"/>
      <c r="E17" s="260"/>
      <c r="F17" s="259"/>
      <c r="G17" s="260"/>
      <c r="H17" s="254"/>
      <c r="I17" s="260"/>
      <c r="J17" s="259"/>
      <c r="K17" s="259"/>
      <c r="L17" s="260"/>
      <c r="M17" s="261"/>
    </row>
    <row r="18" ht="14.25" customHeight="1">
      <c r="A18" s="256" t="s">
        <v>316</v>
      </c>
      <c r="B18" s="257" t="s">
        <v>317</v>
      </c>
      <c r="C18" s="258"/>
      <c r="D18" s="259"/>
      <c r="E18" s="260"/>
      <c r="F18" s="259"/>
      <c r="G18" s="260"/>
      <c r="H18" s="259">
        <v>0.0</v>
      </c>
      <c r="I18" s="260"/>
      <c r="J18" s="259"/>
      <c r="K18" s="259"/>
      <c r="L18" s="260"/>
      <c r="M18" s="261">
        <f t="shared" ref="M18:M21" si="3">SUM(G18:L18)</f>
        <v>0</v>
      </c>
    </row>
    <row r="19" ht="14.25" customHeight="1">
      <c r="A19" s="256" t="s">
        <v>318</v>
      </c>
      <c r="B19" s="257" t="s">
        <v>319</v>
      </c>
      <c r="C19" s="258"/>
      <c r="D19" s="259"/>
      <c r="E19" s="260"/>
      <c r="F19" s="259"/>
      <c r="G19" s="260"/>
      <c r="H19" s="259">
        <f>'Building B17'!I196</f>
        <v>365585.2834</v>
      </c>
      <c r="I19" s="260"/>
      <c r="J19" s="259"/>
      <c r="K19" s="259"/>
      <c r="L19" s="260"/>
      <c r="M19" s="261">
        <f t="shared" si="3"/>
        <v>365585.2834</v>
      </c>
    </row>
    <row r="20" ht="14.25" customHeight="1">
      <c r="A20" s="256" t="s">
        <v>320</v>
      </c>
      <c r="B20" s="257" t="s">
        <v>321</v>
      </c>
      <c r="C20" s="258">
        <f>IF('Building B17'!N184&gt;0,'Building B17'!N184, " ")</f>
        <v>15.96016176</v>
      </c>
      <c r="D20" s="259">
        <f>IF('Building B17'!O184&gt;0,'Building B17'!O184, " ")</f>
        <v>0.2449729894</v>
      </c>
      <c r="E20" s="260">
        <f>IF('Building B17'!Q184&gt;0,'Building B17'!Q184, " ")</f>
        <v>2.028682568</v>
      </c>
      <c r="F20" s="259">
        <f>IF('Building B17'!R184&gt;0,'Building B17'!R184, " ")</f>
        <v>155.4977398</v>
      </c>
      <c r="G20" s="260"/>
      <c r="H20" s="259">
        <f>'Building B17'!I200</f>
        <v>156964.7554</v>
      </c>
      <c r="I20" s="260"/>
      <c r="J20" s="259"/>
      <c r="K20" s="259"/>
      <c r="L20" s="260"/>
      <c r="M20" s="261">
        <f t="shared" si="3"/>
        <v>156964.7554</v>
      </c>
    </row>
    <row r="21" ht="14.25" customHeight="1">
      <c r="A21" s="256" t="s">
        <v>322</v>
      </c>
      <c r="B21" s="257" t="s">
        <v>323</v>
      </c>
      <c r="C21" s="258"/>
      <c r="D21" s="259"/>
      <c r="E21" s="260"/>
      <c r="F21" s="259"/>
      <c r="G21" s="260"/>
      <c r="H21" s="259">
        <f>'Building B17'!I202</f>
        <v>170610.1206</v>
      </c>
      <c r="I21" s="260"/>
      <c r="J21" s="259"/>
      <c r="K21" s="259"/>
      <c r="L21" s="260"/>
      <c r="M21" s="261">
        <f t="shared" si="3"/>
        <v>170610.1206</v>
      </c>
    </row>
    <row r="22" ht="14.25" customHeight="1">
      <c r="A22" s="249">
        <v>1.6</v>
      </c>
      <c r="B22" s="257" t="s">
        <v>324</v>
      </c>
      <c r="C22" s="258"/>
      <c r="D22" s="259"/>
      <c r="E22" s="260"/>
      <c r="F22" s="259">
        <f>IF('Building B17'!R204&gt;0,'Building B17'!R204, " ")</f>
        <v>542.6953511</v>
      </c>
      <c r="G22" s="260"/>
      <c r="H22" s="254"/>
      <c r="I22" s="260"/>
      <c r="J22" s="259"/>
      <c r="K22" s="259"/>
      <c r="L22" s="260"/>
      <c r="M22" s="261"/>
    </row>
    <row r="23" ht="14.25" customHeight="1">
      <c r="A23" s="263" t="s">
        <v>325</v>
      </c>
      <c r="B23" s="264" t="s">
        <v>326</v>
      </c>
      <c r="C23" s="258"/>
      <c r="D23" s="259"/>
      <c r="E23" s="260"/>
      <c r="F23" s="259"/>
      <c r="G23" s="260"/>
      <c r="H23" s="259">
        <f>'Building B17'!I205</f>
        <v>320487.6499</v>
      </c>
      <c r="I23" s="260"/>
      <c r="J23" s="259"/>
      <c r="K23" s="259"/>
      <c r="L23" s="260"/>
      <c r="M23" s="261">
        <f t="shared" ref="M23:M26" si="4">SUM(G23:L23)</f>
        <v>320487.6499</v>
      </c>
    </row>
    <row r="24" ht="14.25" customHeight="1">
      <c r="A24" s="263" t="s">
        <v>327</v>
      </c>
      <c r="B24" s="264" t="s">
        <v>328</v>
      </c>
      <c r="C24" s="258"/>
      <c r="D24" s="259"/>
      <c r="E24" s="260"/>
      <c r="F24" s="259"/>
      <c r="G24" s="260"/>
      <c r="H24" s="259">
        <f>'Building B17'!I206</f>
        <v>22280.85508</v>
      </c>
      <c r="I24" s="260"/>
      <c r="J24" s="259"/>
      <c r="K24" s="259"/>
      <c r="L24" s="260"/>
      <c r="M24" s="261">
        <f t="shared" si="4"/>
        <v>22280.85508</v>
      </c>
    </row>
    <row r="25" ht="14.25" customHeight="1">
      <c r="A25" s="263" t="s">
        <v>329</v>
      </c>
      <c r="B25" s="264" t="s">
        <v>330</v>
      </c>
      <c r="C25" s="258"/>
      <c r="D25" s="259"/>
      <c r="E25" s="260"/>
      <c r="F25" s="259"/>
      <c r="G25" s="260"/>
      <c r="H25" s="259">
        <f>'Building B17'!I207</f>
        <v>51041.16862</v>
      </c>
      <c r="I25" s="260"/>
      <c r="J25" s="259"/>
      <c r="K25" s="259"/>
      <c r="L25" s="260"/>
      <c r="M25" s="261">
        <f t="shared" si="4"/>
        <v>51041.16862</v>
      </c>
    </row>
    <row r="26" ht="14.25" customHeight="1">
      <c r="A26" s="265">
        <v>1.7</v>
      </c>
      <c r="B26" s="266" t="s">
        <v>331</v>
      </c>
      <c r="C26" s="258"/>
      <c r="D26" s="259"/>
      <c r="E26" s="260"/>
      <c r="F26" s="259"/>
      <c r="G26" s="260"/>
      <c r="H26" s="254"/>
      <c r="I26" s="260"/>
      <c r="J26" s="259">
        <f>IF('Building B17'!V210&gt;0,'Building B17'!V210, " ")</f>
        <v>2007.338009</v>
      </c>
      <c r="K26" s="259"/>
      <c r="L26" s="260">
        <f>IF('Building B17'!Y210&gt;0,'Building B17'!Y210, " ")</f>
        <v>369847.4532</v>
      </c>
      <c r="M26" s="261">
        <f t="shared" si="4"/>
        <v>371854.7912</v>
      </c>
    </row>
    <row r="27" ht="14.25" customHeight="1">
      <c r="B27" s="267" t="s">
        <v>332</v>
      </c>
      <c r="C27" s="268">
        <f>IF('Building B17'!N5&gt;0,'Building B17'!N5, " ")</f>
        <v>15.96016176</v>
      </c>
      <c r="D27" s="268">
        <f>IF('Building B17'!O5&gt;0,'Building B17'!O5, " ")</f>
        <v>0.2449729894</v>
      </c>
      <c r="E27" s="268">
        <f>IF('Building B17'!Q5&gt;0,'Building B17'!Q5, " ")</f>
        <v>2.028682568</v>
      </c>
      <c r="F27" s="268">
        <f>IF('Building B17'!R5&gt;0,'Building B17'!R5, " ")</f>
        <v>698.1930909</v>
      </c>
      <c r="G27" s="268">
        <f t="shared" ref="G27:M27" si="5">SUM(G6:G26)</f>
        <v>649056.6154</v>
      </c>
      <c r="H27" s="268">
        <f t="shared" si="5"/>
        <v>1644808.077</v>
      </c>
      <c r="I27" s="268">
        <f t="shared" si="5"/>
        <v>0</v>
      </c>
      <c r="J27" s="268">
        <f t="shared" si="5"/>
        <v>2007.338009</v>
      </c>
      <c r="K27" s="268">
        <f t="shared" si="5"/>
        <v>0</v>
      </c>
      <c r="L27" s="268">
        <f t="shared" si="5"/>
        <v>369847.4532</v>
      </c>
      <c r="M27" s="268">
        <f t="shared" si="5"/>
        <v>2665719.484</v>
      </c>
      <c r="N27" s="89"/>
      <c r="O27" s="269"/>
    </row>
    <row r="28" ht="14.25" customHeight="1">
      <c r="A28" s="269"/>
      <c r="B28" s="270" t="s">
        <v>333</v>
      </c>
      <c r="C28" s="269"/>
      <c r="D28" s="269"/>
      <c r="E28" s="269"/>
      <c r="F28" s="269"/>
      <c r="G28" s="269"/>
      <c r="H28" s="269"/>
      <c r="I28" s="269"/>
      <c r="J28" s="269"/>
      <c r="K28" s="269"/>
      <c r="L28" s="269"/>
      <c r="M28" s="269"/>
    </row>
    <row r="29" ht="14.25" customHeight="1">
      <c r="A29" s="269"/>
      <c r="B29" s="271"/>
      <c r="C29" s="269"/>
      <c r="D29" s="269"/>
      <c r="E29" s="269"/>
      <c r="F29" s="269"/>
      <c r="G29" s="269"/>
      <c r="H29" s="269"/>
      <c r="I29" s="269"/>
      <c r="J29" s="269"/>
      <c r="K29" s="269"/>
      <c r="L29" s="269"/>
      <c r="M29" s="269"/>
    </row>
    <row r="30" ht="14.25" customHeight="1">
      <c r="A30" s="241" t="s">
        <v>283</v>
      </c>
      <c r="B30" s="242" t="s">
        <v>53</v>
      </c>
      <c r="C30" s="243" t="s">
        <v>284</v>
      </c>
      <c r="D30" s="244" t="s">
        <v>285</v>
      </c>
      <c r="E30" s="245" t="s">
        <v>286</v>
      </c>
      <c r="F30" s="244" t="s">
        <v>287</v>
      </c>
      <c r="G30" s="245" t="s">
        <v>288</v>
      </c>
      <c r="H30" s="244" t="s">
        <v>289</v>
      </c>
      <c r="I30" s="245" t="s">
        <v>290</v>
      </c>
      <c r="J30" s="244" t="s">
        <v>291</v>
      </c>
      <c r="K30" s="244" t="s">
        <v>292</v>
      </c>
      <c r="L30" s="245" t="s">
        <v>293</v>
      </c>
      <c r="M30" s="246" t="s">
        <v>294</v>
      </c>
    </row>
    <row r="31" ht="14.25" customHeight="1">
      <c r="A31" s="272" t="s">
        <v>295</v>
      </c>
      <c r="B31" s="273" t="s">
        <v>231</v>
      </c>
      <c r="C31" s="81"/>
      <c r="D31" s="81"/>
      <c r="E31" s="81"/>
      <c r="F31" s="81"/>
      <c r="G31" s="81"/>
      <c r="H31" s="81"/>
      <c r="I31" s="81"/>
      <c r="J31" s="81"/>
      <c r="K31" s="81"/>
      <c r="L31" s="81"/>
      <c r="M31" s="6"/>
    </row>
    <row r="32" ht="14.25" customHeight="1">
      <c r="A32" s="249">
        <v>1.1</v>
      </c>
      <c r="B32" s="250" t="s">
        <v>296</v>
      </c>
      <c r="C32" s="251"/>
      <c r="D32" s="252"/>
      <c r="E32" s="253"/>
      <c r="F32" s="252"/>
      <c r="G32" s="253"/>
      <c r="H32" s="254"/>
      <c r="I32" s="253"/>
      <c r="J32" s="252"/>
      <c r="K32" s="252"/>
      <c r="L32" s="253"/>
      <c r="M32" s="255"/>
    </row>
    <row r="33" ht="14.25" customHeight="1">
      <c r="A33" s="256" t="s">
        <v>297</v>
      </c>
      <c r="B33" s="257" t="s">
        <v>298</v>
      </c>
      <c r="C33" s="258"/>
      <c r="D33" s="259"/>
      <c r="E33" s="260"/>
      <c r="F33" s="259"/>
      <c r="G33" s="259"/>
      <c r="H33" s="259">
        <f>'Building B18'!T8</f>
        <v>134378.1</v>
      </c>
      <c r="I33" s="260"/>
      <c r="J33" s="259"/>
      <c r="K33" s="259"/>
      <c r="L33" s="260"/>
      <c r="M33" s="261">
        <f t="shared" ref="M33:M34" si="6">SUM(G33:L33)</f>
        <v>134378.1</v>
      </c>
    </row>
    <row r="34" ht="14.25" customHeight="1">
      <c r="A34" s="256" t="s">
        <v>299</v>
      </c>
      <c r="B34" s="257" t="s">
        <v>334</v>
      </c>
      <c r="C34" s="258"/>
      <c r="D34" s="259"/>
      <c r="E34" s="260"/>
      <c r="F34" s="259"/>
      <c r="G34" s="259">
        <f>'Building B18'!S8</f>
        <v>461768.1684</v>
      </c>
      <c r="H34" s="259"/>
      <c r="I34" s="260"/>
      <c r="J34" s="259"/>
      <c r="K34" s="259"/>
      <c r="L34" s="260"/>
      <c r="M34" s="261">
        <f t="shared" si="6"/>
        <v>461768.1684</v>
      </c>
    </row>
    <row r="35" ht="14.25" customHeight="1">
      <c r="A35" s="249">
        <v>1.2</v>
      </c>
      <c r="B35" s="257" t="s">
        <v>301</v>
      </c>
      <c r="C35" s="258"/>
      <c r="D35" s="259"/>
      <c r="E35" s="260"/>
      <c r="F35" s="259"/>
      <c r="G35" s="260"/>
      <c r="H35" s="254"/>
      <c r="I35" s="260"/>
      <c r="J35" s="259"/>
      <c r="K35" s="259"/>
      <c r="L35" s="260"/>
      <c r="M35" s="261"/>
    </row>
    <row r="36" ht="14.25" customHeight="1">
      <c r="A36" s="256" t="s">
        <v>302</v>
      </c>
      <c r="B36" s="257" t="s">
        <v>303</v>
      </c>
      <c r="C36" s="258"/>
      <c r="D36" s="259"/>
      <c r="E36" s="260"/>
      <c r="F36" s="259"/>
      <c r="G36" s="260"/>
      <c r="H36" s="259">
        <f>'Building B18'!T68</f>
        <v>22935.2</v>
      </c>
      <c r="I36" s="260"/>
      <c r="J36" s="259"/>
      <c r="K36" s="259"/>
      <c r="L36" s="260"/>
      <c r="M36" s="261">
        <f t="shared" ref="M36:M42" si="7">SUM(G36:L36)</f>
        <v>22935.2</v>
      </c>
    </row>
    <row r="37" ht="14.25" customHeight="1">
      <c r="A37" s="256" t="s">
        <v>304</v>
      </c>
      <c r="B37" s="257" t="s">
        <v>305</v>
      </c>
      <c r="C37" s="258"/>
      <c r="D37" s="259"/>
      <c r="E37" s="260"/>
      <c r="F37" s="259"/>
      <c r="G37" s="260"/>
      <c r="H37" s="259">
        <f>'Building B18'!T75</f>
        <v>22935.2</v>
      </c>
      <c r="I37" s="260"/>
      <c r="J37" s="259"/>
      <c r="K37" s="259"/>
      <c r="L37" s="260"/>
      <c r="M37" s="261">
        <f t="shared" si="7"/>
        <v>22935.2</v>
      </c>
    </row>
    <row r="38" ht="14.25" customHeight="1">
      <c r="A38" s="256" t="s">
        <v>306</v>
      </c>
      <c r="B38" s="257" t="s">
        <v>307</v>
      </c>
      <c r="C38" s="258"/>
      <c r="D38" s="259"/>
      <c r="E38" s="260"/>
      <c r="F38" s="259"/>
      <c r="G38" s="260"/>
      <c r="H38" s="259">
        <f>'Building B18'!T82</f>
        <v>123378.7</v>
      </c>
      <c r="I38" s="260"/>
      <c r="J38" s="259"/>
      <c r="K38" s="259"/>
      <c r="L38" s="260"/>
      <c r="M38" s="261">
        <f t="shared" si="7"/>
        <v>123378.7</v>
      </c>
    </row>
    <row r="39" ht="14.25" customHeight="1">
      <c r="A39" s="249">
        <v>1.3</v>
      </c>
      <c r="B39" s="257" t="s">
        <v>308</v>
      </c>
      <c r="C39" s="258"/>
      <c r="D39" s="259"/>
      <c r="E39" s="260"/>
      <c r="F39" s="259"/>
      <c r="G39" s="260"/>
      <c r="H39" s="254"/>
      <c r="I39" s="260"/>
      <c r="J39" s="259"/>
      <c r="K39" s="259"/>
      <c r="L39" s="260"/>
      <c r="M39" s="261">
        <f t="shared" si="7"/>
        <v>0</v>
      </c>
    </row>
    <row r="40" ht="14.25" customHeight="1">
      <c r="A40" s="256" t="s">
        <v>309</v>
      </c>
      <c r="B40" s="257" t="s">
        <v>310</v>
      </c>
      <c r="C40" s="258"/>
      <c r="D40" s="259"/>
      <c r="E40" s="260"/>
      <c r="F40" s="259"/>
      <c r="G40" s="260"/>
      <c r="H40" s="274" t="s">
        <v>335</v>
      </c>
      <c r="I40" s="260"/>
      <c r="J40" s="259"/>
      <c r="K40" s="259"/>
      <c r="L40" s="260"/>
      <c r="M40" s="261">
        <f t="shared" si="7"/>
        <v>0</v>
      </c>
    </row>
    <row r="41" ht="14.25" customHeight="1">
      <c r="A41" s="256" t="s">
        <v>312</v>
      </c>
      <c r="B41" s="257" t="s">
        <v>313</v>
      </c>
      <c r="C41" s="258"/>
      <c r="D41" s="259"/>
      <c r="E41" s="260"/>
      <c r="F41" s="259"/>
      <c r="G41" s="260"/>
      <c r="H41" s="259">
        <f>'Building B18'!T118</f>
        <v>44658.24</v>
      </c>
      <c r="I41" s="260"/>
      <c r="J41" s="259"/>
      <c r="K41" s="259"/>
      <c r="L41" s="260"/>
      <c r="M41" s="261">
        <f t="shared" si="7"/>
        <v>44658.24</v>
      </c>
    </row>
    <row r="42" ht="14.25" customHeight="1">
      <c r="A42" s="249">
        <v>1.4</v>
      </c>
      <c r="B42" s="257" t="s">
        <v>314</v>
      </c>
      <c r="C42" s="258"/>
      <c r="D42" s="259"/>
      <c r="E42" s="260"/>
      <c r="F42" s="259"/>
      <c r="G42" s="260"/>
      <c r="H42" s="259">
        <f>'Building B18'!T177</f>
        <v>297721.6</v>
      </c>
      <c r="I42" s="260"/>
      <c r="J42" s="259"/>
      <c r="K42" s="259"/>
      <c r="L42" s="260"/>
      <c r="M42" s="261">
        <f t="shared" si="7"/>
        <v>297721.6</v>
      </c>
    </row>
    <row r="43" ht="14.25" customHeight="1">
      <c r="A43" s="249">
        <v>1.5</v>
      </c>
      <c r="B43" s="257" t="s">
        <v>315</v>
      </c>
      <c r="C43" s="258"/>
      <c r="D43" s="259"/>
      <c r="E43" s="260"/>
      <c r="F43" s="259"/>
      <c r="G43" s="260"/>
      <c r="H43" s="254"/>
      <c r="I43" s="260"/>
      <c r="J43" s="259"/>
      <c r="K43" s="259"/>
      <c r="L43" s="260"/>
      <c r="M43" s="261"/>
    </row>
    <row r="44" ht="14.25" customHeight="1">
      <c r="A44" s="256" t="s">
        <v>316</v>
      </c>
      <c r="B44" s="257" t="s">
        <v>336</v>
      </c>
      <c r="C44" s="258">
        <f>IF('Building B18'!N185&gt;0,'Building B18'!N185, " ")</f>
        <v>3450</v>
      </c>
      <c r="D44" s="259" t="str">
        <f>IF('Building B17'!O2010&gt;0,'Building B17'!O2010, " ")</f>
        <v> </v>
      </c>
      <c r="E44" s="260" t="str">
        <f>IF('Building B17'!Q2010&gt;0,'Building B17'!Q2010, " ")</f>
        <v> </v>
      </c>
      <c r="F44" s="259">
        <f>IF('Building B18'!R185&gt;0,'Building B18'!R185, " ")</f>
        <v>3450</v>
      </c>
      <c r="G44" s="260"/>
      <c r="H44" s="259">
        <f>'Building B18'!I197</f>
        <v>260100.7498</v>
      </c>
      <c r="I44" s="260"/>
      <c r="J44" s="259"/>
      <c r="K44" s="259"/>
      <c r="L44" s="260"/>
      <c r="M44" s="261">
        <f t="shared" ref="M44:M45" si="8">SUM(G44:L44)</f>
        <v>260100.7498</v>
      </c>
    </row>
    <row r="45" ht="14.25" customHeight="1">
      <c r="A45" s="256" t="s">
        <v>318</v>
      </c>
      <c r="B45" s="257" t="s">
        <v>323</v>
      </c>
      <c r="C45" s="258"/>
      <c r="D45" s="259"/>
      <c r="E45" s="260"/>
      <c r="F45" s="259"/>
      <c r="G45" s="260"/>
      <c r="H45" s="259">
        <f>'Building B18'!I203</f>
        <v>1672173.057</v>
      </c>
      <c r="I45" s="260"/>
      <c r="J45" s="259"/>
      <c r="K45" s="259"/>
      <c r="L45" s="260"/>
      <c r="M45" s="261">
        <f t="shared" si="8"/>
        <v>1672173.057</v>
      </c>
    </row>
    <row r="46" ht="14.25" customHeight="1">
      <c r="A46" s="249">
        <v>1.6</v>
      </c>
      <c r="B46" s="257" t="s">
        <v>324</v>
      </c>
      <c r="C46" s="258"/>
      <c r="D46" s="259"/>
      <c r="E46" s="260"/>
      <c r="F46" s="259" t="str">
        <f>IF('Building B17'!R230&gt;0,'Building B17'!R230, " ")</f>
        <v> </v>
      </c>
      <c r="G46" s="260"/>
      <c r="H46" s="254"/>
      <c r="I46" s="260"/>
      <c r="J46" s="259"/>
      <c r="K46" s="259"/>
      <c r="L46" s="260"/>
      <c r="M46" s="261"/>
    </row>
    <row r="47" ht="14.25" customHeight="1">
      <c r="A47" s="263" t="s">
        <v>325</v>
      </c>
      <c r="B47" s="264" t="s">
        <v>326</v>
      </c>
      <c r="C47" s="258"/>
      <c r="D47" s="259"/>
      <c r="E47" s="260"/>
      <c r="F47" s="259"/>
      <c r="G47" s="260"/>
      <c r="H47" s="274" t="s">
        <v>337</v>
      </c>
      <c r="I47" s="260"/>
      <c r="J47" s="259"/>
      <c r="K47" s="259"/>
      <c r="L47" s="260"/>
      <c r="M47" s="261">
        <f t="shared" ref="M47:M50" si="9">SUM(G47:L47)</f>
        <v>0</v>
      </c>
    </row>
    <row r="48" ht="14.25" customHeight="1">
      <c r="A48" s="263" t="s">
        <v>327</v>
      </c>
      <c r="B48" s="264" t="s">
        <v>328</v>
      </c>
      <c r="C48" s="258"/>
      <c r="D48" s="259"/>
      <c r="E48" s="260"/>
      <c r="F48" s="259"/>
      <c r="G48" s="260"/>
      <c r="H48" s="259">
        <f>'Building B18'!I207</f>
        <v>109188.8494</v>
      </c>
      <c r="I48" s="260"/>
      <c r="J48" s="259"/>
      <c r="K48" s="259"/>
      <c r="L48" s="260"/>
      <c r="M48" s="261">
        <f t="shared" si="9"/>
        <v>109188.8494</v>
      </c>
    </row>
    <row r="49" ht="14.25" customHeight="1">
      <c r="A49" s="263" t="s">
        <v>329</v>
      </c>
      <c r="B49" s="264" t="s">
        <v>330</v>
      </c>
      <c r="C49" s="258"/>
      <c r="D49" s="259"/>
      <c r="E49" s="260"/>
      <c r="F49" s="259"/>
      <c r="G49" s="260"/>
      <c r="H49" s="275">
        <f>'Building B18'!I208</f>
        <v>164127.7735</v>
      </c>
      <c r="I49" s="260"/>
      <c r="J49" s="259"/>
      <c r="K49" s="259"/>
      <c r="L49" s="260"/>
      <c r="M49" s="261">
        <f t="shared" si="9"/>
        <v>164127.7735</v>
      </c>
    </row>
    <row r="50" ht="14.25" customHeight="1">
      <c r="A50" s="265">
        <v>1.7</v>
      </c>
      <c r="B50" s="266" t="s">
        <v>331</v>
      </c>
      <c r="C50" s="258"/>
      <c r="D50" s="259"/>
      <c r="E50" s="260"/>
      <c r="F50" s="259"/>
      <c r="G50" s="260"/>
      <c r="H50" s="254"/>
      <c r="I50" s="260"/>
      <c r="J50" s="259" t="str">
        <f>IF('Building B17'!V236&gt;0,'Building B17'!V236, " ")</f>
        <v> </v>
      </c>
      <c r="K50" s="259"/>
      <c r="L50" s="260">
        <f>IF('Building B18'!Y211&gt;0,'Building B18'!Y211, " ")</f>
        <v>1827537.01</v>
      </c>
      <c r="M50" s="261">
        <f t="shared" si="9"/>
        <v>1827537.01</v>
      </c>
    </row>
    <row r="51" ht="14.25" customHeight="1">
      <c r="B51" s="267" t="s">
        <v>332</v>
      </c>
      <c r="C51" s="276">
        <f t="shared" ref="C51:M51" si="10">SUM(C32:C50)</f>
        <v>3450</v>
      </c>
      <c r="D51" s="276">
        <f t="shared" si="10"/>
        <v>0</v>
      </c>
      <c r="E51" s="276">
        <f t="shared" si="10"/>
        <v>0</v>
      </c>
      <c r="F51" s="276">
        <f t="shared" si="10"/>
        <v>3450</v>
      </c>
      <c r="G51" s="276">
        <f t="shared" si="10"/>
        <v>461768.1684</v>
      </c>
      <c r="H51" s="276">
        <f t="shared" si="10"/>
        <v>2851597.47</v>
      </c>
      <c r="I51" s="276">
        <f t="shared" si="10"/>
        <v>0</v>
      </c>
      <c r="J51" s="276">
        <f t="shared" si="10"/>
        <v>0</v>
      </c>
      <c r="K51" s="276">
        <f t="shared" si="10"/>
        <v>0</v>
      </c>
      <c r="L51" s="276">
        <f t="shared" si="10"/>
        <v>1827537.01</v>
      </c>
      <c r="M51" s="276">
        <f t="shared" si="10"/>
        <v>5140902.648</v>
      </c>
    </row>
    <row r="52" ht="14.25" customHeight="1">
      <c r="B52" s="277" t="s">
        <v>333</v>
      </c>
      <c r="C52" s="169"/>
      <c r="D52" s="169"/>
      <c r="E52" s="169"/>
      <c r="F52" s="169"/>
      <c r="G52" s="169"/>
      <c r="H52" s="169"/>
      <c r="I52" s="169"/>
      <c r="J52" s="169"/>
      <c r="K52" s="169"/>
      <c r="L52" s="169"/>
      <c r="M52" s="169"/>
    </row>
    <row r="53" ht="14.25" customHeight="1">
      <c r="A53" s="12" t="str">
        <f>IF('Building B18'!A213&gt;0,'Building B18'!A213, " ")</f>
        <v> </v>
      </c>
      <c r="B53" s="12" t="str">
        <f>IF('Building B18'!B213&gt;0,'Building B18'!B213, " ")</f>
        <v> </v>
      </c>
      <c r="C53" s="160" t="str">
        <f>IF('Building B18'!N213&gt;0,'Building B18'!N213, " ")</f>
        <v> </v>
      </c>
      <c r="D53" s="160" t="str">
        <f>IF('Building B18'!O213&gt;0,'Building B18'!O213, " ")</f>
        <v> </v>
      </c>
      <c r="E53" s="160" t="str">
        <f>IF('Building B18'!Q213&gt;0,'Building B18'!Q213, " ")</f>
        <v> </v>
      </c>
      <c r="F53" s="160" t="str">
        <f>IF('Building B18'!R213&gt;0,'Building B18'!R213, " ")</f>
        <v> </v>
      </c>
      <c r="G53" s="160" t="str">
        <f>IF('Building B18'!S213&gt;0,'Building B18'!S213, " ")</f>
        <v> </v>
      </c>
      <c r="H53" s="160" t="str">
        <f>IF('Building B18'!T213&gt;0,'Building B18'!T213, " ")</f>
        <v> </v>
      </c>
      <c r="I53" s="160" t="str">
        <f>IF('Building B18'!U213&gt;0,'Building B18'!U213, " ")</f>
        <v> </v>
      </c>
      <c r="J53" s="160" t="str">
        <f>IF('Building B18'!V213&gt;0,'Building B18'!V213, " ")</f>
        <v> </v>
      </c>
      <c r="K53" s="160" t="str">
        <f>IF('Building B18'!X213&gt;0,'Building B18'!X213, " ")</f>
        <v> </v>
      </c>
      <c r="L53" s="160" t="str">
        <f>IF('Building B18'!Y213&gt;0,'Building B18'!Y213, " ")</f>
        <v> </v>
      </c>
      <c r="M53" s="160" t="str">
        <f>IF('Building B18'!Z213&gt;0,'Building B18'!Z213, " ")</f>
        <v> </v>
      </c>
    </row>
    <row r="54" ht="14.25" customHeight="1">
      <c r="A54" s="241" t="s">
        <v>283</v>
      </c>
      <c r="B54" s="242" t="s">
        <v>53</v>
      </c>
      <c r="C54" s="243" t="s">
        <v>284</v>
      </c>
      <c r="D54" s="244" t="s">
        <v>285</v>
      </c>
      <c r="E54" s="245" t="s">
        <v>286</v>
      </c>
      <c r="F54" s="244" t="s">
        <v>287</v>
      </c>
      <c r="G54" s="245" t="s">
        <v>288</v>
      </c>
      <c r="H54" s="244" t="s">
        <v>289</v>
      </c>
      <c r="I54" s="245" t="s">
        <v>290</v>
      </c>
      <c r="J54" s="244" t="s">
        <v>291</v>
      </c>
      <c r="K54" s="244" t="s">
        <v>292</v>
      </c>
      <c r="L54" s="245" t="s">
        <v>293</v>
      </c>
      <c r="M54" s="246" t="s">
        <v>294</v>
      </c>
    </row>
    <row r="55" ht="14.25" customHeight="1">
      <c r="A55" s="278" t="s">
        <v>295</v>
      </c>
      <c r="B55" s="279" t="s">
        <v>248</v>
      </c>
      <c r="C55" s="81"/>
      <c r="D55" s="81"/>
      <c r="E55" s="81"/>
      <c r="F55" s="81"/>
      <c r="G55" s="81"/>
      <c r="H55" s="81"/>
      <c r="I55" s="81"/>
      <c r="J55" s="81"/>
      <c r="K55" s="81"/>
      <c r="L55" s="81"/>
      <c r="M55" s="6"/>
    </row>
    <row r="56" ht="14.25" customHeight="1">
      <c r="A56" s="249">
        <v>1.1</v>
      </c>
      <c r="B56" s="250" t="s">
        <v>296</v>
      </c>
      <c r="C56" s="251"/>
      <c r="D56" s="252"/>
      <c r="E56" s="253"/>
      <c r="F56" s="252"/>
      <c r="G56" s="253"/>
      <c r="H56" s="254"/>
      <c r="I56" s="253"/>
      <c r="J56" s="252"/>
      <c r="K56" s="252"/>
      <c r="L56" s="253"/>
      <c r="M56" s="255"/>
    </row>
    <row r="57" ht="14.25" customHeight="1">
      <c r="A57" s="256" t="s">
        <v>297</v>
      </c>
      <c r="B57" s="257" t="s">
        <v>298</v>
      </c>
      <c r="C57" s="258"/>
      <c r="D57" s="259"/>
      <c r="E57" s="260"/>
      <c r="F57" s="259"/>
      <c r="G57" s="259"/>
      <c r="H57" s="259">
        <f>'Building B54'!T8</f>
        <v>614958.12</v>
      </c>
      <c r="I57" s="260"/>
      <c r="J57" s="259"/>
      <c r="K57" s="259"/>
      <c r="L57" s="260"/>
      <c r="M57" s="261">
        <f t="shared" ref="M57:M58" si="11">SUM(G57:L57)</f>
        <v>614958.12</v>
      </c>
    </row>
    <row r="58" ht="14.25" customHeight="1">
      <c r="A58" s="256" t="s">
        <v>299</v>
      </c>
      <c r="B58" s="257" t="s">
        <v>334</v>
      </c>
      <c r="C58" s="258"/>
      <c r="D58" s="259"/>
      <c r="E58" s="260"/>
      <c r="F58" s="259"/>
      <c r="G58" s="259">
        <f>'Building B54'!S6</f>
        <v>1975720.329</v>
      </c>
      <c r="H58" s="259"/>
      <c r="I58" s="260"/>
      <c r="J58" s="259"/>
      <c r="K58" s="259"/>
      <c r="L58" s="260"/>
      <c r="M58" s="261">
        <f t="shared" si="11"/>
        <v>1975720.329</v>
      </c>
    </row>
    <row r="59" ht="14.25" customHeight="1">
      <c r="A59" s="249">
        <v>1.2</v>
      </c>
      <c r="B59" s="257" t="s">
        <v>301</v>
      </c>
      <c r="C59" s="258"/>
      <c r="D59" s="259"/>
      <c r="E59" s="260"/>
      <c r="F59" s="259"/>
      <c r="G59" s="260"/>
      <c r="H59" s="254"/>
      <c r="I59" s="260"/>
      <c r="J59" s="259"/>
      <c r="K59" s="259"/>
      <c r="L59" s="260"/>
      <c r="M59" s="261"/>
    </row>
    <row r="60" ht="14.25" customHeight="1">
      <c r="A60" s="256" t="s">
        <v>302</v>
      </c>
      <c r="B60" s="257" t="s">
        <v>303</v>
      </c>
      <c r="C60" s="258"/>
      <c r="D60" s="259"/>
      <c r="E60" s="260"/>
      <c r="F60" s="259"/>
      <c r="G60" s="260"/>
      <c r="H60" s="259">
        <f>'Building B54'!T68</f>
        <v>22935.2</v>
      </c>
      <c r="I60" s="260"/>
      <c r="J60" s="259"/>
      <c r="K60" s="259"/>
      <c r="L60" s="260"/>
      <c r="M60" s="261">
        <f t="shared" ref="M60:M66" si="12">SUM(G60:L60)</f>
        <v>22935.2</v>
      </c>
    </row>
    <row r="61" ht="14.25" customHeight="1">
      <c r="A61" s="256" t="s">
        <v>304</v>
      </c>
      <c r="B61" s="257" t="s">
        <v>305</v>
      </c>
      <c r="C61" s="258"/>
      <c r="D61" s="259"/>
      <c r="E61" s="260"/>
      <c r="F61" s="259"/>
      <c r="G61" s="260"/>
      <c r="H61" s="259">
        <f>'Building B54'!T75</f>
        <v>22935.2</v>
      </c>
      <c r="I61" s="260"/>
      <c r="J61" s="259"/>
      <c r="K61" s="259"/>
      <c r="L61" s="260"/>
      <c r="M61" s="261">
        <f t="shared" si="12"/>
        <v>22935.2</v>
      </c>
    </row>
    <row r="62" ht="14.25" customHeight="1">
      <c r="A62" s="256" t="s">
        <v>306</v>
      </c>
      <c r="B62" s="257" t="s">
        <v>307</v>
      </c>
      <c r="C62" s="258"/>
      <c r="D62" s="259"/>
      <c r="E62" s="260"/>
      <c r="F62" s="259"/>
      <c r="G62" s="260"/>
      <c r="H62" s="259">
        <f>'Building B54'!T82</f>
        <v>225123.7</v>
      </c>
      <c r="I62" s="260"/>
      <c r="J62" s="259"/>
      <c r="K62" s="259"/>
      <c r="L62" s="260"/>
      <c r="M62" s="261">
        <f t="shared" si="12"/>
        <v>225123.7</v>
      </c>
    </row>
    <row r="63" ht="14.25" customHeight="1">
      <c r="A63" s="249">
        <v>1.3</v>
      </c>
      <c r="B63" s="257" t="s">
        <v>308</v>
      </c>
      <c r="C63" s="258"/>
      <c r="D63" s="259"/>
      <c r="E63" s="260"/>
      <c r="F63" s="259"/>
      <c r="G63" s="260"/>
      <c r="H63" s="254"/>
      <c r="I63" s="260"/>
      <c r="J63" s="259"/>
      <c r="K63" s="259"/>
      <c r="L63" s="260"/>
      <c r="M63" s="261">
        <f t="shared" si="12"/>
        <v>0</v>
      </c>
    </row>
    <row r="64" ht="14.25" customHeight="1">
      <c r="A64" s="256" t="s">
        <v>309</v>
      </c>
      <c r="B64" s="257" t="s">
        <v>310</v>
      </c>
      <c r="C64" s="258"/>
      <c r="D64" s="259"/>
      <c r="E64" s="260"/>
      <c r="F64" s="259"/>
      <c r="G64" s="260"/>
      <c r="H64" s="259" t="s">
        <v>311</v>
      </c>
      <c r="I64" s="260"/>
      <c r="J64" s="259"/>
      <c r="K64" s="259"/>
      <c r="L64" s="260"/>
      <c r="M64" s="261">
        <f t="shared" si="12"/>
        <v>0</v>
      </c>
    </row>
    <row r="65" ht="14.25" customHeight="1">
      <c r="A65" s="256" t="s">
        <v>312</v>
      </c>
      <c r="B65" s="257" t="s">
        <v>313</v>
      </c>
      <c r="C65" s="258"/>
      <c r="D65" s="259"/>
      <c r="E65" s="260"/>
      <c r="F65" s="259"/>
      <c r="G65" s="260"/>
      <c r="H65" s="259">
        <f>'Building B54'!T118</f>
        <v>44658.24</v>
      </c>
      <c r="I65" s="260"/>
      <c r="J65" s="259"/>
      <c r="K65" s="259"/>
      <c r="L65" s="260"/>
      <c r="M65" s="261">
        <f t="shared" si="12"/>
        <v>44658.24</v>
      </c>
    </row>
    <row r="66" ht="14.25" customHeight="1">
      <c r="A66" s="249">
        <v>1.4</v>
      </c>
      <c r="B66" s="257" t="s">
        <v>314</v>
      </c>
      <c r="C66" s="258"/>
      <c r="D66" s="259"/>
      <c r="E66" s="260"/>
      <c r="F66" s="259"/>
      <c r="G66" s="260"/>
      <c r="H66" s="259">
        <f>'Building B54'!T177</f>
        <v>446582.4</v>
      </c>
      <c r="I66" s="260"/>
      <c r="J66" s="259"/>
      <c r="K66" s="259"/>
      <c r="L66" s="260"/>
      <c r="M66" s="261">
        <f t="shared" si="12"/>
        <v>446582.4</v>
      </c>
    </row>
    <row r="67" ht="14.25" customHeight="1">
      <c r="A67" s="249">
        <v>1.5</v>
      </c>
      <c r="B67" s="257" t="s">
        <v>315</v>
      </c>
      <c r="C67" s="258">
        <f>'Building B54'!N185</f>
        <v>30.35669333</v>
      </c>
      <c r="D67" s="259">
        <f>'Building B54'!O185</f>
        <v>328.662926</v>
      </c>
      <c r="E67" s="260">
        <f>'Building B54'!Q185</f>
        <v>3.469508256</v>
      </c>
      <c r="F67" s="259">
        <f>'Building B54'!R185</f>
        <v>265.9364755</v>
      </c>
      <c r="G67" s="260"/>
      <c r="H67" s="254"/>
      <c r="I67" s="260"/>
      <c r="J67" s="259"/>
      <c r="K67" s="259"/>
      <c r="L67" s="260"/>
      <c r="M67" s="261"/>
    </row>
    <row r="68" ht="14.25" customHeight="1">
      <c r="A68" s="256" t="s">
        <v>316</v>
      </c>
      <c r="B68" s="257" t="s">
        <v>317</v>
      </c>
      <c r="C68" s="258"/>
      <c r="D68" s="259"/>
      <c r="E68" s="260"/>
      <c r="F68" s="259"/>
      <c r="G68" s="260"/>
      <c r="H68" s="259">
        <f>'Building B54'!I189</f>
        <v>880073.3645</v>
      </c>
      <c r="I68" s="260"/>
      <c r="J68" s="259"/>
      <c r="K68" s="259"/>
      <c r="L68" s="260"/>
      <c r="M68" s="261">
        <f t="shared" ref="M68:M71" si="13">SUM(G68:L68)</f>
        <v>880073.3645</v>
      </c>
    </row>
    <row r="69" ht="14.25" customHeight="1">
      <c r="A69" s="256" t="s">
        <v>318</v>
      </c>
      <c r="B69" s="257" t="s">
        <v>319</v>
      </c>
      <c r="C69" s="258"/>
      <c r="D69" s="259"/>
      <c r="E69" s="260"/>
      <c r="F69" s="259"/>
      <c r="G69" s="260"/>
      <c r="H69" s="259">
        <f>'Building B54'!I197</f>
        <v>3751403.533</v>
      </c>
      <c r="I69" s="260"/>
      <c r="J69" s="259"/>
      <c r="K69" s="259"/>
      <c r="L69" s="260"/>
      <c r="M69" s="261">
        <f t="shared" si="13"/>
        <v>3751403.533</v>
      </c>
    </row>
    <row r="70" ht="14.25" customHeight="1">
      <c r="A70" s="256" t="s">
        <v>320</v>
      </c>
      <c r="B70" s="257" t="s">
        <v>321</v>
      </c>
      <c r="C70" s="258" t="str">
        <f>IF('Building B17'!N246&gt;0,'Building B17'!N246, " ")</f>
        <v> </v>
      </c>
      <c r="D70" s="259" t="str">
        <f>IF('Building B17'!O246&gt;0,'Building B17'!O246, " ")</f>
        <v> </v>
      </c>
      <c r="E70" s="260" t="str">
        <f>IF('Building B17'!Q246&gt;0,'Building B17'!Q246, " ")</f>
        <v> </v>
      </c>
      <c r="F70" s="259" t="str">
        <f>IF('Building B17'!R246&gt;0,'Building B17'!R246, " ")</f>
        <v> </v>
      </c>
      <c r="G70" s="260"/>
      <c r="H70" s="259">
        <f>'Building B54'!I203</f>
        <v>2123535.756</v>
      </c>
      <c r="I70" s="260"/>
      <c r="J70" s="259"/>
      <c r="K70" s="259"/>
      <c r="L70" s="260"/>
      <c r="M70" s="261">
        <f t="shared" si="13"/>
        <v>2123535.756</v>
      </c>
    </row>
    <row r="71" ht="14.25" customHeight="1">
      <c r="A71" s="256" t="s">
        <v>322</v>
      </c>
      <c r="B71" s="257" t="s">
        <v>323</v>
      </c>
      <c r="C71" s="258"/>
      <c r="D71" s="259"/>
      <c r="E71" s="260"/>
      <c r="F71" s="259"/>
      <c r="G71" s="260"/>
      <c r="H71" s="259">
        <f>'Building B54'!I205</f>
        <v>583564.1624</v>
      </c>
      <c r="I71" s="260"/>
      <c r="J71" s="259"/>
      <c r="K71" s="259"/>
      <c r="L71" s="260"/>
      <c r="M71" s="261">
        <f t="shared" si="13"/>
        <v>583564.1624</v>
      </c>
    </row>
    <row r="72" ht="14.25" customHeight="1">
      <c r="A72" s="249">
        <v>1.6</v>
      </c>
      <c r="B72" s="257" t="s">
        <v>324</v>
      </c>
      <c r="C72" s="258"/>
      <c r="D72" s="259"/>
      <c r="E72" s="260"/>
      <c r="F72" s="259">
        <f>'Building B54'!R207</f>
        <v>1075.273053</v>
      </c>
      <c r="G72" s="260"/>
      <c r="H72" s="254"/>
      <c r="I72" s="260"/>
      <c r="J72" s="259"/>
      <c r="K72" s="259"/>
      <c r="L72" s="260"/>
      <c r="M72" s="261"/>
    </row>
    <row r="73" ht="14.25" customHeight="1">
      <c r="A73" s="263" t="s">
        <v>325</v>
      </c>
      <c r="B73" s="264" t="s">
        <v>326</v>
      </c>
      <c r="C73" s="258"/>
      <c r="D73" s="259"/>
      <c r="E73" s="260"/>
      <c r="F73" s="259"/>
      <c r="G73" s="260"/>
      <c r="H73" s="259">
        <f>'Building B54'!I208</f>
        <v>1644320.158</v>
      </c>
      <c r="I73" s="260"/>
      <c r="J73" s="259"/>
      <c r="K73" s="259"/>
      <c r="L73" s="260"/>
      <c r="M73" s="261">
        <f t="shared" ref="M73:M77" si="14">SUM(G73:L73)</f>
        <v>1644320.158</v>
      </c>
    </row>
    <row r="74" ht="14.25" customHeight="1">
      <c r="A74" s="263" t="s">
        <v>327</v>
      </c>
      <c r="B74" s="264" t="s">
        <v>338</v>
      </c>
      <c r="C74" s="258"/>
      <c r="D74" s="259"/>
      <c r="E74" s="260"/>
      <c r="F74" s="259"/>
      <c r="G74" s="260"/>
      <c r="H74" s="259">
        <f>'Building B54'!I209</f>
        <v>544168.8938</v>
      </c>
      <c r="I74" s="260"/>
      <c r="J74" s="259"/>
      <c r="K74" s="259"/>
      <c r="L74" s="260"/>
      <c r="M74" s="261">
        <f t="shared" si="14"/>
        <v>544168.8938</v>
      </c>
    </row>
    <row r="75" ht="14.25" customHeight="1">
      <c r="A75" s="263" t="s">
        <v>329</v>
      </c>
      <c r="B75" s="264" t="s">
        <v>328</v>
      </c>
      <c r="C75" s="258"/>
      <c r="D75" s="259"/>
      <c r="E75" s="260"/>
      <c r="F75" s="259"/>
      <c r="G75" s="260"/>
      <c r="H75" s="259">
        <f>'Building B54'!I210</f>
        <v>76210.65202</v>
      </c>
      <c r="I75" s="260"/>
      <c r="J75" s="259"/>
      <c r="K75" s="259"/>
      <c r="L75" s="260"/>
      <c r="M75" s="261">
        <f t="shared" si="14"/>
        <v>76210.65202</v>
      </c>
    </row>
    <row r="76" ht="14.25" customHeight="1">
      <c r="A76" s="263" t="s">
        <v>339</v>
      </c>
      <c r="B76" s="264" t="s">
        <v>330</v>
      </c>
      <c r="C76" s="258"/>
      <c r="D76" s="259"/>
      <c r="E76" s="260"/>
      <c r="F76" s="259"/>
      <c r="G76" s="260"/>
      <c r="H76" s="259">
        <f>'Building B54'!I211</f>
        <v>174583.9972</v>
      </c>
      <c r="I76" s="260"/>
      <c r="J76" s="259"/>
      <c r="K76" s="259"/>
      <c r="L76" s="260"/>
      <c r="M76" s="261">
        <f t="shared" si="14"/>
        <v>174583.9972</v>
      </c>
    </row>
    <row r="77" ht="14.25" customHeight="1">
      <c r="A77" s="265">
        <v>1.7</v>
      </c>
      <c r="B77" s="266" t="s">
        <v>331</v>
      </c>
      <c r="C77" s="258"/>
      <c r="D77" s="259"/>
      <c r="E77" s="260"/>
      <c r="F77" s="259"/>
      <c r="G77" s="260"/>
      <c r="H77" s="254"/>
      <c r="I77" s="260"/>
      <c r="J77" s="259">
        <f>'Building B54'!V214</f>
        <v>290166.0198</v>
      </c>
      <c r="K77" s="259">
        <f>'Building B54'!X214</f>
        <v>27902.76085</v>
      </c>
      <c r="L77" s="260">
        <f>'Building B54'!Y214</f>
        <v>710466.6813</v>
      </c>
      <c r="M77" s="261">
        <f t="shared" si="14"/>
        <v>1028535.462</v>
      </c>
    </row>
    <row r="78" ht="14.25" customHeight="1">
      <c r="B78" s="267" t="s">
        <v>332</v>
      </c>
      <c r="C78" s="280">
        <f t="shared" ref="C78:M78" si="15">SUM(C56:C77)</f>
        <v>30.35669333</v>
      </c>
      <c r="D78" s="280">
        <f t="shared" si="15"/>
        <v>328.662926</v>
      </c>
      <c r="E78" s="280">
        <f t="shared" si="15"/>
        <v>3.469508256</v>
      </c>
      <c r="F78" s="280">
        <f t="shared" si="15"/>
        <v>1341.209528</v>
      </c>
      <c r="G78" s="280">
        <f t="shared" si="15"/>
        <v>1975720.329</v>
      </c>
      <c r="H78" s="280">
        <f t="shared" si="15"/>
        <v>11155053.38</v>
      </c>
      <c r="I78" s="280">
        <f t="shared" si="15"/>
        <v>0</v>
      </c>
      <c r="J78" s="280">
        <f t="shared" si="15"/>
        <v>290166.0198</v>
      </c>
      <c r="K78" s="280">
        <f t="shared" si="15"/>
        <v>27902.76085</v>
      </c>
      <c r="L78" s="280">
        <f t="shared" si="15"/>
        <v>710466.6813</v>
      </c>
      <c r="M78" s="280">
        <f t="shared" si="15"/>
        <v>14159309.17</v>
      </c>
    </row>
    <row r="79" ht="14.25" customHeight="1">
      <c r="A79" s="90"/>
      <c r="B79" s="270" t="s">
        <v>333</v>
      </c>
      <c r="C79" s="160"/>
      <c r="D79" s="160"/>
      <c r="E79" s="160"/>
      <c r="F79" s="160"/>
      <c r="G79" s="160"/>
      <c r="H79" s="160"/>
      <c r="I79" s="160"/>
      <c r="J79" s="160"/>
      <c r="K79" s="160"/>
      <c r="L79" s="160"/>
      <c r="M79" s="160"/>
    </row>
    <row r="80" ht="14.25" customHeight="1">
      <c r="B80" s="267"/>
      <c r="C80" s="169"/>
      <c r="D80" s="169"/>
      <c r="E80" s="169"/>
      <c r="F80" s="169"/>
      <c r="G80" s="169"/>
      <c r="H80" s="169"/>
      <c r="I80" s="169"/>
      <c r="J80" s="169"/>
      <c r="K80" s="169"/>
      <c r="L80" s="169"/>
      <c r="M80" s="169"/>
    </row>
    <row r="81" ht="14.25" customHeight="1">
      <c r="A81" s="241" t="s">
        <v>283</v>
      </c>
      <c r="B81" s="242" t="s">
        <v>53</v>
      </c>
      <c r="C81" s="243" t="s">
        <v>284</v>
      </c>
      <c r="D81" s="244" t="s">
        <v>285</v>
      </c>
      <c r="E81" s="245" t="s">
        <v>286</v>
      </c>
      <c r="F81" s="244" t="s">
        <v>287</v>
      </c>
      <c r="G81" s="245" t="s">
        <v>288</v>
      </c>
      <c r="H81" s="244" t="s">
        <v>289</v>
      </c>
      <c r="I81" s="245" t="s">
        <v>290</v>
      </c>
      <c r="J81" s="244" t="s">
        <v>291</v>
      </c>
      <c r="K81" s="244" t="s">
        <v>292</v>
      </c>
      <c r="L81" s="245" t="s">
        <v>293</v>
      </c>
      <c r="M81" s="246" t="s">
        <v>294</v>
      </c>
    </row>
    <row r="82" ht="14.25" customHeight="1">
      <c r="A82" s="281" t="s">
        <v>295</v>
      </c>
      <c r="B82" s="282" t="s">
        <v>256</v>
      </c>
      <c r="C82" s="81"/>
      <c r="D82" s="81"/>
      <c r="E82" s="81"/>
      <c r="F82" s="81"/>
      <c r="G82" s="81"/>
      <c r="H82" s="81"/>
      <c r="I82" s="81"/>
      <c r="J82" s="81"/>
      <c r="K82" s="81"/>
      <c r="L82" s="81"/>
      <c r="M82" s="6"/>
    </row>
    <row r="83" ht="14.25" customHeight="1">
      <c r="A83" s="249">
        <v>1.1</v>
      </c>
      <c r="B83" s="250" t="s">
        <v>296</v>
      </c>
      <c r="C83" s="251"/>
      <c r="D83" s="252"/>
      <c r="E83" s="253"/>
      <c r="F83" s="252"/>
      <c r="G83" s="253"/>
      <c r="H83" s="254"/>
      <c r="I83" s="253"/>
      <c r="J83" s="252"/>
      <c r="K83" s="252"/>
      <c r="L83" s="253"/>
      <c r="M83" s="255"/>
    </row>
    <row r="84" ht="14.25" customHeight="1">
      <c r="A84" s="256" t="s">
        <v>297</v>
      </c>
      <c r="B84" s="257" t="s">
        <v>298</v>
      </c>
      <c r="C84" s="258"/>
      <c r="D84" s="259"/>
      <c r="E84" s="260"/>
      <c r="F84" s="259"/>
      <c r="G84" s="259"/>
      <c r="H84" s="259">
        <f>'Building B56'!T8</f>
        <v>256232.55</v>
      </c>
      <c r="I84" s="260"/>
      <c r="J84" s="259"/>
      <c r="K84" s="259"/>
      <c r="L84" s="260"/>
      <c r="M84" s="261">
        <f t="shared" ref="M84:M85" si="16">SUM(G84:L84)</f>
        <v>256232.55</v>
      </c>
    </row>
    <row r="85" ht="14.25" customHeight="1">
      <c r="A85" s="256" t="s">
        <v>299</v>
      </c>
      <c r="B85" s="257" t="s">
        <v>334</v>
      </c>
      <c r="C85" s="258"/>
      <c r="D85" s="259"/>
      <c r="E85" s="260"/>
      <c r="F85" s="259"/>
      <c r="G85" s="259">
        <f>'Building B56'!S8</f>
        <v>1843799.953</v>
      </c>
      <c r="H85" s="259"/>
      <c r="I85" s="260"/>
      <c r="J85" s="259"/>
      <c r="K85" s="259"/>
      <c r="L85" s="260"/>
      <c r="M85" s="261">
        <f t="shared" si="16"/>
        <v>1843799.953</v>
      </c>
    </row>
    <row r="86" ht="14.25" customHeight="1">
      <c r="A86" s="249">
        <v>1.2</v>
      </c>
      <c r="B86" s="257" t="s">
        <v>301</v>
      </c>
      <c r="C86" s="258"/>
      <c r="D86" s="259"/>
      <c r="E86" s="260"/>
      <c r="F86" s="259"/>
      <c r="G86" s="260"/>
      <c r="H86" s="254"/>
      <c r="I86" s="260"/>
      <c r="J86" s="259"/>
      <c r="K86" s="259"/>
      <c r="L86" s="260"/>
      <c r="M86" s="261"/>
    </row>
    <row r="87" ht="14.25" customHeight="1">
      <c r="A87" s="256" t="s">
        <v>302</v>
      </c>
      <c r="B87" s="257" t="s">
        <v>303</v>
      </c>
      <c r="C87" s="258"/>
      <c r="D87" s="259"/>
      <c r="E87" s="260"/>
      <c r="F87" s="259"/>
      <c r="G87" s="260"/>
      <c r="H87" s="259">
        <f>'Building B56'!T68</f>
        <v>22935.2</v>
      </c>
      <c r="I87" s="260"/>
      <c r="J87" s="259"/>
      <c r="K87" s="259"/>
      <c r="L87" s="260"/>
      <c r="M87" s="261">
        <f t="shared" ref="M87:M93" si="17">SUM(G87:L87)</f>
        <v>22935.2</v>
      </c>
    </row>
    <row r="88" ht="14.25" customHeight="1">
      <c r="A88" s="256" t="s">
        <v>304</v>
      </c>
      <c r="B88" s="257" t="s">
        <v>305</v>
      </c>
      <c r="C88" s="258"/>
      <c r="D88" s="259"/>
      <c r="E88" s="260"/>
      <c r="F88" s="259"/>
      <c r="G88" s="260"/>
      <c r="H88" s="259">
        <f>'Building B56'!T75</f>
        <v>22935.2</v>
      </c>
      <c r="I88" s="260"/>
      <c r="J88" s="259"/>
      <c r="K88" s="259"/>
      <c r="L88" s="260"/>
      <c r="M88" s="261">
        <f t="shared" si="17"/>
        <v>22935.2</v>
      </c>
    </row>
    <row r="89" ht="14.25" customHeight="1">
      <c r="A89" s="256" t="s">
        <v>306</v>
      </c>
      <c r="B89" s="257" t="s">
        <v>307</v>
      </c>
      <c r="C89" s="258"/>
      <c r="D89" s="259"/>
      <c r="E89" s="260"/>
      <c r="F89" s="259"/>
      <c r="G89" s="260"/>
      <c r="H89" s="259">
        <f>'Building B56'!T82</f>
        <v>225123.7</v>
      </c>
      <c r="I89" s="260"/>
      <c r="J89" s="259"/>
      <c r="K89" s="259"/>
      <c r="L89" s="260"/>
      <c r="M89" s="261">
        <f t="shared" si="17"/>
        <v>225123.7</v>
      </c>
    </row>
    <row r="90" ht="14.25" customHeight="1">
      <c r="A90" s="249">
        <v>1.3</v>
      </c>
      <c r="B90" s="257" t="s">
        <v>308</v>
      </c>
      <c r="C90" s="258"/>
      <c r="D90" s="259"/>
      <c r="E90" s="260"/>
      <c r="F90" s="259"/>
      <c r="G90" s="260"/>
      <c r="H90" s="254"/>
      <c r="I90" s="260"/>
      <c r="J90" s="259"/>
      <c r="K90" s="259"/>
      <c r="L90" s="260"/>
      <c r="M90" s="261">
        <f t="shared" si="17"/>
        <v>0</v>
      </c>
    </row>
    <row r="91" ht="14.25" customHeight="1">
      <c r="A91" s="256" t="s">
        <v>309</v>
      </c>
      <c r="B91" s="257" t="s">
        <v>310</v>
      </c>
      <c r="C91" s="258"/>
      <c r="D91" s="259"/>
      <c r="E91" s="260"/>
      <c r="F91" s="259"/>
      <c r="G91" s="260"/>
      <c r="H91" s="259" t="s">
        <v>311</v>
      </c>
      <c r="I91" s="260"/>
      <c r="J91" s="259"/>
      <c r="K91" s="259"/>
      <c r="L91" s="260"/>
      <c r="M91" s="261">
        <f t="shared" si="17"/>
        <v>0</v>
      </c>
    </row>
    <row r="92" ht="14.25" customHeight="1">
      <c r="A92" s="256" t="s">
        <v>312</v>
      </c>
      <c r="B92" s="257" t="s">
        <v>313</v>
      </c>
      <c r="C92" s="258"/>
      <c r="D92" s="259"/>
      <c r="E92" s="260"/>
      <c r="F92" s="259"/>
      <c r="G92" s="260"/>
      <c r="H92" s="259">
        <f>'Building B56'!T118</f>
        <v>44658.24</v>
      </c>
      <c r="I92" s="260"/>
      <c r="J92" s="259"/>
      <c r="K92" s="259"/>
      <c r="L92" s="260"/>
      <c r="M92" s="261">
        <f t="shared" si="17"/>
        <v>44658.24</v>
      </c>
    </row>
    <row r="93" ht="14.25" customHeight="1">
      <c r="A93" s="249">
        <v>1.4</v>
      </c>
      <c r="B93" s="257" t="s">
        <v>314</v>
      </c>
      <c r="C93" s="258"/>
      <c r="D93" s="259"/>
      <c r="E93" s="260"/>
      <c r="F93" s="259"/>
      <c r="G93" s="260"/>
      <c r="H93" s="259">
        <f>'Building B56'!T177</f>
        <v>297721.6</v>
      </c>
      <c r="I93" s="260"/>
      <c r="J93" s="259"/>
      <c r="K93" s="259"/>
      <c r="L93" s="260"/>
      <c r="M93" s="261">
        <f t="shared" si="17"/>
        <v>297721.6</v>
      </c>
    </row>
    <row r="94" ht="14.25" customHeight="1">
      <c r="A94" s="249">
        <v>1.5</v>
      </c>
      <c r="B94" s="257" t="s">
        <v>315</v>
      </c>
      <c r="C94" s="258">
        <f>'Building B56'!N185</f>
        <v>39.25695308</v>
      </c>
      <c r="D94" s="259">
        <f>'Building B56'!O185</f>
        <v>425.0234018</v>
      </c>
      <c r="E94" s="260">
        <f>'Building B56'!Q185</f>
        <v>4.486731191</v>
      </c>
      <c r="F94" s="259">
        <f>'Building B56'!R185</f>
        <v>343.9062229</v>
      </c>
      <c r="G94" s="260"/>
      <c r="H94" s="254"/>
      <c r="I94" s="260"/>
      <c r="J94" s="259"/>
      <c r="K94" s="259"/>
      <c r="L94" s="260"/>
      <c r="M94" s="261"/>
    </row>
    <row r="95" ht="14.25" customHeight="1">
      <c r="A95" s="256" t="s">
        <v>316</v>
      </c>
      <c r="B95" s="257" t="s">
        <v>317</v>
      </c>
      <c r="C95" s="258"/>
      <c r="D95" s="259"/>
      <c r="E95" s="260"/>
      <c r="F95" s="259"/>
      <c r="G95" s="260"/>
      <c r="H95" s="259">
        <f>'Building B56'!I189</f>
        <v>0</v>
      </c>
      <c r="I95" s="260"/>
      <c r="J95" s="259"/>
      <c r="K95" s="259"/>
      <c r="L95" s="260"/>
      <c r="M95" s="261">
        <f t="shared" ref="M95:M98" si="18">SUM(G95:L95)</f>
        <v>0</v>
      </c>
    </row>
    <row r="96" ht="14.25" customHeight="1">
      <c r="A96" s="256" t="s">
        <v>318</v>
      </c>
      <c r="B96" s="257" t="s">
        <v>319</v>
      </c>
      <c r="C96" s="258"/>
      <c r="D96" s="259"/>
      <c r="E96" s="260"/>
      <c r="F96" s="259"/>
      <c r="G96" s="260"/>
      <c r="H96" s="259">
        <f>'Building B56'!I197</f>
        <v>4851275.167</v>
      </c>
      <c r="I96" s="260"/>
      <c r="J96" s="259"/>
      <c r="K96" s="259"/>
      <c r="L96" s="260"/>
      <c r="M96" s="261">
        <f t="shared" si="18"/>
        <v>4851275.167</v>
      </c>
    </row>
    <row r="97" ht="14.25" customHeight="1">
      <c r="A97" s="256" t="s">
        <v>320</v>
      </c>
      <c r="B97" s="257" t="s">
        <v>321</v>
      </c>
      <c r="C97" s="258" t="str">
        <f>IF('Building B17'!N284&gt;0,'Building B17'!N284, " ")</f>
        <v> </v>
      </c>
      <c r="D97" s="259" t="str">
        <f>IF('Building B17'!O284&gt;0,'Building B17'!O284, " ")</f>
        <v> </v>
      </c>
      <c r="E97" s="260" t="str">
        <f>IF('Building B17'!Q284&gt;0,'Building B17'!Q284, " ")</f>
        <v> </v>
      </c>
      <c r="F97" s="259" t="str">
        <f>IF('Building B17'!R284&gt;0,'Building B17'!R284, " ")</f>
        <v> </v>
      </c>
      <c r="G97" s="260"/>
      <c r="H97" s="259">
        <f>'Building B56'!I203</f>
        <v>2082904.467</v>
      </c>
      <c r="I97" s="260"/>
      <c r="J97" s="259"/>
      <c r="K97" s="259"/>
      <c r="L97" s="260"/>
      <c r="M97" s="261">
        <f t="shared" si="18"/>
        <v>2082904.467</v>
      </c>
    </row>
    <row r="98" ht="14.25" customHeight="1">
      <c r="A98" s="256" t="s">
        <v>322</v>
      </c>
      <c r="B98" s="257" t="s">
        <v>323</v>
      </c>
      <c r="C98" s="258"/>
      <c r="D98" s="259"/>
      <c r="E98" s="260"/>
      <c r="F98" s="259"/>
      <c r="G98" s="260"/>
      <c r="H98" s="259">
        <f>'Building B56'!I205</f>
        <v>754658.9708</v>
      </c>
      <c r="I98" s="260"/>
      <c r="J98" s="259"/>
      <c r="K98" s="259"/>
      <c r="L98" s="260"/>
      <c r="M98" s="261">
        <f t="shared" si="18"/>
        <v>754658.9708</v>
      </c>
    </row>
    <row r="99" ht="14.25" customHeight="1">
      <c r="A99" s="249">
        <v>1.6</v>
      </c>
      <c r="B99" s="257" t="s">
        <v>324</v>
      </c>
      <c r="C99" s="258"/>
      <c r="D99" s="259"/>
      <c r="E99" s="260"/>
      <c r="F99" s="259">
        <f>'Building B56'!R207</f>
        <v>1390.53168</v>
      </c>
      <c r="G99" s="260"/>
      <c r="H99" s="254"/>
      <c r="I99" s="260"/>
      <c r="J99" s="259"/>
      <c r="K99" s="259"/>
      <c r="L99" s="260"/>
      <c r="M99" s="261"/>
    </row>
    <row r="100" ht="14.25" customHeight="1">
      <c r="A100" s="263" t="s">
        <v>325</v>
      </c>
      <c r="B100" s="264" t="s">
        <v>326</v>
      </c>
      <c r="C100" s="258"/>
      <c r="D100" s="259"/>
      <c r="E100" s="260"/>
      <c r="F100" s="259"/>
      <c r="G100" s="260"/>
      <c r="H100" s="259">
        <f>'Building B56'!I208</f>
        <v>2126417.348</v>
      </c>
      <c r="I100" s="260"/>
      <c r="J100" s="259"/>
      <c r="K100" s="259"/>
      <c r="L100" s="260"/>
      <c r="M100" s="261">
        <f t="shared" ref="M100:M103" si="19">SUM(G100:L100)</f>
        <v>2126417.348</v>
      </c>
    </row>
    <row r="101" ht="14.25" customHeight="1">
      <c r="A101" s="263" t="s">
        <v>327</v>
      </c>
      <c r="B101" s="264" t="s">
        <v>328</v>
      </c>
      <c r="C101" s="258"/>
      <c r="D101" s="259"/>
      <c r="E101" s="260"/>
      <c r="F101" s="259"/>
      <c r="G101" s="260"/>
      <c r="H101" s="259">
        <f>'Building B56'!I210</f>
        <v>98554.80498</v>
      </c>
      <c r="I101" s="260"/>
      <c r="J101" s="259"/>
      <c r="K101" s="259"/>
      <c r="L101" s="260"/>
      <c r="M101" s="261">
        <f t="shared" si="19"/>
        <v>98554.80498</v>
      </c>
    </row>
    <row r="102" ht="14.25" customHeight="1">
      <c r="A102" s="263" t="s">
        <v>329</v>
      </c>
      <c r="B102" s="264" t="s">
        <v>330</v>
      </c>
      <c r="C102" s="258"/>
      <c r="D102" s="259"/>
      <c r="E102" s="260"/>
      <c r="F102" s="259"/>
      <c r="G102" s="260"/>
      <c r="H102" s="259">
        <f>'Building B56'!I211</f>
        <v>225770.1691</v>
      </c>
      <c r="I102" s="260"/>
      <c r="J102" s="259"/>
      <c r="K102" s="259"/>
      <c r="L102" s="260"/>
      <c r="M102" s="261">
        <f t="shared" si="19"/>
        <v>225770.1691</v>
      </c>
    </row>
    <row r="103" ht="14.25" customHeight="1">
      <c r="A103" s="265">
        <v>1.7</v>
      </c>
      <c r="B103" s="266" t="s">
        <v>331</v>
      </c>
      <c r="C103" s="258"/>
      <c r="D103" s="259"/>
      <c r="E103" s="260"/>
      <c r="F103" s="259"/>
      <c r="G103" s="260"/>
      <c r="H103" s="254"/>
      <c r="I103" s="260"/>
      <c r="J103" s="259">
        <f>'Building B56'!V214</f>
        <v>375239.612</v>
      </c>
      <c r="K103" s="259">
        <f>'Building B56'!X214</f>
        <v>3961.191935</v>
      </c>
      <c r="L103" s="260">
        <f>'Building B56'!Y214</f>
        <v>918767.9592</v>
      </c>
      <c r="M103" s="261">
        <f t="shared" si="19"/>
        <v>1297968.763</v>
      </c>
    </row>
    <row r="104" ht="14.25" customHeight="1">
      <c r="B104" s="267" t="s">
        <v>332</v>
      </c>
      <c r="C104" s="283">
        <f t="shared" ref="C104:M104" si="20">SUM(C83:C103)</f>
        <v>39.25695308</v>
      </c>
      <c r="D104" s="283">
        <f t="shared" si="20"/>
        <v>425.0234018</v>
      </c>
      <c r="E104" s="283">
        <f t="shared" si="20"/>
        <v>4.486731191</v>
      </c>
      <c r="F104" s="283">
        <f t="shared" si="20"/>
        <v>1734.437903</v>
      </c>
      <c r="G104" s="283">
        <f t="shared" si="20"/>
        <v>1843799.953</v>
      </c>
      <c r="H104" s="283">
        <f t="shared" si="20"/>
        <v>11009187.42</v>
      </c>
      <c r="I104" s="283">
        <f t="shared" si="20"/>
        <v>0</v>
      </c>
      <c r="J104" s="283">
        <f t="shared" si="20"/>
        <v>375239.612</v>
      </c>
      <c r="K104" s="283">
        <f t="shared" si="20"/>
        <v>3961.191935</v>
      </c>
      <c r="L104" s="283">
        <f t="shared" si="20"/>
        <v>918767.9592</v>
      </c>
      <c r="M104" s="283">
        <f t="shared" si="20"/>
        <v>14150956.13</v>
      </c>
    </row>
    <row r="105" ht="14.25" customHeight="1">
      <c r="B105" s="267"/>
      <c r="C105" s="269"/>
      <c r="D105" s="269"/>
      <c r="E105" s="269"/>
      <c r="F105" s="269"/>
      <c r="G105" s="269"/>
      <c r="H105" s="269"/>
      <c r="I105" s="269"/>
      <c r="J105" s="269"/>
      <c r="K105" s="269"/>
      <c r="L105" s="269"/>
      <c r="M105" s="269"/>
    </row>
    <row r="106" ht="14.25" customHeight="1">
      <c r="B106" s="270" t="s">
        <v>333</v>
      </c>
      <c r="C106" s="269"/>
      <c r="D106" s="269"/>
      <c r="E106" s="269"/>
      <c r="F106" s="269"/>
      <c r="G106" s="269"/>
      <c r="H106" s="269"/>
      <c r="I106" s="269"/>
      <c r="J106" s="269"/>
      <c r="K106" s="269"/>
      <c r="L106" s="269"/>
      <c r="M106" s="269"/>
    </row>
    <row r="107" ht="14.25" customHeight="1">
      <c r="A107" s="12" t="str">
        <f>IF('Building B18'!A225&gt;0,'Building B18'!A225, " ")</f>
        <v> </v>
      </c>
      <c r="B107" s="12" t="str">
        <f>IF('Building B18'!B225&gt;0,'Building B18'!B225, " ")</f>
        <v> </v>
      </c>
      <c r="C107" s="160" t="str">
        <f>IF('Building B18'!N225&gt;0,'Building B18'!N225, " ")</f>
        <v> </v>
      </c>
      <c r="D107" s="160" t="str">
        <f>IF('Building B18'!O225&gt;0,'Building B18'!O225, " ")</f>
        <v> </v>
      </c>
      <c r="E107" s="160" t="str">
        <f>IF('Building B18'!Q225&gt;0,'Building B18'!Q225, " ")</f>
        <v> </v>
      </c>
      <c r="F107" s="160" t="str">
        <f>IF('Building B18'!R225&gt;0,'Building B18'!R225, " ")</f>
        <v> </v>
      </c>
      <c r="G107" s="160" t="str">
        <f>IF('Building B18'!S225&gt;0,'Building B18'!S225, " ")</f>
        <v> </v>
      </c>
      <c r="H107" s="160" t="str">
        <f>IF('Building B18'!T225&gt;0,'Building B18'!T225, " ")</f>
        <v> </v>
      </c>
      <c r="I107" s="160" t="str">
        <f>IF('Building B18'!U225&gt;0,'Building B18'!U225, " ")</f>
        <v> </v>
      </c>
      <c r="J107" s="160" t="str">
        <f>IF('Building B18'!V225&gt;0,'Building B18'!V225, " ")</f>
        <v> </v>
      </c>
      <c r="K107" s="160" t="str">
        <f>IF('Building B18'!X225&gt;0,'Building B18'!X225, " ")</f>
        <v> </v>
      </c>
      <c r="L107" s="160" t="str">
        <f>IF('Building B18'!Y225&gt;0,'Building B18'!Y225, " ")</f>
        <v> </v>
      </c>
      <c r="M107" s="160" t="str">
        <f>IF('Building B18'!Z225&gt;0,'Building B18'!Z225, " ")</f>
        <v> </v>
      </c>
    </row>
    <row r="108" ht="14.25" customHeight="1">
      <c r="B108" s="267"/>
      <c r="C108" s="269"/>
      <c r="D108" s="269"/>
      <c r="E108" s="269"/>
      <c r="F108" s="269"/>
      <c r="G108" s="269"/>
      <c r="H108" s="269"/>
      <c r="I108" s="269"/>
      <c r="J108" s="269"/>
      <c r="K108" s="269"/>
      <c r="L108" s="269"/>
      <c r="M108" s="269"/>
    </row>
    <row r="109" ht="14.25" customHeight="1">
      <c r="A109" s="241" t="s">
        <v>283</v>
      </c>
      <c r="B109" s="242" t="s">
        <v>53</v>
      </c>
      <c r="C109" s="243" t="s">
        <v>284</v>
      </c>
      <c r="D109" s="244" t="s">
        <v>285</v>
      </c>
      <c r="E109" s="245" t="s">
        <v>286</v>
      </c>
      <c r="F109" s="244" t="s">
        <v>287</v>
      </c>
      <c r="G109" s="245" t="s">
        <v>288</v>
      </c>
      <c r="H109" s="244" t="s">
        <v>289</v>
      </c>
      <c r="I109" s="245" t="s">
        <v>290</v>
      </c>
      <c r="J109" s="244" t="s">
        <v>291</v>
      </c>
      <c r="K109" s="244" t="s">
        <v>292</v>
      </c>
      <c r="L109" s="245" t="s">
        <v>293</v>
      </c>
      <c r="M109" s="246" t="s">
        <v>294</v>
      </c>
    </row>
    <row r="110" ht="14.25" customHeight="1">
      <c r="A110" s="284" t="s">
        <v>295</v>
      </c>
      <c r="B110" s="285" t="s">
        <v>260</v>
      </c>
      <c r="C110" s="81"/>
      <c r="D110" s="81"/>
      <c r="E110" s="81"/>
      <c r="F110" s="81"/>
      <c r="G110" s="81"/>
      <c r="H110" s="81"/>
      <c r="I110" s="81"/>
      <c r="J110" s="81"/>
      <c r="K110" s="81"/>
      <c r="L110" s="81"/>
      <c r="M110" s="6"/>
    </row>
    <row r="111" ht="14.25" customHeight="1">
      <c r="A111" s="249">
        <v>1.1</v>
      </c>
      <c r="B111" s="250" t="s">
        <v>296</v>
      </c>
      <c r="C111" s="251"/>
      <c r="D111" s="252"/>
      <c r="E111" s="253"/>
      <c r="F111" s="252"/>
      <c r="G111" s="253"/>
      <c r="H111" s="254"/>
      <c r="I111" s="253"/>
      <c r="J111" s="252"/>
      <c r="K111" s="252"/>
      <c r="L111" s="253"/>
      <c r="M111" s="255"/>
    </row>
    <row r="112" ht="14.25" customHeight="1">
      <c r="A112" s="256" t="s">
        <v>297</v>
      </c>
      <c r="B112" s="257" t="s">
        <v>298</v>
      </c>
      <c r="C112" s="258"/>
      <c r="D112" s="259"/>
      <c r="E112" s="260"/>
      <c r="F112" s="259"/>
      <c r="G112" s="259"/>
      <c r="H112" s="259">
        <f>'Building B70'!I15</f>
        <v>71961.96</v>
      </c>
      <c r="I112" s="260"/>
      <c r="J112" s="259"/>
      <c r="K112" s="259"/>
      <c r="L112" s="260"/>
      <c r="M112" s="261">
        <f t="shared" ref="M112:M113" si="21">SUM(G112:L112)</f>
        <v>71961.96</v>
      </c>
    </row>
    <row r="113" ht="14.25" customHeight="1">
      <c r="A113" s="256" t="s">
        <v>299</v>
      </c>
      <c r="B113" s="257" t="s">
        <v>334</v>
      </c>
      <c r="C113" s="258"/>
      <c r="D113" s="259"/>
      <c r="E113" s="260"/>
      <c r="F113" s="259"/>
      <c r="G113" s="259">
        <f>'Building B70'!S6</f>
        <v>188017.7686</v>
      </c>
      <c r="H113" s="259"/>
      <c r="I113" s="260"/>
      <c r="J113" s="259"/>
      <c r="K113" s="259"/>
      <c r="L113" s="260"/>
      <c r="M113" s="261">
        <f t="shared" si="21"/>
        <v>188017.7686</v>
      </c>
    </row>
    <row r="114" ht="14.25" customHeight="1">
      <c r="A114" s="249">
        <v>1.2</v>
      </c>
      <c r="B114" s="257" t="s">
        <v>301</v>
      </c>
      <c r="C114" s="258"/>
      <c r="D114" s="259"/>
      <c r="E114" s="260"/>
      <c r="F114" s="259"/>
      <c r="G114" s="260"/>
      <c r="H114" s="254"/>
      <c r="I114" s="260"/>
      <c r="J114" s="259"/>
      <c r="K114" s="259"/>
      <c r="L114" s="260"/>
      <c r="M114" s="261"/>
    </row>
    <row r="115" ht="14.25" customHeight="1">
      <c r="A115" s="256" t="s">
        <v>302</v>
      </c>
      <c r="B115" s="257" t="s">
        <v>303</v>
      </c>
      <c r="C115" s="258"/>
      <c r="D115" s="259"/>
      <c r="E115" s="260"/>
      <c r="F115" s="259"/>
      <c r="G115" s="260"/>
      <c r="H115" s="259">
        <f>'Building B70'!T68</f>
        <v>11467.6</v>
      </c>
      <c r="I115" s="260"/>
      <c r="J115" s="259"/>
      <c r="K115" s="259"/>
      <c r="L115" s="260"/>
      <c r="M115" s="261">
        <f t="shared" ref="M115:M121" si="22">SUM(G115:L115)</f>
        <v>11467.6</v>
      </c>
    </row>
    <row r="116" ht="14.25" customHeight="1">
      <c r="A116" s="256" t="s">
        <v>304</v>
      </c>
      <c r="B116" s="257" t="s">
        <v>305</v>
      </c>
      <c r="C116" s="258"/>
      <c r="D116" s="259"/>
      <c r="E116" s="260"/>
      <c r="F116" s="259"/>
      <c r="G116" s="260"/>
      <c r="H116" s="259">
        <f>'Building B70'!T75</f>
        <v>11467.6</v>
      </c>
      <c r="I116" s="260"/>
      <c r="J116" s="259"/>
      <c r="K116" s="259"/>
      <c r="L116" s="260"/>
      <c r="M116" s="261">
        <f t="shared" si="22"/>
        <v>11467.6</v>
      </c>
    </row>
    <row r="117" ht="14.25" customHeight="1">
      <c r="A117" s="256" t="s">
        <v>306</v>
      </c>
      <c r="B117" s="257" t="s">
        <v>307</v>
      </c>
      <c r="C117" s="258"/>
      <c r="D117" s="259"/>
      <c r="E117" s="260"/>
      <c r="F117" s="259"/>
      <c r="G117" s="260"/>
      <c r="H117" s="259">
        <f>'Building B70'!T82</f>
        <v>32130</v>
      </c>
      <c r="I117" s="260"/>
      <c r="J117" s="259"/>
      <c r="K117" s="259"/>
      <c r="L117" s="260"/>
      <c r="M117" s="261">
        <f t="shared" si="22"/>
        <v>32130</v>
      </c>
    </row>
    <row r="118" ht="14.25" customHeight="1">
      <c r="A118" s="249">
        <v>1.3</v>
      </c>
      <c r="B118" s="257" t="s">
        <v>308</v>
      </c>
      <c r="C118" s="258"/>
      <c r="D118" s="259"/>
      <c r="E118" s="260"/>
      <c r="F118" s="259"/>
      <c r="G118" s="260"/>
      <c r="H118" s="254"/>
      <c r="I118" s="260"/>
      <c r="J118" s="259"/>
      <c r="K118" s="259"/>
      <c r="L118" s="260"/>
      <c r="M118" s="261">
        <f t="shared" si="22"/>
        <v>0</v>
      </c>
    </row>
    <row r="119" ht="14.25" customHeight="1">
      <c r="A119" s="256" t="s">
        <v>309</v>
      </c>
      <c r="B119" s="257" t="s">
        <v>310</v>
      </c>
      <c r="C119" s="258"/>
      <c r="D119" s="259"/>
      <c r="E119" s="260"/>
      <c r="F119" s="259"/>
      <c r="G119" s="260"/>
      <c r="H119" s="259" t="s">
        <v>311</v>
      </c>
      <c r="I119" s="260"/>
      <c r="J119" s="259"/>
      <c r="K119" s="259"/>
      <c r="L119" s="260"/>
      <c r="M119" s="261">
        <f t="shared" si="22"/>
        <v>0</v>
      </c>
    </row>
    <row r="120" ht="14.25" customHeight="1">
      <c r="A120" s="256" t="s">
        <v>312</v>
      </c>
      <c r="B120" s="257" t="s">
        <v>313</v>
      </c>
      <c r="C120" s="258"/>
      <c r="D120" s="259"/>
      <c r="E120" s="260"/>
      <c r="F120" s="259"/>
      <c r="G120" s="260"/>
      <c r="H120" s="259">
        <f>'Building B70'!T118</f>
        <v>44658.24</v>
      </c>
      <c r="I120" s="260"/>
      <c r="J120" s="259"/>
      <c r="K120" s="259"/>
      <c r="L120" s="260"/>
      <c r="M120" s="261">
        <f t="shared" si="22"/>
        <v>44658.24</v>
      </c>
    </row>
    <row r="121" ht="14.25" customHeight="1">
      <c r="A121" s="249">
        <v>1.4</v>
      </c>
      <c r="B121" s="257" t="s">
        <v>314</v>
      </c>
      <c r="C121" s="258"/>
      <c r="D121" s="259"/>
      <c r="E121" s="260"/>
      <c r="F121" s="259"/>
      <c r="G121" s="260"/>
      <c r="H121" s="275" t="str">
        <f>'Building B56'!T217</f>
        <v/>
      </c>
      <c r="I121" s="275"/>
      <c r="J121" s="259"/>
      <c r="K121" s="259"/>
      <c r="L121" s="260"/>
      <c r="M121" s="261">
        <f t="shared" si="22"/>
        <v>0</v>
      </c>
    </row>
    <row r="122" ht="14.25" customHeight="1">
      <c r="A122" s="249">
        <v>1.5</v>
      </c>
      <c r="B122" s="257" t="s">
        <v>315</v>
      </c>
      <c r="C122" s="258" t="str">
        <f>'Building B56'!N225</f>
        <v/>
      </c>
      <c r="D122" s="259" t="str">
        <f>'Building B56'!O225</f>
        <v/>
      </c>
      <c r="E122" s="260" t="str">
        <f>'Building B56'!Q225</f>
        <v/>
      </c>
      <c r="F122" s="259" t="str">
        <f>'Building B56'!R225</f>
        <v/>
      </c>
      <c r="G122" s="260"/>
      <c r="H122" s="254"/>
      <c r="I122" s="275"/>
      <c r="J122" s="259"/>
      <c r="K122" s="259"/>
      <c r="L122" s="260"/>
      <c r="M122" s="261"/>
    </row>
    <row r="123" ht="14.25" customHeight="1">
      <c r="A123" s="256" t="s">
        <v>316</v>
      </c>
      <c r="B123" s="257" t="s">
        <v>317</v>
      </c>
      <c r="C123" s="258"/>
      <c r="D123" s="259"/>
      <c r="E123" s="260"/>
      <c r="F123" s="259"/>
      <c r="G123" s="260"/>
      <c r="H123" s="259">
        <f>'Building B70'!I189</f>
        <v>165013.7558</v>
      </c>
      <c r="I123" s="275"/>
      <c r="J123" s="259"/>
      <c r="K123" s="259"/>
      <c r="L123" s="260"/>
      <c r="M123" s="261">
        <f t="shared" ref="M123:M126" si="23">SUM(G123:L123)</f>
        <v>165013.7558</v>
      </c>
    </row>
    <row r="124" ht="14.25" customHeight="1">
      <c r="A124" s="256" t="s">
        <v>318</v>
      </c>
      <c r="B124" s="257" t="s">
        <v>319</v>
      </c>
      <c r="C124" s="258"/>
      <c r="D124" s="259"/>
      <c r="E124" s="260"/>
      <c r="F124" s="259"/>
      <c r="G124" s="260"/>
      <c r="H124" s="259">
        <f>'Building B70'!I197</f>
        <v>35618.37198</v>
      </c>
      <c r="I124" s="275"/>
      <c r="J124" s="259"/>
      <c r="K124" s="259"/>
      <c r="L124" s="260"/>
      <c r="M124" s="261">
        <f t="shared" si="23"/>
        <v>35618.37198</v>
      </c>
    </row>
    <row r="125" ht="14.25" customHeight="1">
      <c r="A125" s="256" t="s">
        <v>320</v>
      </c>
      <c r="B125" s="257" t="s">
        <v>321</v>
      </c>
      <c r="C125" s="258" t="str">
        <f>IF('Building B17'!N324&gt;0,'Building B17'!N324, " ")</f>
        <v> </v>
      </c>
      <c r="D125" s="259">
        <f>'Building B70'!O185</f>
        <v>41.55071906</v>
      </c>
      <c r="E125" s="260" t="str">
        <f>IF('Building B17'!Q324&gt;0,'Building B17'!Q324, " ")</f>
        <v> </v>
      </c>
      <c r="F125" s="259">
        <f>'Building B70'!R185</f>
        <v>33.62062133</v>
      </c>
      <c r="G125" s="260"/>
      <c r="H125" s="275" t="str">
        <f>'Building B56'!I243</f>
        <v/>
      </c>
      <c r="I125" s="275"/>
      <c r="J125" s="259"/>
      <c r="K125" s="259"/>
      <c r="L125" s="260"/>
      <c r="M125" s="261">
        <f t="shared" si="23"/>
        <v>0</v>
      </c>
    </row>
    <row r="126" ht="14.25" customHeight="1">
      <c r="A126" s="256" t="s">
        <v>322</v>
      </c>
      <c r="B126" s="257" t="s">
        <v>323</v>
      </c>
      <c r="C126" s="258"/>
      <c r="D126" s="259"/>
      <c r="E126" s="260"/>
      <c r="F126" s="259"/>
      <c r="G126" s="260"/>
      <c r="H126" s="259">
        <f>'Building B70'!I205</f>
        <v>27666.08505</v>
      </c>
      <c r="I126" s="275"/>
      <c r="J126" s="259"/>
      <c r="K126" s="259"/>
      <c r="L126" s="260"/>
      <c r="M126" s="261">
        <f t="shared" si="23"/>
        <v>27666.08505</v>
      </c>
    </row>
    <row r="127" ht="14.25" customHeight="1">
      <c r="A127" s="249">
        <v>1.6</v>
      </c>
      <c r="B127" s="257" t="s">
        <v>324</v>
      </c>
      <c r="C127" s="258"/>
      <c r="D127" s="259"/>
      <c r="E127" s="260"/>
      <c r="F127" s="259" t="str">
        <f>'Building B56'!R247</f>
        <v/>
      </c>
      <c r="G127" s="260"/>
      <c r="H127" s="254"/>
      <c r="I127" s="260"/>
      <c r="J127" s="259"/>
      <c r="K127" s="259"/>
      <c r="L127" s="260"/>
      <c r="M127" s="261"/>
    </row>
    <row r="128" ht="14.25" customHeight="1">
      <c r="A128" s="263" t="s">
        <v>325</v>
      </c>
      <c r="B128" s="264" t="s">
        <v>326</v>
      </c>
      <c r="C128" s="258"/>
      <c r="D128" s="259"/>
      <c r="E128" s="260"/>
      <c r="F128" s="259"/>
      <c r="G128" s="260"/>
      <c r="H128" s="275">
        <f>'Building B70'!I208</f>
        <v>25985.08972</v>
      </c>
      <c r="I128" s="260"/>
      <c r="J128" s="259"/>
      <c r="K128" s="259"/>
      <c r="L128" s="260"/>
      <c r="M128" s="261">
        <f>SUM(G128:L128)</f>
        <v>25985.08972</v>
      </c>
    </row>
    <row r="129" ht="14.25" customHeight="1">
      <c r="A129" s="263" t="s">
        <v>327</v>
      </c>
      <c r="B129" s="264" t="s">
        <v>338</v>
      </c>
      <c r="C129" s="258"/>
      <c r="D129" s="259"/>
      <c r="E129" s="260"/>
      <c r="F129" s="259"/>
      <c r="G129" s="260"/>
      <c r="H129" s="275">
        <f>'Building B70'!I209</f>
        <v>0</v>
      </c>
      <c r="I129" s="260"/>
      <c r="J129" s="259"/>
      <c r="K129" s="259"/>
      <c r="L129" s="260"/>
      <c r="M129" s="261"/>
    </row>
    <row r="130" ht="14.25" customHeight="1">
      <c r="A130" s="263">
        <v>6.2</v>
      </c>
      <c r="B130" s="264" t="s">
        <v>328</v>
      </c>
      <c r="C130" s="258"/>
      <c r="D130" s="259"/>
      <c r="E130" s="260"/>
      <c r="F130" s="259"/>
      <c r="G130" s="260"/>
      <c r="H130" s="275">
        <f>'Building B70'!I210</f>
        <v>3613.056655</v>
      </c>
      <c r="I130" s="260"/>
      <c r="J130" s="259"/>
      <c r="K130" s="259"/>
      <c r="L130" s="260"/>
      <c r="M130" s="261">
        <f t="shared" ref="M130:M132" si="24">SUM(G130:L130)</f>
        <v>3613.056655</v>
      </c>
    </row>
    <row r="131" ht="14.25" customHeight="1">
      <c r="A131" s="263" t="s">
        <v>329</v>
      </c>
      <c r="B131" s="264" t="s">
        <v>330</v>
      </c>
      <c r="C131" s="258"/>
      <c r="D131" s="259"/>
      <c r="E131" s="260"/>
      <c r="F131" s="259"/>
      <c r="G131" s="260"/>
      <c r="H131" s="275">
        <f>'Building B70'!I211</f>
        <v>8276.820315</v>
      </c>
      <c r="I131" s="260"/>
      <c r="J131" s="259"/>
      <c r="K131" s="259"/>
      <c r="L131" s="260"/>
      <c r="M131" s="261">
        <f t="shared" si="24"/>
        <v>8276.820315</v>
      </c>
    </row>
    <row r="132" ht="14.25" customHeight="1">
      <c r="A132" s="265">
        <v>1.7</v>
      </c>
      <c r="B132" s="266" t="s">
        <v>331</v>
      </c>
      <c r="C132" s="258"/>
      <c r="D132" s="259"/>
      <c r="E132" s="260"/>
      <c r="F132" s="259"/>
      <c r="G132" s="260"/>
      <c r="H132" s="254"/>
      <c r="I132" s="260"/>
      <c r="J132" s="259">
        <f>'Building B70'!V214</f>
        <v>36683.80525</v>
      </c>
      <c r="K132" s="259">
        <f>'Building B70'!X214</f>
        <v>12807.07145</v>
      </c>
      <c r="L132" s="260">
        <f>'Building B70'!Y214</f>
        <v>89819.68803</v>
      </c>
      <c r="M132" s="261">
        <f t="shared" si="24"/>
        <v>139310.5647</v>
      </c>
    </row>
    <row r="133" ht="14.25" customHeight="1">
      <c r="B133" s="267" t="s">
        <v>332</v>
      </c>
      <c r="C133" s="286">
        <f t="shared" ref="C133:M133" si="25">SUM(C111:C132)</f>
        <v>0</v>
      </c>
      <c r="D133" s="286">
        <f t="shared" si="25"/>
        <v>41.55071906</v>
      </c>
      <c r="E133" s="286">
        <f t="shared" si="25"/>
        <v>0</v>
      </c>
      <c r="F133" s="286">
        <f t="shared" si="25"/>
        <v>33.62062133</v>
      </c>
      <c r="G133" s="286">
        <f t="shared" si="25"/>
        <v>188017.7686</v>
      </c>
      <c r="H133" s="286">
        <f t="shared" si="25"/>
        <v>437858.5796</v>
      </c>
      <c r="I133" s="286">
        <f t="shared" si="25"/>
        <v>0</v>
      </c>
      <c r="J133" s="286">
        <f t="shared" si="25"/>
        <v>36683.80525</v>
      </c>
      <c r="K133" s="286">
        <f t="shared" si="25"/>
        <v>12807.07145</v>
      </c>
      <c r="L133" s="286">
        <f t="shared" si="25"/>
        <v>89819.68803</v>
      </c>
      <c r="M133" s="286">
        <f t="shared" si="25"/>
        <v>765186.9129</v>
      </c>
    </row>
    <row r="134" ht="14.25" customHeight="1">
      <c r="B134" s="270" t="s">
        <v>333</v>
      </c>
      <c r="C134" s="269"/>
      <c r="D134" s="269"/>
      <c r="E134" s="269"/>
      <c r="F134" s="269"/>
      <c r="G134" s="269"/>
      <c r="H134" s="269"/>
      <c r="I134" s="269"/>
      <c r="J134" s="269"/>
      <c r="K134" s="269"/>
      <c r="L134" s="269"/>
      <c r="M134" s="269"/>
    </row>
    <row r="135" ht="14.25" customHeight="1">
      <c r="B135" s="267"/>
      <c r="C135" s="269"/>
      <c r="D135" s="269"/>
      <c r="E135" s="269"/>
      <c r="F135" s="269"/>
      <c r="G135" s="269"/>
      <c r="H135" s="269"/>
      <c r="I135" s="269"/>
      <c r="J135" s="269"/>
      <c r="K135" s="269"/>
      <c r="L135" s="269"/>
      <c r="M135" s="269"/>
    </row>
    <row r="136" ht="14.25" customHeight="1">
      <c r="A136" s="241" t="s">
        <v>283</v>
      </c>
      <c r="B136" s="242" t="s">
        <v>53</v>
      </c>
      <c r="C136" s="243" t="s">
        <v>284</v>
      </c>
      <c r="D136" s="244" t="s">
        <v>285</v>
      </c>
      <c r="E136" s="245" t="s">
        <v>286</v>
      </c>
      <c r="F136" s="244" t="s">
        <v>287</v>
      </c>
      <c r="G136" s="245" t="s">
        <v>288</v>
      </c>
      <c r="H136" s="244" t="s">
        <v>289</v>
      </c>
      <c r="I136" s="245" t="s">
        <v>290</v>
      </c>
      <c r="J136" s="244" t="s">
        <v>291</v>
      </c>
      <c r="K136" s="244" t="s">
        <v>292</v>
      </c>
      <c r="L136" s="245" t="s">
        <v>293</v>
      </c>
      <c r="M136" s="246" t="s">
        <v>294</v>
      </c>
    </row>
    <row r="137" ht="14.25" customHeight="1">
      <c r="A137" s="287" t="s">
        <v>295</v>
      </c>
      <c r="B137" s="288" t="s">
        <v>340</v>
      </c>
      <c r="C137" s="81"/>
      <c r="D137" s="81"/>
      <c r="E137" s="81"/>
      <c r="F137" s="81"/>
      <c r="G137" s="81"/>
      <c r="H137" s="81"/>
      <c r="I137" s="81"/>
      <c r="J137" s="81"/>
      <c r="K137" s="81"/>
      <c r="L137" s="81"/>
      <c r="M137" s="6"/>
    </row>
    <row r="138" ht="14.25" customHeight="1">
      <c r="A138" s="249">
        <v>1.1</v>
      </c>
      <c r="B138" s="250" t="s">
        <v>296</v>
      </c>
      <c r="C138" s="251"/>
      <c r="D138" s="252"/>
      <c r="E138" s="253"/>
      <c r="F138" s="252"/>
      <c r="G138" s="253"/>
      <c r="H138" s="254"/>
      <c r="I138" s="253"/>
      <c r="J138" s="252"/>
      <c r="K138" s="252"/>
      <c r="L138" s="253"/>
      <c r="M138" s="255"/>
    </row>
    <row r="139" ht="14.25" customHeight="1">
      <c r="A139" s="256" t="s">
        <v>297</v>
      </c>
      <c r="B139" s="257" t="s">
        <v>298</v>
      </c>
      <c r="C139" s="258"/>
      <c r="D139" s="259"/>
      <c r="E139" s="260"/>
      <c r="F139" s="259"/>
      <c r="G139" s="259"/>
      <c r="H139" s="259">
        <f>'Building  XX'!T8</f>
        <v>256232.55</v>
      </c>
      <c r="I139" s="260"/>
      <c r="J139" s="259"/>
      <c r="K139" s="259"/>
      <c r="L139" s="260"/>
      <c r="M139" s="261">
        <f t="shared" ref="M139:M140" si="26">SUM(G139:L139)</f>
        <v>256232.55</v>
      </c>
    </row>
    <row r="140" ht="14.25" customHeight="1">
      <c r="A140" s="256" t="s">
        <v>299</v>
      </c>
      <c r="B140" s="257" t="s">
        <v>334</v>
      </c>
      <c r="C140" s="258"/>
      <c r="D140" s="259"/>
      <c r="E140" s="260"/>
      <c r="F140" s="259"/>
      <c r="G140" s="259">
        <f>'Building  XX'!S8</f>
        <v>1843799.953</v>
      </c>
      <c r="H140" s="259"/>
      <c r="I140" s="260"/>
      <c r="J140" s="259"/>
      <c r="K140" s="259"/>
      <c r="L140" s="260"/>
      <c r="M140" s="261">
        <f t="shared" si="26"/>
        <v>1843799.953</v>
      </c>
    </row>
    <row r="141" ht="14.25" customHeight="1">
      <c r="A141" s="249">
        <v>1.2</v>
      </c>
      <c r="B141" s="257" t="s">
        <v>301</v>
      </c>
      <c r="C141" s="258"/>
      <c r="D141" s="259"/>
      <c r="E141" s="260"/>
      <c r="F141" s="259"/>
      <c r="G141" s="260"/>
      <c r="H141" s="254"/>
      <c r="I141" s="260"/>
      <c r="J141" s="259"/>
      <c r="K141" s="259"/>
      <c r="L141" s="260"/>
      <c r="M141" s="261"/>
    </row>
    <row r="142" ht="14.25" customHeight="1">
      <c r="A142" s="256" t="s">
        <v>302</v>
      </c>
      <c r="B142" s="257" t="s">
        <v>303</v>
      </c>
      <c r="C142" s="258"/>
      <c r="D142" s="259"/>
      <c r="E142" s="260"/>
      <c r="F142" s="259"/>
      <c r="G142" s="260"/>
      <c r="H142" s="259">
        <f>'Building  XX'!T68</f>
        <v>22935.2</v>
      </c>
      <c r="I142" s="260"/>
      <c r="J142" s="259"/>
      <c r="K142" s="259"/>
      <c r="L142" s="260"/>
      <c r="M142" s="261">
        <f t="shared" ref="M142:M148" si="27">SUM(G142:L142)</f>
        <v>22935.2</v>
      </c>
    </row>
    <row r="143" ht="14.25" customHeight="1">
      <c r="A143" s="256" t="s">
        <v>304</v>
      </c>
      <c r="B143" s="257" t="s">
        <v>305</v>
      </c>
      <c r="C143" s="258"/>
      <c r="D143" s="259"/>
      <c r="E143" s="260"/>
      <c r="F143" s="259"/>
      <c r="G143" s="260"/>
      <c r="H143" s="259">
        <f>'Building  XX'!T75</f>
        <v>22935.2</v>
      </c>
      <c r="I143" s="260"/>
      <c r="J143" s="259"/>
      <c r="K143" s="259"/>
      <c r="L143" s="260"/>
      <c r="M143" s="261">
        <f t="shared" si="27"/>
        <v>22935.2</v>
      </c>
    </row>
    <row r="144" ht="14.25" customHeight="1">
      <c r="A144" s="256" t="s">
        <v>306</v>
      </c>
      <c r="B144" s="257" t="s">
        <v>307</v>
      </c>
      <c r="C144" s="258"/>
      <c r="D144" s="259"/>
      <c r="E144" s="260"/>
      <c r="F144" s="259"/>
      <c r="G144" s="260"/>
      <c r="H144" s="259">
        <f>'Building  XX'!T82</f>
        <v>225123.7</v>
      </c>
      <c r="I144" s="260"/>
      <c r="J144" s="259"/>
      <c r="K144" s="259"/>
      <c r="L144" s="260"/>
      <c r="M144" s="261">
        <f t="shared" si="27"/>
        <v>225123.7</v>
      </c>
    </row>
    <row r="145" ht="14.25" customHeight="1">
      <c r="A145" s="249">
        <v>1.3</v>
      </c>
      <c r="B145" s="257" t="s">
        <v>308</v>
      </c>
      <c r="C145" s="258"/>
      <c r="D145" s="259"/>
      <c r="E145" s="260"/>
      <c r="F145" s="259"/>
      <c r="G145" s="260"/>
      <c r="H145" s="254"/>
      <c r="I145" s="260"/>
      <c r="J145" s="259"/>
      <c r="K145" s="259"/>
      <c r="L145" s="260"/>
      <c r="M145" s="261">
        <f t="shared" si="27"/>
        <v>0</v>
      </c>
    </row>
    <row r="146" ht="14.25" customHeight="1">
      <c r="A146" s="256" t="s">
        <v>309</v>
      </c>
      <c r="B146" s="257" t="s">
        <v>310</v>
      </c>
      <c r="C146" s="258"/>
      <c r="D146" s="259"/>
      <c r="E146" s="260"/>
      <c r="F146" s="259"/>
      <c r="G146" s="260"/>
      <c r="H146" s="259" t="s">
        <v>311</v>
      </c>
      <c r="I146" s="260"/>
      <c r="J146" s="259"/>
      <c r="K146" s="259"/>
      <c r="L146" s="260"/>
      <c r="M146" s="261">
        <f t="shared" si="27"/>
        <v>0</v>
      </c>
    </row>
    <row r="147" ht="14.25" customHeight="1">
      <c r="A147" s="256" t="s">
        <v>312</v>
      </c>
      <c r="B147" s="257" t="s">
        <v>313</v>
      </c>
      <c r="C147" s="258"/>
      <c r="D147" s="259"/>
      <c r="E147" s="260"/>
      <c r="F147" s="259"/>
      <c r="G147" s="260"/>
      <c r="H147" s="259">
        <f>'Building  XX'!Z118</f>
        <v>44658.24</v>
      </c>
      <c r="I147" s="260"/>
      <c r="J147" s="259"/>
      <c r="K147" s="259"/>
      <c r="L147" s="260"/>
      <c r="M147" s="261">
        <f t="shared" si="27"/>
        <v>44658.24</v>
      </c>
    </row>
    <row r="148" ht="14.25" customHeight="1">
      <c r="A148" s="249">
        <v>1.4</v>
      </c>
      <c r="B148" s="257" t="s">
        <v>314</v>
      </c>
      <c r="C148" s="258"/>
      <c r="D148" s="259"/>
      <c r="E148" s="260"/>
      <c r="F148" s="259"/>
      <c r="G148" s="260"/>
      <c r="H148" s="259">
        <f>'Building  XX'!Z177</f>
        <v>297721.6</v>
      </c>
      <c r="I148" s="260"/>
      <c r="J148" s="259"/>
      <c r="K148" s="259"/>
      <c r="L148" s="260"/>
      <c r="M148" s="261">
        <f t="shared" si="27"/>
        <v>297721.6</v>
      </c>
    </row>
    <row r="149" ht="14.25" customHeight="1">
      <c r="A149" s="249">
        <v>1.5</v>
      </c>
      <c r="B149" s="257" t="s">
        <v>315</v>
      </c>
      <c r="C149" s="258" t="str">
        <f>'Building B56'!N240</f>
        <v/>
      </c>
      <c r="D149" s="259" t="str">
        <f>'Building B56'!O240</f>
        <v/>
      </c>
      <c r="E149" s="260" t="str">
        <f>'Building B56'!Q240</f>
        <v/>
      </c>
      <c r="F149" s="259" t="str">
        <f>'Building B56'!R240</f>
        <v/>
      </c>
      <c r="G149" s="260"/>
      <c r="H149" s="254"/>
      <c r="I149" s="260"/>
      <c r="J149" s="259"/>
      <c r="K149" s="259"/>
      <c r="L149" s="260"/>
      <c r="M149" s="261"/>
    </row>
    <row r="150" ht="14.25" customHeight="1">
      <c r="A150" s="256" t="s">
        <v>316</v>
      </c>
      <c r="B150" s="257" t="s">
        <v>317</v>
      </c>
      <c r="C150" s="258"/>
      <c r="D150" s="259"/>
      <c r="E150" s="260"/>
      <c r="F150" s="259"/>
      <c r="G150" s="260"/>
      <c r="H150" s="259">
        <f>'Building  XX'!I189</f>
        <v>0</v>
      </c>
      <c r="I150" s="260"/>
      <c r="J150" s="259"/>
      <c r="K150" s="259"/>
      <c r="L150" s="260"/>
      <c r="M150" s="261">
        <f t="shared" ref="M150:M153" si="28">SUM(G150:L150)</f>
        <v>0</v>
      </c>
    </row>
    <row r="151" ht="14.25" customHeight="1">
      <c r="A151" s="256" t="s">
        <v>318</v>
      </c>
      <c r="B151" s="257" t="s">
        <v>319</v>
      </c>
      <c r="C151" s="258"/>
      <c r="D151" s="259"/>
      <c r="E151" s="260"/>
      <c r="F151" s="259"/>
      <c r="G151" s="260"/>
      <c r="H151" s="259">
        <f>'Building  XX'!I197</f>
        <v>4851275.167</v>
      </c>
      <c r="I151" s="260"/>
      <c r="J151" s="259"/>
      <c r="K151" s="259"/>
      <c r="L151" s="260"/>
      <c r="M151" s="261">
        <f t="shared" si="28"/>
        <v>4851275.167</v>
      </c>
    </row>
    <row r="152" ht="14.25" customHeight="1">
      <c r="A152" s="256" t="s">
        <v>320</v>
      </c>
      <c r="B152" s="257" t="s">
        <v>321</v>
      </c>
      <c r="C152" s="258" t="str">
        <f>IF('Building B17'!N339&gt;0,'Building B17'!N339, " ")</f>
        <v> </v>
      </c>
      <c r="D152" s="259" t="str">
        <f>IF('Building B17'!O339&gt;0,'Building B17'!O339, " ")</f>
        <v> </v>
      </c>
      <c r="E152" s="260" t="str">
        <f>IF('Building B17'!Q339&gt;0,'Building B17'!Q339, " ")</f>
        <v> </v>
      </c>
      <c r="F152" s="259" t="str">
        <f>IF('Building B17'!R339&gt;0,'Building B17'!R339, " ")</f>
        <v> </v>
      </c>
      <c r="G152" s="260"/>
      <c r="H152" s="259">
        <f>'Building  XX'!I203</f>
        <v>2082904.467</v>
      </c>
      <c r="I152" s="260"/>
      <c r="J152" s="259"/>
      <c r="K152" s="259"/>
      <c r="L152" s="260"/>
      <c r="M152" s="261">
        <f t="shared" si="28"/>
        <v>2082904.467</v>
      </c>
    </row>
    <row r="153" ht="14.25" customHeight="1">
      <c r="A153" s="256" t="s">
        <v>322</v>
      </c>
      <c r="B153" s="257" t="s">
        <v>323</v>
      </c>
      <c r="C153" s="258"/>
      <c r="D153" s="259"/>
      <c r="E153" s="260"/>
      <c r="F153" s="259"/>
      <c r="G153" s="260"/>
      <c r="H153" s="259">
        <f>'Building  XX'!I205</f>
        <v>754658.9708</v>
      </c>
      <c r="I153" s="260"/>
      <c r="J153" s="259"/>
      <c r="K153" s="259"/>
      <c r="L153" s="260"/>
      <c r="M153" s="261">
        <f t="shared" si="28"/>
        <v>754658.9708</v>
      </c>
    </row>
    <row r="154" ht="14.25" customHeight="1">
      <c r="A154" s="249">
        <v>1.6</v>
      </c>
      <c r="B154" s="257" t="s">
        <v>324</v>
      </c>
      <c r="C154" s="258"/>
      <c r="D154" s="259"/>
      <c r="E154" s="260"/>
      <c r="F154" s="259" t="str">
        <f>'Building B56'!R262</f>
        <v/>
      </c>
      <c r="G154" s="260"/>
      <c r="H154" s="254"/>
      <c r="I154" s="260"/>
      <c r="J154" s="259"/>
      <c r="K154" s="259"/>
      <c r="L154" s="260"/>
      <c r="M154" s="261"/>
    </row>
    <row r="155" ht="14.25" customHeight="1">
      <c r="A155" s="263" t="s">
        <v>325</v>
      </c>
      <c r="B155" s="264" t="s">
        <v>326</v>
      </c>
      <c r="C155" s="258"/>
      <c r="D155" s="259"/>
      <c r="E155" s="260"/>
      <c r="F155" s="259"/>
      <c r="G155" s="260"/>
      <c r="H155" s="259">
        <f>'Building  XX'!I208</f>
        <v>2126417.348</v>
      </c>
      <c r="I155" s="260"/>
      <c r="J155" s="259"/>
      <c r="K155" s="259"/>
      <c r="L155" s="260"/>
      <c r="M155" s="261">
        <f t="shared" ref="M155:M158" si="29">SUM(G155:L155)</f>
        <v>2126417.348</v>
      </c>
    </row>
    <row r="156" ht="14.25" customHeight="1">
      <c r="A156" s="263" t="s">
        <v>327</v>
      </c>
      <c r="B156" s="264" t="s">
        <v>328</v>
      </c>
      <c r="C156" s="258"/>
      <c r="D156" s="259"/>
      <c r="E156" s="260"/>
      <c r="F156" s="259"/>
      <c r="G156" s="260"/>
      <c r="H156" s="259">
        <f>'Building  XX'!I210</f>
        <v>98554.80498</v>
      </c>
      <c r="I156" s="260"/>
      <c r="J156" s="259"/>
      <c r="K156" s="259"/>
      <c r="L156" s="260"/>
      <c r="M156" s="261">
        <f t="shared" si="29"/>
        <v>98554.80498</v>
      </c>
    </row>
    <row r="157" ht="14.25" customHeight="1">
      <c r="A157" s="263" t="s">
        <v>329</v>
      </c>
      <c r="B157" s="264" t="s">
        <v>330</v>
      </c>
      <c r="C157" s="258"/>
      <c r="D157" s="259"/>
      <c r="E157" s="260"/>
      <c r="F157" s="259"/>
      <c r="G157" s="260"/>
      <c r="H157" s="259">
        <f>'Building  XX'!I211</f>
        <v>225770.1691</v>
      </c>
      <c r="I157" s="260"/>
      <c r="J157" s="259"/>
      <c r="K157" s="259"/>
      <c r="L157" s="260"/>
      <c r="M157" s="261">
        <f t="shared" si="29"/>
        <v>225770.1691</v>
      </c>
    </row>
    <row r="158" ht="14.25" customHeight="1">
      <c r="A158" s="265">
        <v>1.7</v>
      </c>
      <c r="B158" s="266" t="s">
        <v>331</v>
      </c>
      <c r="C158" s="258"/>
      <c r="D158" s="259"/>
      <c r="E158" s="260"/>
      <c r="F158" s="259"/>
      <c r="G158" s="260"/>
      <c r="H158" s="254"/>
      <c r="I158" s="260"/>
      <c r="J158" s="259">
        <f>'Building B56'!V214</f>
        <v>375239.612</v>
      </c>
      <c r="K158" s="259">
        <f>'Building B56'!X214</f>
        <v>3961.191935</v>
      </c>
      <c r="L158" s="260">
        <f>'Building B56'!Y214</f>
        <v>918767.9592</v>
      </c>
      <c r="M158" s="261">
        <f t="shared" si="29"/>
        <v>1297968.763</v>
      </c>
    </row>
    <row r="159" ht="14.25" customHeight="1">
      <c r="B159" s="267" t="s">
        <v>332</v>
      </c>
      <c r="C159" s="289">
        <f t="shared" ref="C159:M159" si="30">SUM(C138:C158)</f>
        <v>0</v>
      </c>
      <c r="D159" s="289">
        <f t="shared" si="30"/>
        <v>0</v>
      </c>
      <c r="E159" s="289">
        <f t="shared" si="30"/>
        <v>0</v>
      </c>
      <c r="F159" s="289">
        <f t="shared" si="30"/>
        <v>0</v>
      </c>
      <c r="G159" s="289">
        <f t="shared" si="30"/>
        <v>1843799.953</v>
      </c>
      <c r="H159" s="289">
        <f t="shared" si="30"/>
        <v>11009187.42</v>
      </c>
      <c r="I159" s="289">
        <f t="shared" si="30"/>
        <v>0</v>
      </c>
      <c r="J159" s="289">
        <f t="shared" si="30"/>
        <v>375239.612</v>
      </c>
      <c r="K159" s="289">
        <f t="shared" si="30"/>
        <v>3961.191935</v>
      </c>
      <c r="L159" s="289">
        <f t="shared" si="30"/>
        <v>918767.9592</v>
      </c>
      <c r="M159" s="289">
        <f t="shared" si="30"/>
        <v>14150956.13</v>
      </c>
    </row>
    <row r="160" ht="14.25" customHeight="1">
      <c r="A160" s="12" t="str">
        <f>IF('Building B18'!A274&gt;0,'Building B18'!A274, " ")</f>
        <v> </v>
      </c>
      <c r="B160" s="12" t="str">
        <f>IF('Building B18'!B274&gt;0,'Building B18'!B274, " ")</f>
        <v> </v>
      </c>
      <c r="C160" s="160" t="str">
        <f>IF('Building B18'!N274&gt;0,'Building B18'!N274, " ")</f>
        <v> </v>
      </c>
      <c r="D160" s="160" t="str">
        <f>IF('Building B18'!O274&gt;0,'Building B18'!O274, " ")</f>
        <v> </v>
      </c>
      <c r="E160" s="160" t="str">
        <f>IF('Building B18'!Q274&gt;0,'Building B18'!Q274, " ")</f>
        <v> </v>
      </c>
      <c r="F160" s="160" t="str">
        <f>IF('Building B18'!R274&gt;0,'Building B18'!R274, " ")</f>
        <v> </v>
      </c>
      <c r="G160" s="160" t="str">
        <f>IF('Building B18'!S274&gt;0,'Building B18'!S274, " ")</f>
        <v> </v>
      </c>
      <c r="H160" s="160" t="str">
        <f>IF('Building B18'!T274&gt;0,'Building B18'!T274, " ")</f>
        <v> </v>
      </c>
      <c r="I160" s="160" t="str">
        <f>IF('Building B18'!U274&gt;0,'Building B18'!U274, " ")</f>
        <v> </v>
      </c>
      <c r="J160" s="160" t="str">
        <f>IF('Building B18'!V274&gt;0,'Building B18'!V274, " ")</f>
        <v> </v>
      </c>
      <c r="K160" s="160" t="str">
        <f>IF('Building B18'!X274&gt;0,'Building B18'!X274, " ")</f>
        <v> </v>
      </c>
      <c r="L160" s="160" t="str">
        <f>IF('Building B18'!Y274&gt;0,'Building B18'!Y274, " ")</f>
        <v> </v>
      </c>
      <c r="M160" s="160" t="str">
        <f>IF('Building B18'!Z274&gt;0,'Building B18'!Z274, " ")</f>
        <v> </v>
      </c>
    </row>
    <row r="161" ht="14.25" customHeight="1">
      <c r="A161" s="12" t="str">
        <f>IF('Building B18'!A275&gt;0,'Building B18'!A275, " ")</f>
        <v> </v>
      </c>
      <c r="B161" s="270" t="s">
        <v>333</v>
      </c>
      <c r="C161" s="160" t="str">
        <f>IF('Building B18'!N275&gt;0,'Building B18'!N275, " ")</f>
        <v> </v>
      </c>
      <c r="D161" s="160" t="str">
        <f>IF('Building B18'!O275&gt;0,'Building B18'!O275, " ")</f>
        <v> </v>
      </c>
      <c r="E161" s="160" t="str">
        <f>IF('Building B18'!Q275&gt;0,'Building B18'!Q275, " ")</f>
        <v> </v>
      </c>
      <c r="F161" s="160" t="str">
        <f>IF('Building B18'!R275&gt;0,'Building B18'!R275, " ")</f>
        <v> </v>
      </c>
      <c r="G161" s="160" t="str">
        <f>IF('Building B18'!S275&gt;0,'Building B18'!S275, " ")</f>
        <v> </v>
      </c>
      <c r="H161" s="160" t="str">
        <f>IF('Building B18'!T275&gt;0,'Building B18'!T275, " ")</f>
        <v> </v>
      </c>
      <c r="I161" s="160" t="str">
        <f>IF('Building B18'!U275&gt;0,'Building B18'!U275, " ")</f>
        <v> </v>
      </c>
      <c r="J161" s="160" t="str">
        <f>IF('Building B18'!V275&gt;0,'Building B18'!V275, " ")</f>
        <v> </v>
      </c>
      <c r="K161" s="160" t="str">
        <f>IF('Building B18'!X275&gt;0,'Building B18'!X275, " ")</f>
        <v> </v>
      </c>
      <c r="L161" s="160" t="str">
        <f>IF('Building B18'!Y275&gt;0,'Building B18'!Y275, " ")</f>
        <v> </v>
      </c>
      <c r="M161" s="160" t="str">
        <f>IF('Building B18'!Z275&gt;0,'Building B18'!Z275, " ")</f>
        <v> </v>
      </c>
    </row>
    <row r="162" ht="14.25" customHeight="1">
      <c r="A162" s="12" t="str">
        <f>IF('Building B18'!A276&gt;0,'Building B18'!A276, " ")</f>
        <v> </v>
      </c>
      <c r="B162" s="12" t="str">
        <f>IF('Building B18'!B276&gt;0,'Building B18'!B276, " ")</f>
        <v> </v>
      </c>
      <c r="C162" s="160" t="str">
        <f>IF('Building B18'!N276&gt;0,'Building B18'!N276, " ")</f>
        <v> </v>
      </c>
      <c r="D162" s="160" t="str">
        <f>IF('Building B18'!O276&gt;0,'Building B18'!O276, " ")</f>
        <v> </v>
      </c>
      <c r="E162" s="160" t="str">
        <f>IF('Building B18'!Q276&gt;0,'Building B18'!Q276, " ")</f>
        <v> </v>
      </c>
      <c r="F162" s="160" t="str">
        <f>IF('Building B18'!R276&gt;0,'Building B18'!R276, " ")</f>
        <v> </v>
      </c>
      <c r="G162" s="160" t="str">
        <f>IF('Building B18'!S276&gt;0,'Building B18'!S276, " ")</f>
        <v> </v>
      </c>
      <c r="H162" s="160" t="str">
        <f>IF('Building B18'!T276&gt;0,'Building B18'!T276, " ")</f>
        <v> </v>
      </c>
      <c r="I162" s="160" t="str">
        <f>IF('Building B18'!U276&gt;0,'Building B18'!U276, " ")</f>
        <v> </v>
      </c>
      <c r="J162" s="160" t="str">
        <f>IF('Building B18'!V276&gt;0,'Building B18'!V276, " ")</f>
        <v> </v>
      </c>
      <c r="K162" s="160" t="str">
        <f>IF('Building B18'!X276&gt;0,'Building B18'!X276, " ")</f>
        <v> </v>
      </c>
      <c r="L162" s="160" t="str">
        <f>IF('Building B18'!Y276&gt;0,'Building B18'!Y276, " ")</f>
        <v> </v>
      </c>
      <c r="M162" s="160" t="str">
        <f>IF('Building B18'!Z276&gt;0,'Building B18'!Z276, " ")</f>
        <v> </v>
      </c>
    </row>
    <row r="163" ht="14.25" customHeight="1">
      <c r="A163" s="12" t="str">
        <f>IF('Building B18'!A277&gt;0,'Building B18'!A277, " ")</f>
        <v> </v>
      </c>
      <c r="B163" s="12" t="str">
        <f>IF('Building B18'!B277&gt;0,'Building B18'!B277, " ")</f>
        <v> </v>
      </c>
      <c r="C163" s="160" t="str">
        <f>IF('Building B18'!N277&gt;0,'Building B18'!N277, " ")</f>
        <v> </v>
      </c>
      <c r="D163" s="160" t="str">
        <f>IF('Building B18'!O277&gt;0,'Building B18'!O277, " ")</f>
        <v> </v>
      </c>
      <c r="E163" s="160" t="str">
        <f>IF('Building B18'!Q277&gt;0,'Building B18'!Q277, " ")</f>
        <v> </v>
      </c>
      <c r="F163" s="160" t="str">
        <f>IF('Building B18'!R277&gt;0,'Building B18'!R277, " ")</f>
        <v> </v>
      </c>
      <c r="G163" s="160" t="str">
        <f>IF('Building B18'!S277&gt;0,'Building B18'!S277, " ")</f>
        <v> </v>
      </c>
      <c r="H163" s="160" t="str">
        <f>IF('Building B18'!T277&gt;0,'Building B18'!T277, " ")</f>
        <v> </v>
      </c>
      <c r="I163" s="160" t="str">
        <f>IF('Building B18'!U277&gt;0,'Building B18'!U277, " ")</f>
        <v> </v>
      </c>
      <c r="J163" s="160" t="str">
        <f>IF('Building B18'!V277&gt;0,'Building B18'!V277, " ")</f>
        <v> </v>
      </c>
      <c r="K163" s="160" t="str">
        <f>IF('Building B18'!X277&gt;0,'Building B18'!X277, " ")</f>
        <v> </v>
      </c>
      <c r="L163" s="160" t="str">
        <f>IF('Building B18'!Y277&gt;0,'Building B18'!Y277, " ")</f>
        <v> </v>
      </c>
      <c r="M163" s="160" t="str">
        <f>IF('Building B18'!Z277&gt;0,'Building B18'!Z277, " ")</f>
        <v> </v>
      </c>
    </row>
    <row r="164" ht="14.25" customHeight="1">
      <c r="A164" s="12" t="str">
        <f>IF('Building B18'!A278&gt;0,'Building B18'!A278, " ")</f>
        <v> </v>
      </c>
      <c r="B164" s="12" t="str">
        <f>IF('Building B18'!B278&gt;0,'Building B18'!B278, " ")</f>
        <v> </v>
      </c>
      <c r="C164" s="160" t="str">
        <f>IF('Building B18'!N278&gt;0,'Building B18'!N278, " ")</f>
        <v> </v>
      </c>
      <c r="D164" s="160" t="str">
        <f>IF('Building B18'!O278&gt;0,'Building B18'!O278, " ")</f>
        <v> </v>
      </c>
      <c r="E164" s="160" t="str">
        <f>IF('Building B18'!Q278&gt;0,'Building B18'!Q278, " ")</f>
        <v> </v>
      </c>
      <c r="F164" s="160" t="str">
        <f>IF('Building B18'!R278&gt;0,'Building B18'!R278, " ")</f>
        <v> </v>
      </c>
      <c r="G164" s="160" t="str">
        <f>IF('Building B18'!S278&gt;0,'Building B18'!S278, " ")</f>
        <v> </v>
      </c>
      <c r="H164" s="160" t="str">
        <f>IF('Building B18'!T278&gt;0,'Building B18'!T278, " ")</f>
        <v> </v>
      </c>
      <c r="I164" s="160" t="str">
        <f>IF('Building B18'!U278&gt;0,'Building B18'!U278, " ")</f>
        <v> </v>
      </c>
      <c r="J164" s="160" t="str">
        <f>IF('Building B18'!V278&gt;0,'Building B18'!V278, " ")</f>
        <v> </v>
      </c>
      <c r="K164" s="160" t="str">
        <f>IF('Building B18'!X278&gt;0,'Building B18'!X278, " ")</f>
        <v> </v>
      </c>
      <c r="L164" s="160" t="str">
        <f>IF('Building B18'!Y278&gt;0,'Building B18'!Y278, " ")</f>
        <v> </v>
      </c>
      <c r="M164" s="160" t="str">
        <f>IF('Building B18'!Z278&gt;0,'Building B18'!Z278, " ")</f>
        <v> </v>
      </c>
    </row>
    <row r="165" ht="14.25" customHeight="1">
      <c r="A165" s="12" t="str">
        <f>IF('Building B18'!A279&gt;0,'Building B18'!A279, " ")</f>
        <v> </v>
      </c>
      <c r="B165" s="12" t="str">
        <f>IF('Building B18'!B279&gt;0,'Building B18'!B279, " ")</f>
        <v> </v>
      </c>
      <c r="C165" s="160" t="str">
        <f>IF('Building B18'!N279&gt;0,'Building B18'!N279, " ")</f>
        <v> </v>
      </c>
      <c r="D165" s="160" t="str">
        <f>IF('Building B18'!O279&gt;0,'Building B18'!O279, " ")</f>
        <v> </v>
      </c>
      <c r="E165" s="160" t="str">
        <f>IF('Building B18'!Q279&gt;0,'Building B18'!Q279, " ")</f>
        <v> </v>
      </c>
      <c r="F165" s="160" t="str">
        <f>IF('Building B18'!R279&gt;0,'Building B18'!R279, " ")</f>
        <v> </v>
      </c>
      <c r="G165" s="160" t="str">
        <f>IF('Building B18'!S279&gt;0,'Building B18'!S279, " ")</f>
        <v> </v>
      </c>
      <c r="H165" s="160" t="str">
        <f>IF('Building B18'!T279&gt;0,'Building B18'!T279, " ")</f>
        <v> </v>
      </c>
      <c r="I165" s="160" t="str">
        <f>IF('Building B18'!U279&gt;0,'Building B18'!U279, " ")</f>
        <v> </v>
      </c>
      <c r="J165" s="160" t="str">
        <f>IF('Building B18'!V279&gt;0,'Building B18'!V279, " ")</f>
        <v> </v>
      </c>
      <c r="K165" s="160" t="str">
        <f>IF('Building B18'!X279&gt;0,'Building B18'!X279, " ")</f>
        <v> </v>
      </c>
      <c r="L165" s="160" t="str">
        <f>IF('Building B18'!Y279&gt;0,'Building B18'!Y279, " ")</f>
        <v> </v>
      </c>
      <c r="M165" s="160" t="str">
        <f>IF('Building B18'!Z279&gt;0,'Building B18'!Z279, " ")</f>
        <v> </v>
      </c>
    </row>
    <row r="166" ht="14.25" customHeight="1">
      <c r="A166" s="12" t="str">
        <f>IF('Building B18'!A280&gt;0,'Building B18'!A280, " ")</f>
        <v> </v>
      </c>
      <c r="B166" s="12" t="str">
        <f>IF('Building B18'!B280&gt;0,'Building B18'!B280, " ")</f>
        <v> </v>
      </c>
      <c r="C166" s="160" t="str">
        <f>IF('Building B18'!N280&gt;0,'Building B18'!N280, " ")</f>
        <v> </v>
      </c>
      <c r="D166" s="160" t="str">
        <f>IF('Building B18'!O280&gt;0,'Building B18'!O280, " ")</f>
        <v> </v>
      </c>
      <c r="E166" s="160" t="str">
        <f>IF('Building B18'!Q280&gt;0,'Building B18'!Q280, " ")</f>
        <v> </v>
      </c>
      <c r="F166" s="160" t="str">
        <f>IF('Building B18'!R280&gt;0,'Building B18'!R280, " ")</f>
        <v> </v>
      </c>
      <c r="G166" s="160" t="str">
        <f>IF('Building B18'!S280&gt;0,'Building B18'!S280, " ")</f>
        <v> </v>
      </c>
      <c r="H166" s="160" t="str">
        <f>IF('Building B18'!T280&gt;0,'Building B18'!T280, " ")</f>
        <v> </v>
      </c>
      <c r="I166" s="160" t="str">
        <f>IF('Building B18'!U280&gt;0,'Building B18'!U280, " ")</f>
        <v> </v>
      </c>
      <c r="J166" s="160" t="str">
        <f>IF('Building B18'!V280&gt;0,'Building B18'!V280, " ")</f>
        <v> </v>
      </c>
      <c r="K166" s="160" t="str">
        <f>IF('Building B18'!X280&gt;0,'Building B18'!X280, " ")</f>
        <v> </v>
      </c>
      <c r="L166" s="160" t="str">
        <f>IF('Building B18'!Y280&gt;0,'Building B18'!Y280, " ")</f>
        <v> </v>
      </c>
      <c r="M166" s="160" t="str">
        <f>IF('Building B18'!Z280&gt;0,'Building B18'!Z280, " ")</f>
        <v> </v>
      </c>
    </row>
    <row r="167" ht="14.25" customHeight="1">
      <c r="A167" s="12" t="str">
        <f>IF('Building B18'!A281&gt;0,'Building B18'!A281, " ")</f>
        <v> </v>
      </c>
      <c r="B167" s="12" t="str">
        <f>IF('Building B18'!B281&gt;0,'Building B18'!B281, " ")</f>
        <v> </v>
      </c>
      <c r="C167" s="160" t="str">
        <f>IF('Building B18'!N281&gt;0,'Building B18'!N281, " ")</f>
        <v> </v>
      </c>
      <c r="D167" s="160" t="str">
        <f>IF('Building B18'!O281&gt;0,'Building B18'!O281, " ")</f>
        <v> </v>
      </c>
      <c r="E167" s="160" t="str">
        <f>IF('Building B18'!Q281&gt;0,'Building B18'!Q281, " ")</f>
        <v> </v>
      </c>
      <c r="F167" s="160" t="str">
        <f>IF('Building B18'!R281&gt;0,'Building B18'!R281, " ")</f>
        <v> </v>
      </c>
      <c r="G167" s="160" t="str">
        <f>IF('Building B18'!S281&gt;0,'Building B18'!S281, " ")</f>
        <v> </v>
      </c>
      <c r="H167" s="160" t="str">
        <f>IF('Building B18'!T281&gt;0,'Building B18'!T281, " ")</f>
        <v> </v>
      </c>
      <c r="I167" s="160" t="str">
        <f>IF('Building B18'!U281&gt;0,'Building B18'!U281, " ")</f>
        <v> </v>
      </c>
      <c r="J167" s="160" t="str">
        <f>IF('Building B18'!V281&gt;0,'Building B18'!V281, " ")</f>
        <v> </v>
      </c>
      <c r="K167" s="160" t="str">
        <f>IF('Building B18'!X281&gt;0,'Building B18'!X281, " ")</f>
        <v> </v>
      </c>
      <c r="L167" s="160" t="str">
        <f>IF('Building B18'!Y281&gt;0,'Building B18'!Y281, " ")</f>
        <v> </v>
      </c>
      <c r="M167" s="160" t="str">
        <f>IF('Building B18'!Z281&gt;0,'Building B18'!Z281, " ")</f>
        <v> </v>
      </c>
    </row>
    <row r="168" ht="14.25" customHeight="1">
      <c r="A168" s="12" t="str">
        <f>IF('Building B18'!A282&gt;0,'Building B18'!A282, " ")</f>
        <v> </v>
      </c>
      <c r="B168" s="12" t="str">
        <f>IF('Building B18'!B282&gt;0,'Building B18'!B282, " ")</f>
        <v> </v>
      </c>
      <c r="C168" s="160" t="str">
        <f>IF('Building B18'!N282&gt;0,'Building B18'!N282, " ")</f>
        <v> </v>
      </c>
      <c r="D168" s="160" t="str">
        <f>IF('Building B18'!O282&gt;0,'Building B18'!O282, " ")</f>
        <v> </v>
      </c>
      <c r="E168" s="160" t="str">
        <f>IF('Building B18'!Q282&gt;0,'Building B18'!Q282, " ")</f>
        <v> </v>
      </c>
      <c r="F168" s="160" t="str">
        <f>IF('Building B18'!R282&gt;0,'Building B18'!R282, " ")</f>
        <v> </v>
      </c>
      <c r="G168" s="160" t="str">
        <f>IF('Building B18'!S282&gt;0,'Building B18'!S282, " ")</f>
        <v> </v>
      </c>
      <c r="H168" s="160" t="str">
        <f>IF('Building B18'!T282&gt;0,'Building B18'!T282, " ")</f>
        <v> </v>
      </c>
      <c r="I168" s="160" t="str">
        <f>IF('Building B18'!U282&gt;0,'Building B18'!U282, " ")</f>
        <v> </v>
      </c>
      <c r="J168" s="160" t="str">
        <f>IF('Building B18'!V282&gt;0,'Building B18'!V282, " ")</f>
        <v> </v>
      </c>
      <c r="K168" s="160" t="str">
        <f>IF('Building B18'!X282&gt;0,'Building B18'!X282, " ")</f>
        <v> </v>
      </c>
      <c r="L168" s="160" t="str">
        <f>IF('Building B18'!Y282&gt;0,'Building B18'!Y282, " ")</f>
        <v> </v>
      </c>
      <c r="M168" s="160" t="str">
        <f>IF('Building B18'!Z282&gt;0,'Building B18'!Z282, " ")</f>
        <v> </v>
      </c>
    </row>
    <row r="169" ht="14.25" customHeight="1">
      <c r="A169" s="12" t="str">
        <f>IF('Building B18'!A283&gt;0,'Building B18'!A283, " ")</f>
        <v> </v>
      </c>
      <c r="B169" s="12" t="str">
        <f>IF('Building B18'!B283&gt;0,'Building B18'!B283, " ")</f>
        <v> </v>
      </c>
      <c r="C169" s="160" t="str">
        <f>IF('Building B18'!N283&gt;0,'Building B18'!N283, " ")</f>
        <v> </v>
      </c>
      <c r="D169" s="160" t="str">
        <f>IF('Building B18'!O283&gt;0,'Building B18'!O283, " ")</f>
        <v> </v>
      </c>
      <c r="E169" s="160" t="str">
        <f>IF('Building B18'!Q283&gt;0,'Building B18'!Q283, " ")</f>
        <v> </v>
      </c>
      <c r="F169" s="160" t="str">
        <f>IF('Building B18'!R283&gt;0,'Building B18'!R283, " ")</f>
        <v> </v>
      </c>
      <c r="G169" s="160" t="str">
        <f>IF('Building B18'!S283&gt;0,'Building B18'!S283, " ")</f>
        <v> </v>
      </c>
      <c r="H169" s="160" t="str">
        <f>IF('Building B18'!T283&gt;0,'Building B18'!T283, " ")</f>
        <v> </v>
      </c>
      <c r="I169" s="160" t="str">
        <f>IF('Building B18'!U283&gt;0,'Building B18'!U283, " ")</f>
        <v> </v>
      </c>
      <c r="J169" s="160" t="str">
        <f>IF('Building B18'!V283&gt;0,'Building B18'!V283, " ")</f>
        <v> </v>
      </c>
      <c r="K169" s="160" t="str">
        <f>IF('Building B18'!X283&gt;0,'Building B18'!X283, " ")</f>
        <v> </v>
      </c>
      <c r="L169" s="160" t="str">
        <f>IF('Building B18'!Y283&gt;0,'Building B18'!Y283, " ")</f>
        <v> </v>
      </c>
      <c r="M169" s="160" t="str">
        <f>IF('Building B18'!Z283&gt;0,'Building B18'!Z283, " ")</f>
        <v> </v>
      </c>
    </row>
    <row r="170" ht="14.25" customHeight="1">
      <c r="A170" s="12" t="str">
        <f>IF('Building B18'!A284&gt;0,'Building B18'!A284, " ")</f>
        <v> </v>
      </c>
      <c r="B170" s="12" t="str">
        <f>IF('Building B18'!B284&gt;0,'Building B18'!B284, " ")</f>
        <v> </v>
      </c>
      <c r="C170" s="160" t="str">
        <f>IF('Building B18'!N284&gt;0,'Building B18'!N284, " ")</f>
        <v> </v>
      </c>
      <c r="D170" s="160" t="str">
        <f>IF('Building B18'!O284&gt;0,'Building B18'!O284, " ")</f>
        <v> </v>
      </c>
      <c r="E170" s="160" t="str">
        <f>IF('Building B18'!Q284&gt;0,'Building B18'!Q284, " ")</f>
        <v> </v>
      </c>
      <c r="F170" s="160" t="str">
        <f>IF('Building B18'!R284&gt;0,'Building B18'!R284, " ")</f>
        <v> </v>
      </c>
      <c r="G170" s="160" t="str">
        <f>IF('Building B18'!S284&gt;0,'Building B18'!S284, " ")</f>
        <v> </v>
      </c>
      <c r="H170" s="160" t="str">
        <f>IF('Building B18'!T284&gt;0,'Building B18'!T284, " ")</f>
        <v> </v>
      </c>
      <c r="I170" s="160" t="str">
        <f>IF('Building B18'!U284&gt;0,'Building B18'!U284, " ")</f>
        <v> </v>
      </c>
      <c r="J170" s="160" t="str">
        <f>IF('Building B18'!V284&gt;0,'Building B18'!V284, " ")</f>
        <v> </v>
      </c>
      <c r="K170" s="160" t="str">
        <f>IF('Building B18'!X284&gt;0,'Building B18'!X284, " ")</f>
        <v> </v>
      </c>
      <c r="L170" s="160" t="str">
        <f>IF('Building B18'!Y284&gt;0,'Building B18'!Y284, " ")</f>
        <v> </v>
      </c>
      <c r="M170" s="160" t="str">
        <f>IF('Building B18'!Z284&gt;0,'Building B18'!Z284, " ")</f>
        <v> </v>
      </c>
    </row>
    <row r="171" ht="14.25" customHeight="1">
      <c r="A171" s="12" t="str">
        <f>IF('Building B18'!A285&gt;0,'Building B18'!A285, " ")</f>
        <v> </v>
      </c>
      <c r="B171" s="12" t="str">
        <f>IF('Building B18'!B285&gt;0,'Building B18'!B285, " ")</f>
        <v> </v>
      </c>
      <c r="C171" s="160" t="str">
        <f>IF('Building B18'!N285&gt;0,'Building B18'!N285, " ")</f>
        <v> </v>
      </c>
      <c r="D171" s="160" t="str">
        <f>IF('Building B18'!O285&gt;0,'Building B18'!O285, " ")</f>
        <v> </v>
      </c>
      <c r="E171" s="160" t="str">
        <f>IF('Building B18'!Q285&gt;0,'Building B18'!Q285, " ")</f>
        <v> </v>
      </c>
      <c r="F171" s="160" t="str">
        <f>IF('Building B18'!R285&gt;0,'Building B18'!R285, " ")</f>
        <v> </v>
      </c>
      <c r="G171" s="160" t="str">
        <f>IF('Building B18'!S285&gt;0,'Building B18'!S285, " ")</f>
        <v> </v>
      </c>
      <c r="H171" s="160" t="str">
        <f>IF('Building B18'!T285&gt;0,'Building B18'!T285, " ")</f>
        <v> </v>
      </c>
      <c r="I171" s="160" t="str">
        <f>IF('Building B18'!U285&gt;0,'Building B18'!U285, " ")</f>
        <v> </v>
      </c>
      <c r="J171" s="160" t="str">
        <f>IF('Building B18'!V285&gt;0,'Building B18'!V285, " ")</f>
        <v> </v>
      </c>
      <c r="K171" s="160" t="str">
        <f>IF('Building B18'!X285&gt;0,'Building B18'!X285, " ")</f>
        <v> </v>
      </c>
      <c r="L171" s="160" t="str">
        <f>IF('Building B18'!Y285&gt;0,'Building B18'!Y285, " ")</f>
        <v> </v>
      </c>
      <c r="M171" s="160" t="str">
        <f>IF('Building B18'!Z285&gt;0,'Building B18'!Z285, " ")</f>
        <v> </v>
      </c>
    </row>
    <row r="172" ht="14.25" customHeight="1">
      <c r="A172" s="12" t="str">
        <f>IF('Building B18'!A286&gt;0,'Building B18'!A286, " ")</f>
        <v> </v>
      </c>
      <c r="B172" s="12" t="str">
        <f>IF('Building B18'!B286&gt;0,'Building B18'!B286, " ")</f>
        <v> </v>
      </c>
      <c r="C172" s="160" t="str">
        <f>IF('Building B18'!N286&gt;0,'Building B18'!N286, " ")</f>
        <v> </v>
      </c>
      <c r="D172" s="160" t="str">
        <f>IF('Building B18'!O286&gt;0,'Building B18'!O286, " ")</f>
        <v> </v>
      </c>
      <c r="E172" s="160" t="str">
        <f>IF('Building B18'!Q286&gt;0,'Building B18'!Q286, " ")</f>
        <v> </v>
      </c>
      <c r="F172" s="160" t="str">
        <f>IF('Building B18'!R286&gt;0,'Building B18'!R286, " ")</f>
        <v> </v>
      </c>
      <c r="G172" s="160" t="str">
        <f>IF('Building B18'!S286&gt;0,'Building B18'!S286, " ")</f>
        <v> </v>
      </c>
      <c r="H172" s="160" t="str">
        <f>IF('Building B18'!T286&gt;0,'Building B18'!T286, " ")</f>
        <v> </v>
      </c>
      <c r="I172" s="160" t="str">
        <f>IF('Building B18'!U286&gt;0,'Building B18'!U286, " ")</f>
        <v> </v>
      </c>
      <c r="J172" s="160" t="str">
        <f>IF('Building B18'!V286&gt;0,'Building B18'!V286, " ")</f>
        <v> </v>
      </c>
      <c r="K172" s="160" t="str">
        <f>IF('Building B18'!X286&gt;0,'Building B18'!X286, " ")</f>
        <v> </v>
      </c>
      <c r="L172" s="160" t="str">
        <f>IF('Building B18'!Y286&gt;0,'Building B18'!Y286, " ")</f>
        <v> </v>
      </c>
      <c r="M172" s="160" t="str">
        <f>IF('Building B18'!Z286&gt;0,'Building B18'!Z286, " ")</f>
        <v> </v>
      </c>
    </row>
    <row r="173" ht="14.25" customHeight="1">
      <c r="A173" s="12" t="str">
        <f>IF('Building B18'!A287&gt;0,'Building B18'!A287, " ")</f>
        <v> </v>
      </c>
      <c r="B173" s="12" t="str">
        <f>IF('Building B18'!B287&gt;0,'Building B18'!B287, " ")</f>
        <v> </v>
      </c>
      <c r="C173" s="160" t="str">
        <f>IF('Building B18'!N287&gt;0,'Building B18'!N287, " ")</f>
        <v> </v>
      </c>
      <c r="D173" s="160" t="str">
        <f>IF('Building B18'!O287&gt;0,'Building B18'!O287, " ")</f>
        <v> </v>
      </c>
      <c r="E173" s="160" t="str">
        <f>IF('Building B18'!Q287&gt;0,'Building B18'!Q287, " ")</f>
        <v> </v>
      </c>
      <c r="F173" s="160" t="str">
        <f>IF('Building B18'!R287&gt;0,'Building B18'!R287, " ")</f>
        <v> </v>
      </c>
      <c r="G173" s="160" t="str">
        <f>IF('Building B18'!S287&gt;0,'Building B18'!S287, " ")</f>
        <v> </v>
      </c>
      <c r="H173" s="160" t="str">
        <f>IF('Building B18'!T287&gt;0,'Building B18'!T287, " ")</f>
        <v> </v>
      </c>
      <c r="I173" s="160" t="str">
        <f>IF('Building B18'!U287&gt;0,'Building B18'!U287, " ")</f>
        <v> </v>
      </c>
      <c r="J173" s="160" t="str">
        <f>IF('Building B18'!V287&gt;0,'Building B18'!V287, " ")</f>
        <v> </v>
      </c>
      <c r="K173" s="160" t="str">
        <f>IF('Building B18'!X287&gt;0,'Building B18'!X287, " ")</f>
        <v> </v>
      </c>
      <c r="L173" s="160" t="str">
        <f>IF('Building B18'!Y287&gt;0,'Building B18'!Y287, " ")</f>
        <v> </v>
      </c>
      <c r="M173" s="160" t="str">
        <f>IF('Building B18'!Z287&gt;0,'Building B18'!Z287, " ")</f>
        <v> </v>
      </c>
    </row>
    <row r="174" ht="14.25" customHeight="1">
      <c r="A174" s="12" t="str">
        <f>IF('Building B18'!A288&gt;0,'Building B18'!A288, " ")</f>
        <v> </v>
      </c>
      <c r="B174" s="12" t="str">
        <f>IF('Building B18'!B288&gt;0,'Building B18'!B288, " ")</f>
        <v> </v>
      </c>
      <c r="C174" s="160" t="str">
        <f>IF('Building B18'!N288&gt;0,'Building B18'!N288, " ")</f>
        <v> </v>
      </c>
      <c r="D174" s="160" t="str">
        <f>IF('Building B18'!O288&gt;0,'Building B18'!O288, " ")</f>
        <v> </v>
      </c>
      <c r="E174" s="160" t="str">
        <f>IF('Building B18'!Q288&gt;0,'Building B18'!Q288, " ")</f>
        <v> </v>
      </c>
      <c r="F174" s="160" t="str">
        <f>IF('Building B18'!R288&gt;0,'Building B18'!R288, " ")</f>
        <v> </v>
      </c>
      <c r="G174" s="160" t="str">
        <f>IF('Building B18'!S288&gt;0,'Building B18'!S288, " ")</f>
        <v> </v>
      </c>
      <c r="H174" s="160" t="str">
        <f>IF('Building B18'!T288&gt;0,'Building B18'!T288, " ")</f>
        <v> </v>
      </c>
      <c r="I174" s="160" t="str">
        <f>IF('Building B18'!U288&gt;0,'Building B18'!U288, " ")</f>
        <v> </v>
      </c>
      <c r="J174" s="160" t="str">
        <f>IF('Building B18'!V288&gt;0,'Building B18'!V288, " ")</f>
        <v> </v>
      </c>
      <c r="K174" s="160" t="str">
        <f>IF('Building B18'!X288&gt;0,'Building B18'!X288, " ")</f>
        <v> </v>
      </c>
      <c r="L174" s="160" t="str">
        <f>IF('Building B18'!Y288&gt;0,'Building B18'!Y288, " ")</f>
        <v> </v>
      </c>
      <c r="M174" s="160" t="str">
        <f>IF('Building B18'!Z288&gt;0,'Building B18'!Z288, " ")</f>
        <v> </v>
      </c>
    </row>
    <row r="175" ht="14.25" customHeight="1">
      <c r="A175" s="12" t="str">
        <f>IF('Building B18'!A289&gt;0,'Building B18'!A289, " ")</f>
        <v> </v>
      </c>
      <c r="B175" s="12" t="str">
        <f>IF('Building B18'!B289&gt;0,'Building B18'!B289, " ")</f>
        <v> </v>
      </c>
      <c r="C175" s="160" t="str">
        <f>IF('Building B18'!N289&gt;0,'Building B18'!N289, " ")</f>
        <v> </v>
      </c>
      <c r="D175" s="160" t="str">
        <f>IF('Building B18'!O289&gt;0,'Building B18'!O289, " ")</f>
        <v> </v>
      </c>
      <c r="E175" s="160" t="str">
        <f>IF('Building B18'!Q289&gt;0,'Building B18'!Q289, " ")</f>
        <v> </v>
      </c>
      <c r="F175" s="160" t="str">
        <f>IF('Building B18'!R289&gt;0,'Building B18'!R289, " ")</f>
        <v> </v>
      </c>
      <c r="G175" s="160" t="str">
        <f>IF('Building B18'!S289&gt;0,'Building B18'!S289, " ")</f>
        <v> </v>
      </c>
      <c r="H175" s="160" t="str">
        <f>IF('Building B18'!T289&gt;0,'Building B18'!T289, " ")</f>
        <v> </v>
      </c>
      <c r="I175" s="160" t="str">
        <f>IF('Building B18'!U289&gt;0,'Building B18'!U289, " ")</f>
        <v> </v>
      </c>
      <c r="J175" s="160" t="str">
        <f>IF('Building B18'!V289&gt;0,'Building B18'!V289, " ")</f>
        <v> </v>
      </c>
      <c r="K175" s="160" t="str">
        <f>IF('Building B18'!X289&gt;0,'Building B18'!X289, " ")</f>
        <v> </v>
      </c>
      <c r="L175" s="160" t="str">
        <f>IF('Building B18'!Y289&gt;0,'Building B18'!Y289, " ")</f>
        <v> </v>
      </c>
      <c r="M175" s="160" t="str">
        <f>IF('Building B18'!Z289&gt;0,'Building B18'!Z289, " ")</f>
        <v> </v>
      </c>
    </row>
    <row r="176" ht="14.25" customHeight="1">
      <c r="A176" s="12" t="str">
        <f>IF('Building B18'!A290&gt;0,'Building B18'!A290, " ")</f>
        <v> </v>
      </c>
      <c r="B176" s="12" t="str">
        <f>IF('Building B18'!B290&gt;0,'Building B18'!B290, " ")</f>
        <v> </v>
      </c>
      <c r="C176" s="160" t="str">
        <f>IF('Building B18'!N290&gt;0,'Building B18'!N290, " ")</f>
        <v> </v>
      </c>
      <c r="D176" s="160" t="str">
        <f>IF('Building B18'!O290&gt;0,'Building B18'!O290, " ")</f>
        <v> </v>
      </c>
      <c r="E176" s="160" t="str">
        <f>IF('Building B18'!Q290&gt;0,'Building B18'!Q290, " ")</f>
        <v> </v>
      </c>
      <c r="F176" s="160" t="str">
        <f>IF('Building B18'!R290&gt;0,'Building B18'!R290, " ")</f>
        <v> </v>
      </c>
      <c r="G176" s="160" t="str">
        <f>IF('Building B18'!S290&gt;0,'Building B18'!S290, " ")</f>
        <v> </v>
      </c>
      <c r="H176" s="160" t="str">
        <f>IF('Building B18'!T290&gt;0,'Building B18'!T290, " ")</f>
        <v> </v>
      </c>
      <c r="I176" s="160" t="str">
        <f>IF('Building B18'!U290&gt;0,'Building B18'!U290, " ")</f>
        <v> </v>
      </c>
      <c r="J176" s="160" t="str">
        <f>IF('Building B18'!V290&gt;0,'Building B18'!V290, " ")</f>
        <v> </v>
      </c>
      <c r="K176" s="160" t="str">
        <f>IF('Building B18'!X290&gt;0,'Building B18'!X290, " ")</f>
        <v> </v>
      </c>
      <c r="L176" s="160" t="str">
        <f>IF('Building B18'!Y290&gt;0,'Building B18'!Y290, " ")</f>
        <v> </v>
      </c>
      <c r="M176" s="160" t="str">
        <f>IF('Building B18'!Z290&gt;0,'Building B18'!Z290, " ")</f>
        <v> </v>
      </c>
    </row>
    <row r="177" ht="14.25" customHeight="1">
      <c r="A177" s="12" t="str">
        <f>IF('Building B18'!A291&gt;0,'Building B18'!A291, " ")</f>
        <v> </v>
      </c>
      <c r="B177" s="12" t="str">
        <f>IF('Building B18'!B291&gt;0,'Building B18'!B291, " ")</f>
        <v> </v>
      </c>
      <c r="C177" s="160" t="str">
        <f>IF('Building B18'!N291&gt;0,'Building B18'!N291, " ")</f>
        <v> </v>
      </c>
      <c r="D177" s="160" t="str">
        <f>IF('Building B18'!O291&gt;0,'Building B18'!O291, " ")</f>
        <v> </v>
      </c>
      <c r="E177" s="160" t="str">
        <f>IF('Building B18'!Q291&gt;0,'Building B18'!Q291, " ")</f>
        <v> </v>
      </c>
      <c r="F177" s="160" t="str">
        <f>IF('Building B18'!R291&gt;0,'Building B18'!R291, " ")</f>
        <v> </v>
      </c>
      <c r="G177" s="160" t="str">
        <f>IF('Building B18'!S291&gt;0,'Building B18'!S291, " ")</f>
        <v> </v>
      </c>
      <c r="H177" s="160" t="str">
        <f>IF('Building B18'!T291&gt;0,'Building B18'!T291, " ")</f>
        <v> </v>
      </c>
      <c r="I177" s="160" t="str">
        <f>IF('Building B18'!U291&gt;0,'Building B18'!U291, " ")</f>
        <v> </v>
      </c>
      <c r="J177" s="160" t="str">
        <f>IF('Building B18'!V291&gt;0,'Building B18'!V291, " ")</f>
        <v> </v>
      </c>
      <c r="K177" s="160" t="str">
        <f>IF('Building B18'!X291&gt;0,'Building B18'!X291, " ")</f>
        <v> </v>
      </c>
      <c r="L177" s="160" t="str">
        <f>IF('Building B18'!Y291&gt;0,'Building B18'!Y291, " ")</f>
        <v> </v>
      </c>
      <c r="M177" s="160" t="str">
        <f>IF('Building B18'!Z291&gt;0,'Building B18'!Z291, " ")</f>
        <v> </v>
      </c>
    </row>
    <row r="178" ht="14.25" customHeight="1">
      <c r="A178" s="12" t="str">
        <f>IF('Building B18'!A292&gt;0,'Building B18'!A292, " ")</f>
        <v> </v>
      </c>
      <c r="B178" s="12" t="str">
        <f>IF('Building B18'!B292&gt;0,'Building B18'!B292, " ")</f>
        <v> </v>
      </c>
      <c r="C178" s="160" t="str">
        <f>IF('Building B18'!N292&gt;0,'Building B18'!N292, " ")</f>
        <v> </v>
      </c>
      <c r="D178" s="160" t="str">
        <f>IF('Building B18'!O292&gt;0,'Building B18'!O292, " ")</f>
        <v> </v>
      </c>
      <c r="E178" s="160" t="str">
        <f>IF('Building B18'!Q292&gt;0,'Building B18'!Q292, " ")</f>
        <v> </v>
      </c>
      <c r="F178" s="160" t="str">
        <f>IF('Building B18'!R292&gt;0,'Building B18'!R292, " ")</f>
        <v> </v>
      </c>
      <c r="G178" s="160" t="str">
        <f>IF('Building B18'!S292&gt;0,'Building B18'!S292, " ")</f>
        <v> </v>
      </c>
      <c r="H178" s="160" t="str">
        <f>IF('Building B18'!T292&gt;0,'Building B18'!T292, " ")</f>
        <v> </v>
      </c>
      <c r="I178" s="160" t="str">
        <f>IF('Building B18'!U292&gt;0,'Building B18'!U292, " ")</f>
        <v> </v>
      </c>
      <c r="J178" s="160" t="str">
        <f>IF('Building B18'!V292&gt;0,'Building B18'!V292, " ")</f>
        <v> </v>
      </c>
      <c r="K178" s="160" t="str">
        <f>IF('Building B18'!X292&gt;0,'Building B18'!X292, " ")</f>
        <v> </v>
      </c>
      <c r="L178" s="160" t="str">
        <f>IF('Building B18'!Y292&gt;0,'Building B18'!Y292, " ")</f>
        <v> </v>
      </c>
      <c r="M178" s="160" t="str">
        <f>IF('Building B18'!Z292&gt;0,'Building B18'!Z292, " ")</f>
        <v> </v>
      </c>
    </row>
    <row r="179" ht="14.25" customHeight="1">
      <c r="A179" s="12" t="str">
        <f>IF('Building B18'!A293&gt;0,'Building B18'!A293, " ")</f>
        <v> </v>
      </c>
      <c r="B179" s="12" t="str">
        <f>IF('Building B18'!B293&gt;0,'Building B18'!B293, " ")</f>
        <v> </v>
      </c>
      <c r="C179" s="160" t="str">
        <f>IF('Building B18'!N293&gt;0,'Building B18'!N293, " ")</f>
        <v> </v>
      </c>
      <c r="D179" s="160" t="str">
        <f>IF('Building B18'!O293&gt;0,'Building B18'!O293, " ")</f>
        <v> </v>
      </c>
      <c r="E179" s="160" t="str">
        <f>IF('Building B18'!Q293&gt;0,'Building B18'!Q293, " ")</f>
        <v> </v>
      </c>
      <c r="F179" s="160" t="str">
        <f>IF('Building B18'!R293&gt;0,'Building B18'!R293, " ")</f>
        <v> </v>
      </c>
      <c r="G179" s="160" t="str">
        <f>IF('Building B18'!S293&gt;0,'Building B18'!S293, " ")</f>
        <v> </v>
      </c>
      <c r="H179" s="160" t="str">
        <f>IF('Building B18'!T293&gt;0,'Building B18'!T293, " ")</f>
        <v> </v>
      </c>
      <c r="I179" s="160" t="str">
        <f>IF('Building B18'!U293&gt;0,'Building B18'!U293, " ")</f>
        <v> </v>
      </c>
      <c r="J179" s="160" t="str">
        <f>IF('Building B18'!V293&gt;0,'Building B18'!V293, " ")</f>
        <v> </v>
      </c>
      <c r="K179" s="160" t="str">
        <f>IF('Building B18'!X293&gt;0,'Building B18'!X293, " ")</f>
        <v> </v>
      </c>
      <c r="L179" s="160" t="str">
        <f>IF('Building B18'!Y293&gt;0,'Building B18'!Y293, " ")</f>
        <v> </v>
      </c>
      <c r="M179" s="160" t="str">
        <f>IF('Building B18'!Z293&gt;0,'Building B18'!Z293, " ")</f>
        <v> </v>
      </c>
    </row>
    <row r="180" ht="14.25" customHeight="1">
      <c r="A180" s="12" t="str">
        <f>IF('Building B18'!A294&gt;0,'Building B18'!A294, " ")</f>
        <v> </v>
      </c>
      <c r="B180" s="12" t="str">
        <f>IF('Building B18'!B294&gt;0,'Building B18'!B294, " ")</f>
        <v> </v>
      </c>
      <c r="C180" s="160" t="str">
        <f>IF('Building B18'!N294&gt;0,'Building B18'!N294, " ")</f>
        <v> </v>
      </c>
      <c r="D180" s="160" t="str">
        <f>IF('Building B18'!O294&gt;0,'Building B18'!O294, " ")</f>
        <v> </v>
      </c>
      <c r="E180" s="160" t="str">
        <f>IF('Building B18'!Q294&gt;0,'Building B18'!Q294, " ")</f>
        <v> </v>
      </c>
      <c r="F180" s="160" t="str">
        <f>IF('Building B18'!R294&gt;0,'Building B18'!R294, " ")</f>
        <v> </v>
      </c>
      <c r="G180" s="160" t="str">
        <f>IF('Building B18'!S294&gt;0,'Building B18'!S294, " ")</f>
        <v> </v>
      </c>
      <c r="H180" s="160" t="str">
        <f>IF('Building B18'!T294&gt;0,'Building B18'!T294, " ")</f>
        <v> </v>
      </c>
      <c r="I180" s="160" t="str">
        <f>IF('Building B18'!U294&gt;0,'Building B18'!U294, " ")</f>
        <v> </v>
      </c>
      <c r="J180" s="160" t="str">
        <f>IF('Building B18'!V294&gt;0,'Building B18'!V294, " ")</f>
        <v> </v>
      </c>
      <c r="K180" s="160" t="str">
        <f>IF('Building B18'!X294&gt;0,'Building B18'!X294, " ")</f>
        <v> </v>
      </c>
      <c r="L180" s="160" t="str">
        <f>IF('Building B18'!Y294&gt;0,'Building B18'!Y294, " ")</f>
        <v> </v>
      </c>
      <c r="M180" s="160" t="str">
        <f>IF('Building B18'!Z294&gt;0,'Building B18'!Z294, " ")</f>
        <v> </v>
      </c>
    </row>
    <row r="181" ht="14.25" customHeight="1">
      <c r="A181" s="12" t="str">
        <f>IF('Building B18'!A295&gt;0,'Building B18'!A295, " ")</f>
        <v> </v>
      </c>
      <c r="B181" s="12" t="str">
        <f>IF('Building B18'!B295&gt;0,'Building B18'!B295, " ")</f>
        <v> </v>
      </c>
      <c r="C181" s="160" t="str">
        <f>IF('Building B18'!N295&gt;0,'Building B18'!N295, " ")</f>
        <v> </v>
      </c>
      <c r="D181" s="160" t="str">
        <f>IF('Building B18'!O295&gt;0,'Building B18'!O295, " ")</f>
        <v> </v>
      </c>
      <c r="E181" s="160" t="str">
        <f>IF('Building B18'!Q295&gt;0,'Building B18'!Q295, " ")</f>
        <v> </v>
      </c>
      <c r="F181" s="160" t="str">
        <f>IF('Building B18'!R295&gt;0,'Building B18'!R295, " ")</f>
        <v> </v>
      </c>
      <c r="G181" s="160" t="str">
        <f>IF('Building B18'!S295&gt;0,'Building B18'!S295, " ")</f>
        <v> </v>
      </c>
      <c r="H181" s="160" t="str">
        <f>IF('Building B18'!T295&gt;0,'Building B18'!T295, " ")</f>
        <v> </v>
      </c>
      <c r="I181" s="160" t="str">
        <f>IF('Building B18'!U295&gt;0,'Building B18'!U295, " ")</f>
        <v> </v>
      </c>
      <c r="J181" s="160" t="str">
        <f>IF('Building B18'!V295&gt;0,'Building B18'!V295, " ")</f>
        <v> </v>
      </c>
      <c r="K181" s="160" t="str">
        <f>IF('Building B18'!X295&gt;0,'Building B18'!X295, " ")</f>
        <v> </v>
      </c>
      <c r="L181" s="160" t="str">
        <f>IF('Building B18'!Y295&gt;0,'Building B18'!Y295, " ")</f>
        <v> </v>
      </c>
      <c r="M181" s="160" t="str">
        <f>IF('Building B18'!Z295&gt;0,'Building B18'!Z295, " ")</f>
        <v> </v>
      </c>
    </row>
    <row r="182" ht="14.25" customHeight="1">
      <c r="A182" s="12" t="str">
        <f>IF('Building B18'!A296&gt;0,'Building B18'!A296, " ")</f>
        <v> </v>
      </c>
      <c r="B182" s="12" t="str">
        <f>IF('Building B18'!B296&gt;0,'Building B18'!B296, " ")</f>
        <v> </v>
      </c>
      <c r="C182" s="160" t="str">
        <f>IF('Building B18'!N296&gt;0,'Building B18'!N296, " ")</f>
        <v> </v>
      </c>
      <c r="D182" s="160" t="str">
        <f>IF('Building B18'!O296&gt;0,'Building B18'!O296, " ")</f>
        <v> </v>
      </c>
      <c r="E182" s="160" t="str">
        <f>IF('Building B18'!Q296&gt;0,'Building B18'!Q296, " ")</f>
        <v> </v>
      </c>
      <c r="F182" s="160" t="str">
        <f>IF('Building B18'!R296&gt;0,'Building B18'!R296, " ")</f>
        <v> </v>
      </c>
      <c r="G182" s="160" t="str">
        <f>IF('Building B18'!S296&gt;0,'Building B18'!S296, " ")</f>
        <v> </v>
      </c>
      <c r="H182" s="160" t="str">
        <f>IF('Building B18'!T296&gt;0,'Building B18'!T296, " ")</f>
        <v> </v>
      </c>
      <c r="I182" s="160" t="str">
        <f>IF('Building B18'!U296&gt;0,'Building B18'!U296, " ")</f>
        <v> </v>
      </c>
      <c r="J182" s="160" t="str">
        <f>IF('Building B18'!V296&gt;0,'Building B18'!V296, " ")</f>
        <v> </v>
      </c>
      <c r="K182" s="160" t="str">
        <f>IF('Building B18'!X296&gt;0,'Building B18'!X296, " ")</f>
        <v> </v>
      </c>
      <c r="L182" s="160" t="str">
        <f>IF('Building B18'!Y296&gt;0,'Building B18'!Y296, " ")</f>
        <v> </v>
      </c>
      <c r="M182" s="160" t="str">
        <f>IF('Building B18'!Z296&gt;0,'Building B18'!Z296, " ")</f>
        <v> </v>
      </c>
    </row>
    <row r="183" ht="14.25" customHeight="1">
      <c r="A183" s="12" t="str">
        <f>IF('Building B18'!A297&gt;0,'Building B18'!A297, " ")</f>
        <v> </v>
      </c>
      <c r="B183" s="12" t="str">
        <f>IF('Building B18'!B297&gt;0,'Building B18'!B297, " ")</f>
        <v> </v>
      </c>
      <c r="C183" s="160" t="str">
        <f>IF('Building B18'!N297&gt;0,'Building B18'!N297, " ")</f>
        <v> </v>
      </c>
      <c r="D183" s="160" t="str">
        <f>IF('Building B18'!O297&gt;0,'Building B18'!O297, " ")</f>
        <v> </v>
      </c>
      <c r="E183" s="160" t="str">
        <f>IF('Building B18'!Q297&gt;0,'Building B18'!Q297, " ")</f>
        <v> </v>
      </c>
      <c r="F183" s="160" t="str">
        <f>IF('Building B18'!R297&gt;0,'Building B18'!R297, " ")</f>
        <v> </v>
      </c>
      <c r="G183" s="160" t="str">
        <f>IF('Building B18'!S297&gt;0,'Building B18'!S297, " ")</f>
        <v> </v>
      </c>
      <c r="H183" s="160" t="str">
        <f>IF('Building B18'!T297&gt;0,'Building B18'!T297, " ")</f>
        <v> </v>
      </c>
      <c r="I183" s="160" t="str">
        <f>IF('Building B18'!U297&gt;0,'Building B18'!U297, " ")</f>
        <v> </v>
      </c>
      <c r="J183" s="160" t="str">
        <f>IF('Building B18'!V297&gt;0,'Building B18'!V297, " ")</f>
        <v> </v>
      </c>
      <c r="K183" s="160" t="str">
        <f>IF('Building B18'!X297&gt;0,'Building B18'!X297, " ")</f>
        <v> </v>
      </c>
      <c r="L183" s="160" t="str">
        <f>IF('Building B18'!Y297&gt;0,'Building B18'!Y297, " ")</f>
        <v> </v>
      </c>
      <c r="M183" s="160" t="str">
        <f>IF('Building B18'!Z297&gt;0,'Building B18'!Z297, " ")</f>
        <v> </v>
      </c>
    </row>
    <row r="184" ht="14.25" customHeight="1">
      <c r="A184" s="12" t="str">
        <f>IF('Building B18'!A298&gt;0,'Building B18'!A298, " ")</f>
        <v> </v>
      </c>
      <c r="B184" s="12" t="str">
        <f>IF('Building B18'!B298&gt;0,'Building B18'!B298, " ")</f>
        <v> </v>
      </c>
      <c r="C184" s="160" t="str">
        <f>IF('Building B18'!N298&gt;0,'Building B18'!N298, " ")</f>
        <v> </v>
      </c>
      <c r="D184" s="160" t="str">
        <f>IF('Building B18'!O298&gt;0,'Building B18'!O298, " ")</f>
        <v> </v>
      </c>
      <c r="E184" s="160" t="str">
        <f>IF('Building B18'!Q298&gt;0,'Building B18'!Q298, " ")</f>
        <v> </v>
      </c>
      <c r="F184" s="160" t="str">
        <f>IF('Building B18'!R298&gt;0,'Building B18'!R298, " ")</f>
        <v> </v>
      </c>
      <c r="G184" s="160" t="str">
        <f>IF('Building B18'!S298&gt;0,'Building B18'!S298, " ")</f>
        <v> </v>
      </c>
      <c r="H184" s="160" t="str">
        <f>IF('Building B18'!T298&gt;0,'Building B18'!T298, " ")</f>
        <v> </v>
      </c>
      <c r="I184" s="160" t="str">
        <f>IF('Building B18'!U298&gt;0,'Building B18'!U298, " ")</f>
        <v> </v>
      </c>
      <c r="J184" s="160" t="str">
        <f>IF('Building B18'!V298&gt;0,'Building B18'!V298, " ")</f>
        <v> </v>
      </c>
      <c r="K184" s="160" t="str">
        <f>IF('Building B18'!X298&gt;0,'Building B18'!X298, " ")</f>
        <v> </v>
      </c>
      <c r="L184" s="160" t="str">
        <f>IF('Building B18'!Y298&gt;0,'Building B18'!Y298, " ")</f>
        <v> </v>
      </c>
      <c r="M184" s="160" t="str">
        <f>IF('Building B18'!Z298&gt;0,'Building B18'!Z298, " ")</f>
        <v> </v>
      </c>
    </row>
    <row r="185" ht="14.25" customHeight="1">
      <c r="A185" s="12" t="str">
        <f>IF('Building B18'!A299&gt;0,'Building B18'!A299, " ")</f>
        <v> </v>
      </c>
      <c r="B185" s="12" t="str">
        <f>IF('Building B18'!B299&gt;0,'Building B18'!B299, " ")</f>
        <v> </v>
      </c>
      <c r="C185" s="160" t="str">
        <f>IF('Building B18'!N299&gt;0,'Building B18'!N299, " ")</f>
        <v> </v>
      </c>
      <c r="D185" s="160" t="str">
        <f>IF('Building B18'!O299&gt;0,'Building B18'!O299, " ")</f>
        <v> </v>
      </c>
      <c r="E185" s="160" t="str">
        <f>IF('Building B18'!Q299&gt;0,'Building B18'!Q299, " ")</f>
        <v> </v>
      </c>
      <c r="F185" s="160" t="str">
        <f>IF('Building B18'!R299&gt;0,'Building B18'!R299, " ")</f>
        <v> </v>
      </c>
      <c r="G185" s="160" t="str">
        <f>IF('Building B18'!S299&gt;0,'Building B18'!S299, " ")</f>
        <v> </v>
      </c>
      <c r="H185" s="160" t="str">
        <f>IF('Building B18'!T299&gt;0,'Building B18'!T299, " ")</f>
        <v> </v>
      </c>
      <c r="I185" s="160" t="str">
        <f>IF('Building B18'!U299&gt;0,'Building B18'!U299, " ")</f>
        <v> </v>
      </c>
      <c r="J185" s="160" t="str">
        <f>IF('Building B18'!V299&gt;0,'Building B18'!V299, " ")</f>
        <v> </v>
      </c>
      <c r="K185" s="160" t="str">
        <f>IF('Building B18'!X299&gt;0,'Building B18'!X299, " ")</f>
        <v> </v>
      </c>
      <c r="L185" s="160" t="str">
        <f>IF('Building B18'!Y299&gt;0,'Building B18'!Y299, " ")</f>
        <v> </v>
      </c>
      <c r="M185" s="160" t="str">
        <f>IF('Building B18'!Z299&gt;0,'Building B18'!Z299, " ")</f>
        <v> </v>
      </c>
    </row>
    <row r="186" ht="14.25" customHeight="1">
      <c r="A186" s="12" t="str">
        <f>IF('Building B18'!A300&gt;0,'Building B18'!A300, " ")</f>
        <v> </v>
      </c>
      <c r="B186" s="12" t="str">
        <f>IF('Building B18'!B300&gt;0,'Building B18'!B300, " ")</f>
        <v> </v>
      </c>
      <c r="C186" s="160" t="str">
        <f>IF('Building B18'!N300&gt;0,'Building B18'!N300, " ")</f>
        <v> </v>
      </c>
      <c r="D186" s="160" t="str">
        <f>IF('Building B18'!O300&gt;0,'Building B18'!O300, " ")</f>
        <v> </v>
      </c>
      <c r="E186" s="160" t="str">
        <f>IF('Building B18'!Q300&gt;0,'Building B18'!Q300, " ")</f>
        <v> </v>
      </c>
      <c r="F186" s="160" t="str">
        <f>IF('Building B18'!R300&gt;0,'Building B18'!R300, " ")</f>
        <v> </v>
      </c>
      <c r="G186" s="160" t="str">
        <f>IF('Building B18'!S300&gt;0,'Building B18'!S300, " ")</f>
        <v> </v>
      </c>
      <c r="H186" s="160" t="str">
        <f>IF('Building B18'!T300&gt;0,'Building B18'!T300, " ")</f>
        <v> </v>
      </c>
      <c r="I186" s="160" t="str">
        <f>IF('Building B18'!U300&gt;0,'Building B18'!U300, " ")</f>
        <v> </v>
      </c>
      <c r="J186" s="160" t="str">
        <f>IF('Building B18'!V300&gt;0,'Building B18'!V300, " ")</f>
        <v> </v>
      </c>
      <c r="K186" s="160" t="str">
        <f>IF('Building B18'!X300&gt;0,'Building B18'!X300, " ")</f>
        <v> </v>
      </c>
      <c r="L186" s="160" t="str">
        <f>IF('Building B18'!Y300&gt;0,'Building B18'!Y300, " ")</f>
        <v> </v>
      </c>
      <c r="M186" s="160" t="str">
        <f>IF('Building B18'!Z300&gt;0,'Building B18'!Z300, " ")</f>
        <v> </v>
      </c>
    </row>
    <row r="187" ht="14.25" customHeight="1">
      <c r="A187" s="12" t="str">
        <f>IF('Building B18'!A301&gt;0,'Building B18'!A301, " ")</f>
        <v> </v>
      </c>
      <c r="B187" s="12" t="str">
        <f>IF('Building B18'!B301&gt;0,'Building B18'!B301, " ")</f>
        <v> </v>
      </c>
      <c r="C187" s="160" t="str">
        <f>IF('Building B18'!N301&gt;0,'Building B18'!N301, " ")</f>
        <v> </v>
      </c>
      <c r="D187" s="160" t="str">
        <f>IF('Building B18'!O301&gt;0,'Building B18'!O301, " ")</f>
        <v> </v>
      </c>
      <c r="E187" s="160" t="str">
        <f>IF('Building B18'!Q301&gt;0,'Building B18'!Q301, " ")</f>
        <v> </v>
      </c>
      <c r="F187" s="160" t="str">
        <f>IF('Building B18'!R301&gt;0,'Building B18'!R301, " ")</f>
        <v> </v>
      </c>
      <c r="G187" s="160" t="str">
        <f>IF('Building B18'!S301&gt;0,'Building B18'!S301, " ")</f>
        <v> </v>
      </c>
      <c r="H187" s="160" t="str">
        <f>IF('Building B18'!T301&gt;0,'Building B18'!T301, " ")</f>
        <v> </v>
      </c>
      <c r="I187" s="160" t="str">
        <f>IF('Building B18'!U301&gt;0,'Building B18'!U301, " ")</f>
        <v> </v>
      </c>
      <c r="J187" s="160" t="str">
        <f>IF('Building B18'!V301&gt;0,'Building B18'!V301, " ")</f>
        <v> </v>
      </c>
      <c r="K187" s="160" t="str">
        <f>IF('Building B18'!X301&gt;0,'Building B18'!X301, " ")</f>
        <v> </v>
      </c>
      <c r="L187" s="160" t="str">
        <f>IF('Building B18'!Y301&gt;0,'Building B18'!Y301, " ")</f>
        <v> </v>
      </c>
      <c r="M187" s="160" t="str">
        <f>IF('Building B18'!Z301&gt;0,'Building B18'!Z301, " ")</f>
        <v> </v>
      </c>
    </row>
    <row r="188" ht="14.25" customHeight="1">
      <c r="A188" s="12" t="str">
        <f>IF('Building B18'!A302&gt;0,'Building B18'!A302, " ")</f>
        <v> </v>
      </c>
      <c r="B188" s="12" t="str">
        <f>IF('Building B18'!B302&gt;0,'Building B18'!B302, " ")</f>
        <v> </v>
      </c>
      <c r="C188" s="160" t="str">
        <f>IF('Building B18'!N302&gt;0,'Building B18'!N302, " ")</f>
        <v> </v>
      </c>
      <c r="D188" s="160" t="str">
        <f>IF('Building B18'!O302&gt;0,'Building B18'!O302, " ")</f>
        <v> </v>
      </c>
      <c r="E188" s="160" t="str">
        <f>IF('Building B18'!Q302&gt;0,'Building B18'!Q302, " ")</f>
        <v> </v>
      </c>
      <c r="F188" s="160" t="str">
        <f>IF('Building B18'!R302&gt;0,'Building B18'!R302, " ")</f>
        <v> </v>
      </c>
      <c r="G188" s="160" t="str">
        <f>IF('Building B18'!S302&gt;0,'Building B18'!S302, " ")</f>
        <v> </v>
      </c>
      <c r="H188" s="160" t="str">
        <f>IF('Building B18'!T302&gt;0,'Building B18'!T302, " ")</f>
        <v> </v>
      </c>
      <c r="I188" s="160" t="str">
        <f>IF('Building B18'!U302&gt;0,'Building B18'!U302, " ")</f>
        <v> </v>
      </c>
      <c r="J188" s="160" t="str">
        <f>IF('Building B18'!V302&gt;0,'Building B18'!V302, " ")</f>
        <v> </v>
      </c>
      <c r="K188" s="160" t="str">
        <f>IF('Building B18'!X302&gt;0,'Building B18'!X302, " ")</f>
        <v> </v>
      </c>
      <c r="L188" s="160" t="str">
        <f>IF('Building B18'!Y302&gt;0,'Building B18'!Y302, " ")</f>
        <v> </v>
      </c>
      <c r="M188" s="160" t="str">
        <f>IF('Building B18'!Z302&gt;0,'Building B18'!Z302, " ")</f>
        <v> </v>
      </c>
    </row>
    <row r="189" ht="14.25" customHeight="1">
      <c r="A189" s="12" t="str">
        <f>IF('Building B18'!A303&gt;0,'Building B18'!A303, " ")</f>
        <v> </v>
      </c>
      <c r="B189" s="12" t="str">
        <f>IF('Building B18'!B303&gt;0,'Building B18'!B303, " ")</f>
        <v> </v>
      </c>
      <c r="C189" s="160" t="str">
        <f>IF('Building B18'!N303&gt;0,'Building B18'!N303, " ")</f>
        <v> </v>
      </c>
      <c r="D189" s="160" t="str">
        <f>IF('Building B18'!O303&gt;0,'Building B18'!O303, " ")</f>
        <v> </v>
      </c>
      <c r="E189" s="160" t="str">
        <f>IF('Building B18'!Q303&gt;0,'Building B18'!Q303, " ")</f>
        <v> </v>
      </c>
      <c r="F189" s="160" t="str">
        <f>IF('Building B18'!R303&gt;0,'Building B18'!R303, " ")</f>
        <v> </v>
      </c>
      <c r="G189" s="160" t="str">
        <f>IF('Building B18'!S303&gt;0,'Building B18'!S303, " ")</f>
        <v> </v>
      </c>
      <c r="H189" s="160" t="str">
        <f>IF('Building B18'!T303&gt;0,'Building B18'!T303, " ")</f>
        <v> </v>
      </c>
      <c r="I189" s="160" t="str">
        <f>IF('Building B18'!U303&gt;0,'Building B18'!U303, " ")</f>
        <v> </v>
      </c>
      <c r="J189" s="160" t="str">
        <f>IF('Building B18'!V303&gt;0,'Building B18'!V303, " ")</f>
        <v> </v>
      </c>
      <c r="K189" s="160" t="str">
        <f>IF('Building B18'!X303&gt;0,'Building B18'!X303, " ")</f>
        <v> </v>
      </c>
      <c r="L189" s="160" t="str">
        <f>IF('Building B18'!Y303&gt;0,'Building B18'!Y303, " ")</f>
        <v> </v>
      </c>
      <c r="M189" s="160" t="str">
        <f>IF('Building B18'!Z303&gt;0,'Building B18'!Z303, " ")</f>
        <v> </v>
      </c>
    </row>
    <row r="190" ht="14.25" customHeight="1">
      <c r="A190" s="12" t="str">
        <f>IF('Building B18'!A304&gt;0,'Building B18'!A304, " ")</f>
        <v> </v>
      </c>
      <c r="B190" s="12" t="str">
        <f>IF('Building B18'!B304&gt;0,'Building B18'!B304, " ")</f>
        <v> </v>
      </c>
      <c r="C190" s="160" t="str">
        <f>IF('Building B18'!N304&gt;0,'Building B18'!N304, " ")</f>
        <v> </v>
      </c>
      <c r="D190" s="160" t="str">
        <f>IF('Building B18'!O304&gt;0,'Building B18'!O304, " ")</f>
        <v> </v>
      </c>
      <c r="E190" s="160" t="str">
        <f>IF('Building B18'!Q304&gt;0,'Building B18'!Q304, " ")</f>
        <v> </v>
      </c>
      <c r="F190" s="160" t="str">
        <f>IF('Building B18'!R304&gt;0,'Building B18'!R304, " ")</f>
        <v> </v>
      </c>
      <c r="G190" s="160" t="str">
        <f>IF('Building B18'!S304&gt;0,'Building B18'!S304, " ")</f>
        <v> </v>
      </c>
      <c r="H190" s="160" t="str">
        <f>IF('Building B18'!T304&gt;0,'Building B18'!T304, " ")</f>
        <v> </v>
      </c>
      <c r="I190" s="160" t="str">
        <f>IF('Building B18'!U304&gt;0,'Building B18'!U304, " ")</f>
        <v> </v>
      </c>
      <c r="J190" s="160" t="str">
        <f>IF('Building B18'!V304&gt;0,'Building B18'!V304, " ")</f>
        <v> </v>
      </c>
      <c r="K190" s="160" t="str">
        <f>IF('Building B18'!X304&gt;0,'Building B18'!X304, " ")</f>
        <v> </v>
      </c>
      <c r="L190" s="160" t="str">
        <f>IF('Building B18'!Y304&gt;0,'Building B18'!Y304, " ")</f>
        <v> </v>
      </c>
      <c r="M190" s="160" t="str">
        <f>IF('Building B18'!Z304&gt;0,'Building B18'!Z304, " ")</f>
        <v> </v>
      </c>
    </row>
    <row r="191" ht="14.25" customHeight="1">
      <c r="A191" s="12" t="str">
        <f>IF('Building B18'!A305&gt;0,'Building B18'!A305, " ")</f>
        <v> </v>
      </c>
      <c r="B191" s="12" t="str">
        <f>IF('Building B18'!B305&gt;0,'Building B18'!B305, " ")</f>
        <v> </v>
      </c>
      <c r="C191" s="160" t="str">
        <f>IF('Building B18'!N305&gt;0,'Building B18'!N305, " ")</f>
        <v> </v>
      </c>
      <c r="D191" s="160" t="str">
        <f>IF('Building B18'!O305&gt;0,'Building B18'!O305, " ")</f>
        <v> </v>
      </c>
      <c r="E191" s="160" t="str">
        <f>IF('Building B18'!Q305&gt;0,'Building B18'!Q305, " ")</f>
        <v> </v>
      </c>
      <c r="F191" s="160" t="str">
        <f>IF('Building B18'!R305&gt;0,'Building B18'!R305, " ")</f>
        <v> </v>
      </c>
      <c r="G191" s="160" t="str">
        <f>IF('Building B18'!S305&gt;0,'Building B18'!S305, " ")</f>
        <v> </v>
      </c>
      <c r="H191" s="160" t="str">
        <f>IF('Building B18'!T305&gt;0,'Building B18'!T305, " ")</f>
        <v> </v>
      </c>
      <c r="I191" s="160" t="str">
        <f>IF('Building B18'!U305&gt;0,'Building B18'!U305, " ")</f>
        <v> </v>
      </c>
      <c r="J191" s="160" t="str">
        <f>IF('Building B18'!V305&gt;0,'Building B18'!V305, " ")</f>
        <v> </v>
      </c>
      <c r="K191" s="160" t="str">
        <f>IF('Building B18'!X305&gt;0,'Building B18'!X305, " ")</f>
        <v> </v>
      </c>
      <c r="L191" s="160" t="str">
        <f>IF('Building B18'!Y305&gt;0,'Building B18'!Y305, " ")</f>
        <v> </v>
      </c>
      <c r="M191" s="160" t="str">
        <f>IF('Building B18'!Z305&gt;0,'Building B18'!Z305, " ")</f>
        <v> </v>
      </c>
    </row>
    <row r="192" ht="14.25" customHeight="1">
      <c r="A192" s="12" t="str">
        <f>IF('Building B18'!A306&gt;0,'Building B18'!A306, " ")</f>
        <v> </v>
      </c>
      <c r="B192" s="12" t="str">
        <f>IF('Building B18'!B306&gt;0,'Building B18'!B306, " ")</f>
        <v> </v>
      </c>
      <c r="C192" s="160" t="str">
        <f>IF('Building B18'!N306&gt;0,'Building B18'!N306, " ")</f>
        <v> </v>
      </c>
      <c r="D192" s="160" t="str">
        <f>IF('Building B18'!O306&gt;0,'Building B18'!O306, " ")</f>
        <v> </v>
      </c>
      <c r="E192" s="160" t="str">
        <f>IF('Building B18'!Q306&gt;0,'Building B18'!Q306, " ")</f>
        <v> </v>
      </c>
      <c r="F192" s="160" t="str">
        <f>IF('Building B18'!R306&gt;0,'Building B18'!R306, " ")</f>
        <v> </v>
      </c>
      <c r="G192" s="160" t="str">
        <f>IF('Building B18'!S306&gt;0,'Building B18'!S306, " ")</f>
        <v> </v>
      </c>
      <c r="H192" s="160" t="str">
        <f>IF('Building B18'!T306&gt;0,'Building B18'!T306, " ")</f>
        <v> </v>
      </c>
      <c r="I192" s="160" t="str">
        <f>IF('Building B18'!U306&gt;0,'Building B18'!U306, " ")</f>
        <v> </v>
      </c>
      <c r="J192" s="160" t="str">
        <f>IF('Building B18'!V306&gt;0,'Building B18'!V306, " ")</f>
        <v> </v>
      </c>
      <c r="K192" s="160" t="str">
        <f>IF('Building B18'!X306&gt;0,'Building B18'!X306, " ")</f>
        <v> </v>
      </c>
      <c r="L192" s="160" t="str">
        <f>IF('Building B18'!Y306&gt;0,'Building B18'!Y306, " ")</f>
        <v> </v>
      </c>
      <c r="M192" s="160" t="str">
        <f>IF('Building B18'!Z306&gt;0,'Building B18'!Z306, " ")</f>
        <v> </v>
      </c>
    </row>
    <row r="193" ht="14.25" customHeight="1">
      <c r="A193" s="12" t="str">
        <f>IF('Building B18'!A307&gt;0,'Building B18'!A307, " ")</f>
        <v> </v>
      </c>
      <c r="B193" s="12" t="str">
        <f>IF('Building B18'!B307&gt;0,'Building B18'!B307, " ")</f>
        <v> </v>
      </c>
      <c r="C193" s="160" t="str">
        <f>IF('Building B18'!N307&gt;0,'Building B18'!N307, " ")</f>
        <v> </v>
      </c>
      <c r="D193" s="160" t="str">
        <f>IF('Building B18'!O307&gt;0,'Building B18'!O307, " ")</f>
        <v> </v>
      </c>
      <c r="E193" s="160" t="str">
        <f>IF('Building B18'!Q307&gt;0,'Building B18'!Q307, " ")</f>
        <v> </v>
      </c>
      <c r="F193" s="160" t="str">
        <f>IF('Building B18'!R307&gt;0,'Building B18'!R307, " ")</f>
        <v> </v>
      </c>
      <c r="G193" s="160" t="str">
        <f>IF('Building B18'!S307&gt;0,'Building B18'!S307, " ")</f>
        <v> </v>
      </c>
      <c r="H193" s="160" t="str">
        <f>IF('Building B18'!T307&gt;0,'Building B18'!T307, " ")</f>
        <v> </v>
      </c>
      <c r="I193" s="160" t="str">
        <f>IF('Building B18'!U307&gt;0,'Building B18'!U307, " ")</f>
        <v> </v>
      </c>
      <c r="J193" s="160" t="str">
        <f>IF('Building B18'!V307&gt;0,'Building B18'!V307, " ")</f>
        <v> </v>
      </c>
      <c r="K193" s="160" t="str">
        <f>IF('Building B18'!X307&gt;0,'Building B18'!X307, " ")</f>
        <v> </v>
      </c>
      <c r="L193" s="160" t="str">
        <f>IF('Building B18'!Y307&gt;0,'Building B18'!Y307, " ")</f>
        <v> </v>
      </c>
      <c r="M193" s="160" t="str">
        <f>IF('Building B18'!Z307&gt;0,'Building B18'!Z307, " ")</f>
        <v> </v>
      </c>
    </row>
    <row r="194" ht="14.25" customHeight="1">
      <c r="A194" s="12" t="str">
        <f>IF('Building B18'!A308&gt;0,'Building B18'!A308, " ")</f>
        <v> </v>
      </c>
      <c r="B194" s="12" t="str">
        <f>IF('Building B18'!B308&gt;0,'Building B18'!B308, " ")</f>
        <v> </v>
      </c>
      <c r="C194" s="160" t="str">
        <f>IF('Building B18'!N308&gt;0,'Building B18'!N308, " ")</f>
        <v> </v>
      </c>
      <c r="D194" s="160" t="str">
        <f>IF('Building B18'!O308&gt;0,'Building B18'!O308, " ")</f>
        <v> </v>
      </c>
      <c r="E194" s="160" t="str">
        <f>IF('Building B18'!Q308&gt;0,'Building B18'!Q308, " ")</f>
        <v> </v>
      </c>
      <c r="F194" s="160" t="str">
        <f>IF('Building B18'!R308&gt;0,'Building B18'!R308, " ")</f>
        <v> </v>
      </c>
      <c r="G194" s="160" t="str">
        <f>IF('Building B18'!S308&gt;0,'Building B18'!S308, " ")</f>
        <v> </v>
      </c>
      <c r="H194" s="160" t="str">
        <f>IF('Building B18'!T308&gt;0,'Building B18'!T308, " ")</f>
        <v> </v>
      </c>
      <c r="I194" s="160" t="str">
        <f>IF('Building B18'!U308&gt;0,'Building B18'!U308, " ")</f>
        <v> </v>
      </c>
      <c r="J194" s="160" t="str">
        <f>IF('Building B18'!V308&gt;0,'Building B18'!V308, " ")</f>
        <v> </v>
      </c>
      <c r="K194" s="160" t="str">
        <f>IF('Building B18'!X308&gt;0,'Building B18'!X308, " ")</f>
        <v> </v>
      </c>
      <c r="L194" s="160" t="str">
        <f>IF('Building B18'!Y308&gt;0,'Building B18'!Y308, " ")</f>
        <v> </v>
      </c>
      <c r="M194" s="160" t="str">
        <f>IF('Building B18'!Z308&gt;0,'Building B18'!Z308, " ")</f>
        <v> </v>
      </c>
    </row>
    <row r="195" ht="14.25" customHeight="1">
      <c r="A195" s="12" t="str">
        <f>IF('Building B18'!A309&gt;0,'Building B18'!A309, " ")</f>
        <v> </v>
      </c>
      <c r="B195" s="12" t="str">
        <f>IF('Building B18'!B309&gt;0,'Building B18'!B309, " ")</f>
        <v> </v>
      </c>
      <c r="C195" s="160" t="str">
        <f>IF('Building B18'!N309&gt;0,'Building B18'!N309, " ")</f>
        <v> </v>
      </c>
      <c r="D195" s="160" t="str">
        <f>IF('Building B18'!O309&gt;0,'Building B18'!O309, " ")</f>
        <v> </v>
      </c>
      <c r="E195" s="160" t="str">
        <f>IF('Building B18'!Q309&gt;0,'Building B18'!Q309, " ")</f>
        <v> </v>
      </c>
      <c r="F195" s="160" t="str">
        <f>IF('Building B18'!R309&gt;0,'Building B18'!R309, " ")</f>
        <v> </v>
      </c>
      <c r="G195" s="160" t="str">
        <f>IF('Building B18'!S309&gt;0,'Building B18'!S309, " ")</f>
        <v> </v>
      </c>
      <c r="H195" s="160" t="str">
        <f>IF('Building B18'!T309&gt;0,'Building B18'!T309, " ")</f>
        <v> </v>
      </c>
      <c r="I195" s="160" t="str">
        <f>IF('Building B18'!U309&gt;0,'Building B18'!U309, " ")</f>
        <v> </v>
      </c>
      <c r="J195" s="160" t="str">
        <f>IF('Building B18'!V309&gt;0,'Building B18'!V309, " ")</f>
        <v> </v>
      </c>
      <c r="K195" s="160" t="str">
        <f>IF('Building B18'!X309&gt;0,'Building B18'!X309, " ")</f>
        <v> </v>
      </c>
      <c r="L195" s="160" t="str">
        <f>IF('Building B18'!Y309&gt;0,'Building B18'!Y309, " ")</f>
        <v> </v>
      </c>
      <c r="M195" s="160" t="str">
        <f>IF('Building B18'!Z309&gt;0,'Building B18'!Z309, " ")</f>
        <v> </v>
      </c>
    </row>
    <row r="196" ht="14.25" customHeight="1">
      <c r="A196" s="12" t="str">
        <f>IF('Building B18'!A310&gt;0,'Building B18'!A310, " ")</f>
        <v> </v>
      </c>
      <c r="B196" s="12" t="str">
        <f>IF('Building B18'!B310&gt;0,'Building B18'!B310, " ")</f>
        <v> </v>
      </c>
      <c r="C196" s="160" t="str">
        <f>IF('Building B18'!N310&gt;0,'Building B18'!N310, " ")</f>
        <v> </v>
      </c>
      <c r="D196" s="160" t="str">
        <f>IF('Building B18'!O310&gt;0,'Building B18'!O310, " ")</f>
        <v> </v>
      </c>
      <c r="E196" s="160" t="str">
        <f>IF('Building B18'!Q310&gt;0,'Building B18'!Q310, " ")</f>
        <v> </v>
      </c>
      <c r="F196" s="160" t="str">
        <f>IF('Building B18'!R310&gt;0,'Building B18'!R310, " ")</f>
        <v> </v>
      </c>
      <c r="G196" s="160" t="str">
        <f>IF('Building B18'!S310&gt;0,'Building B18'!S310, " ")</f>
        <v> </v>
      </c>
      <c r="H196" s="160" t="str">
        <f>IF('Building B18'!T310&gt;0,'Building B18'!T310, " ")</f>
        <v> </v>
      </c>
      <c r="I196" s="160" t="str">
        <f>IF('Building B18'!U310&gt;0,'Building B18'!U310, " ")</f>
        <v> </v>
      </c>
      <c r="J196" s="160" t="str">
        <f>IF('Building B18'!V310&gt;0,'Building B18'!V310, " ")</f>
        <v> </v>
      </c>
      <c r="K196" s="160" t="str">
        <f>IF('Building B18'!X310&gt;0,'Building B18'!X310, " ")</f>
        <v> </v>
      </c>
      <c r="L196" s="160" t="str">
        <f>IF('Building B18'!Y310&gt;0,'Building B18'!Y310, " ")</f>
        <v> </v>
      </c>
      <c r="M196" s="160" t="str">
        <f>IF('Building B18'!Z310&gt;0,'Building B18'!Z310, " ")</f>
        <v> </v>
      </c>
    </row>
    <row r="197" ht="14.25" customHeight="1">
      <c r="A197" s="12" t="str">
        <f>IF('Building B18'!A311&gt;0,'Building B18'!A311, " ")</f>
        <v> </v>
      </c>
      <c r="B197" s="12" t="str">
        <f>IF('Building B18'!B311&gt;0,'Building B18'!B311, " ")</f>
        <v> </v>
      </c>
      <c r="C197" s="160" t="str">
        <f>IF('Building B18'!N311&gt;0,'Building B18'!N311, " ")</f>
        <v> </v>
      </c>
      <c r="D197" s="160" t="str">
        <f>IF('Building B18'!O311&gt;0,'Building B18'!O311, " ")</f>
        <v> </v>
      </c>
      <c r="E197" s="160" t="str">
        <f>IF('Building B18'!Q311&gt;0,'Building B18'!Q311, " ")</f>
        <v> </v>
      </c>
      <c r="F197" s="160" t="str">
        <f>IF('Building B18'!R311&gt;0,'Building B18'!R311, " ")</f>
        <v> </v>
      </c>
      <c r="G197" s="160" t="str">
        <f>IF('Building B18'!S311&gt;0,'Building B18'!S311, " ")</f>
        <v> </v>
      </c>
      <c r="H197" s="160" t="str">
        <f>IF('Building B18'!T311&gt;0,'Building B18'!T311, " ")</f>
        <v> </v>
      </c>
      <c r="I197" s="160" t="str">
        <f>IF('Building B18'!U311&gt;0,'Building B18'!U311, " ")</f>
        <v> </v>
      </c>
      <c r="J197" s="160" t="str">
        <f>IF('Building B18'!V311&gt;0,'Building B18'!V311, " ")</f>
        <v> </v>
      </c>
      <c r="K197" s="160" t="str">
        <f>IF('Building B18'!X311&gt;0,'Building B18'!X311, " ")</f>
        <v> </v>
      </c>
      <c r="L197" s="160" t="str">
        <f>IF('Building B18'!Y311&gt;0,'Building B18'!Y311, " ")</f>
        <v> </v>
      </c>
      <c r="M197" s="160" t="str">
        <f>IF('Building B18'!Z311&gt;0,'Building B18'!Z311, " ")</f>
        <v> </v>
      </c>
    </row>
    <row r="198" ht="14.25" customHeight="1">
      <c r="A198" s="12" t="str">
        <f>IF('Building B18'!A312&gt;0,'Building B18'!A312, " ")</f>
        <v> </v>
      </c>
      <c r="B198" s="12" t="str">
        <f>IF('Building B18'!B312&gt;0,'Building B18'!B312, " ")</f>
        <v> </v>
      </c>
      <c r="C198" s="160" t="str">
        <f>IF('Building B18'!N312&gt;0,'Building B18'!N312, " ")</f>
        <v> </v>
      </c>
      <c r="D198" s="160" t="str">
        <f>IF('Building B18'!O312&gt;0,'Building B18'!O312, " ")</f>
        <v> </v>
      </c>
      <c r="E198" s="160" t="str">
        <f>IF('Building B18'!Q312&gt;0,'Building B18'!Q312, " ")</f>
        <v> </v>
      </c>
      <c r="F198" s="160" t="str">
        <f>IF('Building B18'!R312&gt;0,'Building B18'!R312, " ")</f>
        <v> </v>
      </c>
      <c r="G198" s="160" t="str">
        <f>IF('Building B18'!S312&gt;0,'Building B18'!S312, " ")</f>
        <v> </v>
      </c>
      <c r="H198" s="160" t="str">
        <f>IF('Building B18'!T312&gt;0,'Building B18'!T312, " ")</f>
        <v> </v>
      </c>
      <c r="I198" s="160" t="str">
        <f>IF('Building B18'!U312&gt;0,'Building B18'!U312, " ")</f>
        <v> </v>
      </c>
      <c r="J198" s="160" t="str">
        <f>IF('Building B18'!V312&gt;0,'Building B18'!V312, " ")</f>
        <v> </v>
      </c>
      <c r="K198" s="160" t="str">
        <f>IF('Building B18'!X312&gt;0,'Building B18'!X312, " ")</f>
        <v> </v>
      </c>
      <c r="L198" s="160" t="str">
        <f>IF('Building B18'!Y312&gt;0,'Building B18'!Y312, " ")</f>
        <v> </v>
      </c>
      <c r="M198" s="160" t="str">
        <f>IF('Building B18'!Z312&gt;0,'Building B18'!Z312, " ")</f>
        <v> </v>
      </c>
    </row>
    <row r="199" ht="14.25" customHeight="1">
      <c r="A199" s="12" t="str">
        <f>IF('Building B18'!A313&gt;0,'Building B18'!A313, " ")</f>
        <v> </v>
      </c>
      <c r="B199" s="12" t="str">
        <f>IF('Building B18'!B313&gt;0,'Building B18'!B313, " ")</f>
        <v> </v>
      </c>
      <c r="C199" s="160" t="str">
        <f>IF('Building B18'!N313&gt;0,'Building B18'!N313, " ")</f>
        <v> </v>
      </c>
      <c r="D199" s="160" t="str">
        <f>IF('Building B18'!O313&gt;0,'Building B18'!O313, " ")</f>
        <v> </v>
      </c>
      <c r="E199" s="160" t="str">
        <f>IF('Building B18'!Q313&gt;0,'Building B18'!Q313, " ")</f>
        <v> </v>
      </c>
      <c r="F199" s="160" t="str">
        <f>IF('Building B18'!R313&gt;0,'Building B18'!R313, " ")</f>
        <v> </v>
      </c>
      <c r="G199" s="160" t="str">
        <f>IF('Building B18'!S313&gt;0,'Building B18'!S313, " ")</f>
        <v> </v>
      </c>
      <c r="H199" s="160" t="str">
        <f>IF('Building B18'!T313&gt;0,'Building B18'!T313, " ")</f>
        <v> </v>
      </c>
      <c r="I199" s="160" t="str">
        <f>IF('Building B18'!U313&gt;0,'Building B18'!U313, " ")</f>
        <v> </v>
      </c>
      <c r="J199" s="160" t="str">
        <f>IF('Building B18'!V313&gt;0,'Building B18'!V313, " ")</f>
        <v> </v>
      </c>
      <c r="K199" s="160" t="str">
        <f>IF('Building B18'!X313&gt;0,'Building B18'!X313, " ")</f>
        <v> </v>
      </c>
      <c r="L199" s="160" t="str">
        <f>IF('Building B18'!Y313&gt;0,'Building B18'!Y313, " ")</f>
        <v> </v>
      </c>
      <c r="M199" s="160" t="str">
        <f>IF('Building B18'!Z313&gt;0,'Building B18'!Z313, " ")</f>
        <v> </v>
      </c>
    </row>
    <row r="200" ht="14.25" customHeight="1">
      <c r="A200" s="12" t="str">
        <f>IF('Building B18'!A314&gt;0,'Building B18'!A314, " ")</f>
        <v> </v>
      </c>
      <c r="B200" s="12" t="str">
        <f>IF('Building B18'!B314&gt;0,'Building B18'!B314, " ")</f>
        <v> </v>
      </c>
      <c r="C200" s="160" t="str">
        <f>IF('Building B18'!N314&gt;0,'Building B18'!N314, " ")</f>
        <v> </v>
      </c>
      <c r="D200" s="160" t="str">
        <f>IF('Building B18'!O314&gt;0,'Building B18'!O314, " ")</f>
        <v> </v>
      </c>
      <c r="E200" s="160" t="str">
        <f>IF('Building B18'!Q314&gt;0,'Building B18'!Q314, " ")</f>
        <v> </v>
      </c>
      <c r="F200" s="160" t="str">
        <f>IF('Building B18'!R314&gt;0,'Building B18'!R314, " ")</f>
        <v> </v>
      </c>
      <c r="G200" s="160" t="str">
        <f>IF('Building B18'!S314&gt;0,'Building B18'!S314, " ")</f>
        <v> </v>
      </c>
      <c r="H200" s="160" t="str">
        <f>IF('Building B18'!T314&gt;0,'Building B18'!T314, " ")</f>
        <v> </v>
      </c>
      <c r="I200" s="160" t="str">
        <f>IF('Building B18'!U314&gt;0,'Building B18'!U314, " ")</f>
        <v> </v>
      </c>
      <c r="J200" s="160" t="str">
        <f>IF('Building B18'!V314&gt;0,'Building B18'!V314, " ")</f>
        <v> </v>
      </c>
      <c r="K200" s="160" t="str">
        <f>IF('Building B18'!X314&gt;0,'Building B18'!X314, " ")</f>
        <v> </v>
      </c>
      <c r="L200" s="160" t="str">
        <f>IF('Building B18'!Y314&gt;0,'Building B18'!Y314, " ")</f>
        <v> </v>
      </c>
      <c r="M200" s="160" t="str">
        <f>IF('Building B18'!Z314&gt;0,'Building B18'!Z314, " ")</f>
        <v> </v>
      </c>
    </row>
    <row r="201" ht="14.25" customHeight="1">
      <c r="A201" s="12" t="str">
        <f>IF('Building B18'!A315&gt;0,'Building B18'!A315, " ")</f>
        <v> </v>
      </c>
      <c r="B201" s="12" t="str">
        <f>IF('Building B18'!B315&gt;0,'Building B18'!B315, " ")</f>
        <v> </v>
      </c>
      <c r="C201" s="160" t="str">
        <f>IF('Building B18'!N315&gt;0,'Building B18'!N315, " ")</f>
        <v> </v>
      </c>
      <c r="D201" s="160" t="str">
        <f>IF('Building B18'!O315&gt;0,'Building B18'!O315, " ")</f>
        <v> </v>
      </c>
      <c r="E201" s="160" t="str">
        <f>IF('Building B18'!Q315&gt;0,'Building B18'!Q315, " ")</f>
        <v> </v>
      </c>
      <c r="F201" s="160" t="str">
        <f>IF('Building B18'!R315&gt;0,'Building B18'!R315, " ")</f>
        <v> </v>
      </c>
      <c r="G201" s="160" t="str">
        <f>IF('Building B18'!S315&gt;0,'Building B18'!S315, " ")</f>
        <v> </v>
      </c>
      <c r="H201" s="160" t="str">
        <f>IF('Building B18'!T315&gt;0,'Building B18'!T315, " ")</f>
        <v> </v>
      </c>
      <c r="I201" s="160" t="str">
        <f>IF('Building B18'!U315&gt;0,'Building B18'!U315, " ")</f>
        <v> </v>
      </c>
      <c r="J201" s="160" t="str">
        <f>IF('Building B18'!V315&gt;0,'Building B18'!V315, " ")</f>
        <v> </v>
      </c>
      <c r="K201" s="160" t="str">
        <f>IF('Building B18'!X315&gt;0,'Building B18'!X315, " ")</f>
        <v> </v>
      </c>
      <c r="L201" s="160" t="str">
        <f>IF('Building B18'!Y315&gt;0,'Building B18'!Y315, " ")</f>
        <v> </v>
      </c>
      <c r="M201" s="160" t="str">
        <f>IF('Building B18'!Z315&gt;0,'Building B18'!Z315, " ")</f>
        <v> </v>
      </c>
    </row>
    <row r="202" ht="14.25" customHeight="1">
      <c r="A202" s="12" t="str">
        <f>IF('Building B18'!A316&gt;0,'Building B18'!A316, " ")</f>
        <v> </v>
      </c>
      <c r="B202" s="12" t="str">
        <f>IF('Building B18'!B316&gt;0,'Building B18'!B316, " ")</f>
        <v> </v>
      </c>
      <c r="C202" s="160" t="str">
        <f>IF('Building B18'!N316&gt;0,'Building B18'!N316, " ")</f>
        <v> </v>
      </c>
      <c r="D202" s="160" t="str">
        <f>IF('Building B18'!O316&gt;0,'Building B18'!O316, " ")</f>
        <v> </v>
      </c>
      <c r="E202" s="160" t="str">
        <f>IF('Building B18'!Q316&gt;0,'Building B18'!Q316, " ")</f>
        <v> </v>
      </c>
      <c r="F202" s="160" t="str">
        <f>IF('Building B18'!R316&gt;0,'Building B18'!R316, " ")</f>
        <v> </v>
      </c>
      <c r="G202" s="160" t="str">
        <f>IF('Building B18'!S316&gt;0,'Building B18'!S316, " ")</f>
        <v> </v>
      </c>
      <c r="H202" s="160" t="str">
        <f>IF('Building B18'!T316&gt;0,'Building B18'!T316, " ")</f>
        <v> </v>
      </c>
      <c r="I202" s="160" t="str">
        <f>IF('Building B18'!U316&gt;0,'Building B18'!U316, " ")</f>
        <v> </v>
      </c>
      <c r="J202" s="160" t="str">
        <f>IF('Building B18'!V316&gt;0,'Building B18'!V316, " ")</f>
        <v> </v>
      </c>
      <c r="K202" s="160" t="str">
        <f>IF('Building B18'!X316&gt;0,'Building B18'!X316, " ")</f>
        <v> </v>
      </c>
      <c r="L202" s="160" t="str">
        <f>IF('Building B18'!Y316&gt;0,'Building B18'!Y316, " ")</f>
        <v> </v>
      </c>
      <c r="M202" s="160" t="str">
        <f>IF('Building B18'!Z316&gt;0,'Building B18'!Z316, " ")</f>
        <v> </v>
      </c>
    </row>
    <row r="203" ht="14.25" customHeight="1">
      <c r="A203" s="12" t="str">
        <f>IF('Building B18'!A317&gt;0,'Building B18'!A317, " ")</f>
        <v> </v>
      </c>
      <c r="B203" s="12" t="str">
        <f>IF('Building B18'!B317&gt;0,'Building B18'!B317, " ")</f>
        <v> </v>
      </c>
      <c r="C203" s="160" t="str">
        <f>IF('Building B18'!N317&gt;0,'Building B18'!N317, " ")</f>
        <v> </v>
      </c>
      <c r="D203" s="160" t="str">
        <f>IF('Building B18'!O317&gt;0,'Building B18'!O317, " ")</f>
        <v> </v>
      </c>
      <c r="E203" s="160" t="str">
        <f>IF('Building B18'!Q317&gt;0,'Building B18'!Q317, " ")</f>
        <v> </v>
      </c>
      <c r="F203" s="160" t="str">
        <f>IF('Building B18'!R317&gt;0,'Building B18'!R317, " ")</f>
        <v> </v>
      </c>
      <c r="G203" s="160" t="str">
        <f>IF('Building B18'!S317&gt;0,'Building B18'!S317, " ")</f>
        <v> </v>
      </c>
      <c r="H203" s="160" t="str">
        <f>IF('Building B18'!T317&gt;0,'Building B18'!T317, " ")</f>
        <v> </v>
      </c>
      <c r="I203" s="160" t="str">
        <f>IF('Building B18'!U317&gt;0,'Building B18'!U317, " ")</f>
        <v> </v>
      </c>
      <c r="J203" s="160" t="str">
        <f>IF('Building B18'!V317&gt;0,'Building B18'!V317, " ")</f>
        <v> </v>
      </c>
      <c r="K203" s="160" t="str">
        <f>IF('Building B18'!X317&gt;0,'Building B18'!X317, " ")</f>
        <v> </v>
      </c>
      <c r="L203" s="160" t="str">
        <f>IF('Building B18'!Y317&gt;0,'Building B18'!Y317, " ")</f>
        <v> </v>
      </c>
      <c r="M203" s="160" t="str">
        <f>IF('Building B18'!Z317&gt;0,'Building B18'!Z317, " ")</f>
        <v> </v>
      </c>
    </row>
    <row r="204" ht="14.25" customHeight="1">
      <c r="A204" s="12" t="str">
        <f>IF('Building B18'!A318&gt;0,'Building B18'!A318, " ")</f>
        <v> </v>
      </c>
      <c r="B204" s="12" t="str">
        <f>IF('Building B18'!B318&gt;0,'Building B18'!B318, " ")</f>
        <v> </v>
      </c>
      <c r="C204" s="160" t="str">
        <f>IF('Building B18'!N318&gt;0,'Building B18'!N318, " ")</f>
        <v> </v>
      </c>
      <c r="D204" s="160" t="str">
        <f>IF('Building B18'!O318&gt;0,'Building B18'!O318, " ")</f>
        <v> </v>
      </c>
      <c r="E204" s="160" t="str">
        <f>IF('Building B18'!Q318&gt;0,'Building B18'!Q318, " ")</f>
        <v> </v>
      </c>
      <c r="F204" s="160" t="str">
        <f>IF('Building B18'!R318&gt;0,'Building B18'!R318, " ")</f>
        <v> </v>
      </c>
      <c r="G204" s="160" t="str">
        <f>IF('Building B18'!S318&gt;0,'Building B18'!S318, " ")</f>
        <v> </v>
      </c>
      <c r="H204" s="160" t="str">
        <f>IF('Building B18'!T318&gt;0,'Building B18'!T318, " ")</f>
        <v> </v>
      </c>
      <c r="I204" s="160" t="str">
        <f>IF('Building B18'!U318&gt;0,'Building B18'!U318, " ")</f>
        <v> </v>
      </c>
      <c r="J204" s="160" t="str">
        <f>IF('Building B18'!V318&gt;0,'Building B18'!V318, " ")</f>
        <v> </v>
      </c>
      <c r="K204" s="160" t="str">
        <f>IF('Building B18'!X318&gt;0,'Building B18'!X318, " ")</f>
        <v> </v>
      </c>
      <c r="L204" s="160" t="str">
        <f>IF('Building B18'!Y318&gt;0,'Building B18'!Y318, " ")</f>
        <v> </v>
      </c>
      <c r="M204" s="160" t="str">
        <f>IF('Building B18'!Z318&gt;0,'Building B18'!Z318, " ")</f>
        <v> </v>
      </c>
    </row>
    <row r="205" ht="14.25" customHeight="1">
      <c r="A205" s="12" t="str">
        <f>IF('Building B18'!A319&gt;0,'Building B18'!A319, " ")</f>
        <v> </v>
      </c>
      <c r="B205" s="12" t="str">
        <f>IF('Building B18'!B319&gt;0,'Building B18'!B319, " ")</f>
        <v> </v>
      </c>
      <c r="C205" s="160" t="str">
        <f>IF('Building B18'!N319&gt;0,'Building B18'!N319, " ")</f>
        <v> </v>
      </c>
      <c r="D205" s="160" t="str">
        <f>IF('Building B18'!O319&gt;0,'Building B18'!O319, " ")</f>
        <v> </v>
      </c>
      <c r="E205" s="160" t="str">
        <f>IF('Building B18'!Q319&gt;0,'Building B18'!Q319, " ")</f>
        <v> </v>
      </c>
      <c r="F205" s="160" t="str">
        <f>IF('Building B18'!R319&gt;0,'Building B18'!R319, " ")</f>
        <v> </v>
      </c>
      <c r="G205" s="160" t="str">
        <f>IF('Building B18'!S319&gt;0,'Building B18'!S319, " ")</f>
        <v> </v>
      </c>
      <c r="H205" s="160" t="str">
        <f>IF('Building B18'!T319&gt;0,'Building B18'!T319, " ")</f>
        <v> </v>
      </c>
      <c r="I205" s="160" t="str">
        <f>IF('Building B18'!U319&gt;0,'Building B18'!U319, " ")</f>
        <v> </v>
      </c>
      <c r="J205" s="160" t="str">
        <f>IF('Building B18'!V319&gt;0,'Building B18'!V319, " ")</f>
        <v> </v>
      </c>
      <c r="K205" s="160" t="str">
        <f>IF('Building B18'!X319&gt;0,'Building B18'!X319, " ")</f>
        <v> </v>
      </c>
      <c r="L205" s="160" t="str">
        <f>IF('Building B18'!Y319&gt;0,'Building B18'!Y319, " ")</f>
        <v> </v>
      </c>
      <c r="M205" s="160" t="str">
        <f>IF('Building B18'!Z319&gt;0,'Building B18'!Z319, " ")</f>
        <v> </v>
      </c>
    </row>
    <row r="206" ht="14.25" customHeight="1">
      <c r="A206" s="12" t="str">
        <f>IF('Building B18'!A320&gt;0,'Building B18'!A320, " ")</f>
        <v> </v>
      </c>
      <c r="B206" s="12" t="str">
        <f>IF('Building B18'!B320&gt;0,'Building B18'!B320, " ")</f>
        <v> </v>
      </c>
      <c r="C206" s="160" t="str">
        <f>IF('Building B18'!N320&gt;0,'Building B18'!N320, " ")</f>
        <v> </v>
      </c>
      <c r="D206" s="160" t="str">
        <f>IF('Building B18'!O320&gt;0,'Building B18'!O320, " ")</f>
        <v> </v>
      </c>
      <c r="E206" s="160" t="str">
        <f>IF('Building B18'!Q320&gt;0,'Building B18'!Q320, " ")</f>
        <v> </v>
      </c>
      <c r="F206" s="160" t="str">
        <f>IF('Building B18'!R320&gt;0,'Building B18'!R320, " ")</f>
        <v> </v>
      </c>
      <c r="G206" s="160" t="str">
        <f>IF('Building B18'!S320&gt;0,'Building B18'!S320, " ")</f>
        <v> </v>
      </c>
      <c r="H206" s="160" t="str">
        <f>IF('Building B18'!T320&gt;0,'Building B18'!T320, " ")</f>
        <v> </v>
      </c>
      <c r="I206" s="160" t="str">
        <f>IF('Building B18'!U320&gt;0,'Building B18'!U320, " ")</f>
        <v> </v>
      </c>
      <c r="J206" s="160" t="str">
        <f>IF('Building B18'!V320&gt;0,'Building B18'!V320, " ")</f>
        <v> </v>
      </c>
      <c r="K206" s="160" t="str">
        <f>IF('Building B18'!X320&gt;0,'Building B18'!X320, " ")</f>
        <v> </v>
      </c>
      <c r="L206" s="160" t="str">
        <f>IF('Building B18'!Y320&gt;0,'Building B18'!Y320, " ")</f>
        <v> </v>
      </c>
      <c r="M206" s="160" t="str">
        <f>IF('Building B18'!Z320&gt;0,'Building B18'!Z320, " ")</f>
        <v> </v>
      </c>
    </row>
    <row r="207" ht="14.25" customHeight="1">
      <c r="A207" s="12" t="str">
        <f>IF('Building B18'!A321&gt;0,'Building B18'!A321, " ")</f>
        <v> </v>
      </c>
      <c r="B207" s="12" t="str">
        <f>IF('Building B18'!B321&gt;0,'Building B18'!B321, " ")</f>
        <v> </v>
      </c>
      <c r="C207" s="160" t="str">
        <f>IF('Building B18'!N321&gt;0,'Building B18'!N321, " ")</f>
        <v> </v>
      </c>
      <c r="D207" s="160" t="str">
        <f>IF('Building B18'!O321&gt;0,'Building B18'!O321, " ")</f>
        <v> </v>
      </c>
      <c r="E207" s="160" t="str">
        <f>IF('Building B18'!Q321&gt;0,'Building B18'!Q321, " ")</f>
        <v> </v>
      </c>
      <c r="F207" s="160" t="str">
        <f>IF('Building B18'!R321&gt;0,'Building B18'!R321, " ")</f>
        <v> </v>
      </c>
      <c r="G207" s="160" t="str">
        <f>IF('Building B18'!S321&gt;0,'Building B18'!S321, " ")</f>
        <v> </v>
      </c>
      <c r="H207" s="160" t="str">
        <f>IF('Building B18'!T321&gt;0,'Building B18'!T321, " ")</f>
        <v> </v>
      </c>
      <c r="I207" s="160" t="str">
        <f>IF('Building B18'!U321&gt;0,'Building B18'!U321, " ")</f>
        <v> </v>
      </c>
      <c r="J207" s="160" t="str">
        <f>IF('Building B18'!V321&gt;0,'Building B18'!V321, " ")</f>
        <v> </v>
      </c>
      <c r="K207" s="160" t="str">
        <f>IF('Building B18'!X321&gt;0,'Building B18'!X321, " ")</f>
        <v> </v>
      </c>
      <c r="L207" s="160" t="str">
        <f>IF('Building B18'!Y321&gt;0,'Building B18'!Y321, " ")</f>
        <v> </v>
      </c>
      <c r="M207" s="160" t="str">
        <f>IF('Building B18'!Z321&gt;0,'Building B18'!Z321, " ")</f>
        <v> </v>
      </c>
    </row>
    <row r="208" ht="14.25" customHeight="1">
      <c r="A208" s="12" t="str">
        <f>IF('Building B18'!A322&gt;0,'Building B18'!A322, " ")</f>
        <v> </v>
      </c>
      <c r="B208" s="12" t="str">
        <f>IF('Building B18'!B322&gt;0,'Building B18'!B322, " ")</f>
        <v> </v>
      </c>
      <c r="C208" s="160" t="str">
        <f>IF('Building B18'!N322&gt;0,'Building B18'!N322, " ")</f>
        <v> </v>
      </c>
      <c r="D208" s="160" t="str">
        <f>IF('Building B18'!O322&gt;0,'Building B18'!O322, " ")</f>
        <v> </v>
      </c>
      <c r="E208" s="160" t="str">
        <f>IF('Building B18'!Q322&gt;0,'Building B18'!Q322, " ")</f>
        <v> </v>
      </c>
      <c r="F208" s="160" t="str">
        <f>IF('Building B18'!R322&gt;0,'Building B18'!R322, " ")</f>
        <v> </v>
      </c>
      <c r="G208" s="160" t="str">
        <f>IF('Building B18'!S322&gt;0,'Building B18'!S322, " ")</f>
        <v> </v>
      </c>
      <c r="H208" s="160" t="str">
        <f>IF('Building B18'!T322&gt;0,'Building B18'!T322, " ")</f>
        <v> </v>
      </c>
      <c r="I208" s="160" t="str">
        <f>IF('Building B18'!U322&gt;0,'Building B18'!U322, " ")</f>
        <v> </v>
      </c>
      <c r="J208" s="160" t="str">
        <f>IF('Building B18'!V322&gt;0,'Building B18'!V322, " ")</f>
        <v> </v>
      </c>
      <c r="K208" s="160" t="str">
        <f>IF('Building B18'!X322&gt;0,'Building B18'!X322, " ")</f>
        <v> </v>
      </c>
      <c r="L208" s="160" t="str">
        <f>IF('Building B18'!Y322&gt;0,'Building B18'!Y322, " ")</f>
        <v> </v>
      </c>
      <c r="M208" s="160" t="str">
        <f>IF('Building B18'!Z322&gt;0,'Building B18'!Z322, " ")</f>
        <v> </v>
      </c>
    </row>
    <row r="209" ht="14.25" customHeight="1">
      <c r="A209" s="12" t="str">
        <f>IF('Building B18'!A323&gt;0,'Building B18'!A323, " ")</f>
        <v> </v>
      </c>
      <c r="B209" s="12" t="str">
        <f>IF('Building B18'!B323&gt;0,'Building B18'!B323, " ")</f>
        <v> </v>
      </c>
      <c r="C209" s="160" t="str">
        <f>IF('Building B18'!N323&gt;0,'Building B18'!N323, " ")</f>
        <v> </v>
      </c>
      <c r="D209" s="160" t="str">
        <f>IF('Building B18'!O323&gt;0,'Building B18'!O323, " ")</f>
        <v> </v>
      </c>
      <c r="E209" s="160" t="str">
        <f>IF('Building B18'!Q323&gt;0,'Building B18'!Q323, " ")</f>
        <v> </v>
      </c>
      <c r="F209" s="160" t="str">
        <f>IF('Building B18'!R323&gt;0,'Building B18'!R323, " ")</f>
        <v> </v>
      </c>
      <c r="G209" s="160" t="str">
        <f>IF('Building B18'!S323&gt;0,'Building B18'!S323, " ")</f>
        <v> </v>
      </c>
      <c r="H209" s="160" t="str">
        <f>IF('Building B18'!T323&gt;0,'Building B18'!T323, " ")</f>
        <v> </v>
      </c>
      <c r="I209" s="160" t="str">
        <f>IF('Building B18'!U323&gt;0,'Building B18'!U323, " ")</f>
        <v> </v>
      </c>
      <c r="J209" s="160" t="str">
        <f>IF('Building B18'!V323&gt;0,'Building B18'!V323, " ")</f>
        <v> </v>
      </c>
      <c r="K209" s="160" t="str">
        <f>IF('Building B18'!X323&gt;0,'Building B18'!X323, " ")</f>
        <v> </v>
      </c>
      <c r="L209" s="160" t="str">
        <f>IF('Building B18'!Y323&gt;0,'Building B18'!Y323, " ")</f>
        <v> </v>
      </c>
      <c r="M209" s="160" t="str">
        <f>IF('Building B18'!Z323&gt;0,'Building B18'!Z323, " ")</f>
        <v> </v>
      </c>
    </row>
    <row r="210" ht="14.25" customHeight="1">
      <c r="A210" s="12" t="str">
        <f>IF('Building B18'!A324&gt;0,'Building B18'!A324, " ")</f>
        <v> </v>
      </c>
      <c r="B210" s="12" t="str">
        <f>IF('Building B18'!B324&gt;0,'Building B18'!B324, " ")</f>
        <v> </v>
      </c>
      <c r="C210" s="160" t="str">
        <f>IF('Building B18'!N324&gt;0,'Building B18'!N324, " ")</f>
        <v> </v>
      </c>
      <c r="D210" s="160" t="str">
        <f>IF('Building B18'!O324&gt;0,'Building B18'!O324, " ")</f>
        <v> </v>
      </c>
      <c r="E210" s="160" t="str">
        <f>IF('Building B18'!Q324&gt;0,'Building B18'!Q324, " ")</f>
        <v> </v>
      </c>
      <c r="F210" s="160" t="str">
        <f>IF('Building B18'!R324&gt;0,'Building B18'!R324, " ")</f>
        <v> </v>
      </c>
      <c r="G210" s="160" t="str">
        <f>IF('Building B18'!S324&gt;0,'Building B18'!S324, " ")</f>
        <v> </v>
      </c>
      <c r="H210" s="160" t="str">
        <f>IF('Building B18'!T324&gt;0,'Building B18'!T324, " ")</f>
        <v> </v>
      </c>
      <c r="I210" s="160" t="str">
        <f>IF('Building B18'!U324&gt;0,'Building B18'!U324, " ")</f>
        <v> </v>
      </c>
      <c r="J210" s="160" t="str">
        <f>IF('Building B18'!V324&gt;0,'Building B18'!V324, " ")</f>
        <v> </v>
      </c>
      <c r="K210" s="160" t="str">
        <f>IF('Building B18'!X324&gt;0,'Building B18'!X324, " ")</f>
        <v> </v>
      </c>
      <c r="L210" s="160" t="str">
        <f>IF('Building B18'!Y324&gt;0,'Building B18'!Y324, " ")</f>
        <v> </v>
      </c>
      <c r="M210" s="160" t="str">
        <f>IF('Building B18'!Z324&gt;0,'Building B18'!Z324, " ")</f>
        <v> </v>
      </c>
    </row>
    <row r="211" ht="14.25" customHeight="1">
      <c r="A211" s="12" t="str">
        <f>IF('Building B18'!A325&gt;0,'Building B18'!A325, " ")</f>
        <v> </v>
      </c>
      <c r="B211" s="12" t="str">
        <f>IF('Building B18'!B325&gt;0,'Building B18'!B325, " ")</f>
        <v> </v>
      </c>
      <c r="C211" s="160" t="str">
        <f>IF('Building B18'!N325&gt;0,'Building B18'!N325, " ")</f>
        <v> </v>
      </c>
      <c r="D211" s="160" t="str">
        <f>IF('Building B18'!O325&gt;0,'Building B18'!O325, " ")</f>
        <v> </v>
      </c>
      <c r="E211" s="160" t="str">
        <f>IF('Building B18'!Q325&gt;0,'Building B18'!Q325, " ")</f>
        <v> </v>
      </c>
      <c r="F211" s="160" t="str">
        <f>IF('Building B18'!R325&gt;0,'Building B18'!R325, " ")</f>
        <v> </v>
      </c>
      <c r="G211" s="160" t="str">
        <f>IF('Building B18'!S325&gt;0,'Building B18'!S325, " ")</f>
        <v> </v>
      </c>
      <c r="H211" s="160" t="str">
        <f>IF('Building B18'!T325&gt;0,'Building B18'!T325, " ")</f>
        <v> </v>
      </c>
      <c r="I211" s="160" t="str">
        <f>IF('Building B18'!U325&gt;0,'Building B18'!U325, " ")</f>
        <v> </v>
      </c>
      <c r="J211" s="160" t="str">
        <f>IF('Building B18'!V325&gt;0,'Building B18'!V325, " ")</f>
        <v> </v>
      </c>
      <c r="K211" s="160" t="str">
        <f>IF('Building B18'!X325&gt;0,'Building B18'!X325, " ")</f>
        <v> </v>
      </c>
      <c r="L211" s="160" t="str">
        <f>IF('Building B18'!Y325&gt;0,'Building B18'!Y325, " ")</f>
        <v> </v>
      </c>
      <c r="M211" s="160" t="str">
        <f>IF('Building B18'!Z325&gt;0,'Building B18'!Z325, " ")</f>
        <v> </v>
      </c>
    </row>
    <row r="212" ht="14.25" customHeight="1">
      <c r="A212" s="12" t="str">
        <f>IF('Building B18'!A326&gt;0,'Building B18'!A326, " ")</f>
        <v> </v>
      </c>
      <c r="B212" s="12" t="str">
        <f>IF('Building B18'!B326&gt;0,'Building B18'!B326, " ")</f>
        <v> </v>
      </c>
      <c r="C212" s="160" t="str">
        <f>IF('Building B18'!N326&gt;0,'Building B18'!N326, " ")</f>
        <v> </v>
      </c>
      <c r="D212" s="160" t="str">
        <f>IF('Building B18'!O326&gt;0,'Building B18'!O326, " ")</f>
        <v> </v>
      </c>
      <c r="E212" s="160" t="str">
        <f>IF('Building B18'!Q326&gt;0,'Building B18'!Q326, " ")</f>
        <v> </v>
      </c>
      <c r="F212" s="160" t="str">
        <f>IF('Building B18'!R326&gt;0,'Building B18'!R326, " ")</f>
        <v> </v>
      </c>
      <c r="G212" s="160" t="str">
        <f>IF('Building B18'!S326&gt;0,'Building B18'!S326, " ")</f>
        <v> </v>
      </c>
      <c r="H212" s="160" t="str">
        <f>IF('Building B18'!T326&gt;0,'Building B18'!T326, " ")</f>
        <v> </v>
      </c>
      <c r="I212" s="160" t="str">
        <f>IF('Building B18'!U326&gt;0,'Building B18'!U326, " ")</f>
        <v> </v>
      </c>
      <c r="J212" s="160" t="str">
        <f>IF('Building B18'!V326&gt;0,'Building B18'!V326, " ")</f>
        <v> </v>
      </c>
      <c r="K212" s="160" t="str">
        <f>IF('Building B18'!X326&gt;0,'Building B18'!X326, " ")</f>
        <v> </v>
      </c>
      <c r="L212" s="160" t="str">
        <f>IF('Building B18'!Y326&gt;0,'Building B18'!Y326, " ")</f>
        <v> </v>
      </c>
      <c r="M212" s="160" t="str">
        <f>IF('Building B18'!Z326&gt;0,'Building B18'!Z326, " ")</f>
        <v> </v>
      </c>
    </row>
    <row r="213" ht="14.25" customHeight="1">
      <c r="A213" s="12" t="str">
        <f>IF('Building B18'!A327&gt;0,'Building B18'!A327, " ")</f>
        <v> </v>
      </c>
      <c r="B213" s="12" t="str">
        <f>IF('Building B18'!B327&gt;0,'Building B18'!B327, " ")</f>
        <v> </v>
      </c>
      <c r="C213" s="160" t="str">
        <f>IF('Building B18'!N327&gt;0,'Building B18'!N327, " ")</f>
        <v> </v>
      </c>
      <c r="D213" s="160" t="str">
        <f>IF('Building B18'!O327&gt;0,'Building B18'!O327, " ")</f>
        <v> </v>
      </c>
      <c r="E213" s="160" t="str">
        <f>IF('Building B18'!Q327&gt;0,'Building B18'!Q327, " ")</f>
        <v> </v>
      </c>
      <c r="F213" s="160" t="str">
        <f>IF('Building B18'!R327&gt;0,'Building B18'!R327, " ")</f>
        <v> </v>
      </c>
      <c r="G213" s="160" t="str">
        <f>IF('Building B18'!S327&gt;0,'Building B18'!S327, " ")</f>
        <v> </v>
      </c>
      <c r="H213" s="160" t="str">
        <f>IF('Building B18'!T327&gt;0,'Building B18'!T327, " ")</f>
        <v> </v>
      </c>
      <c r="I213" s="160" t="str">
        <f>IF('Building B18'!U327&gt;0,'Building B18'!U327, " ")</f>
        <v> </v>
      </c>
      <c r="J213" s="160" t="str">
        <f>IF('Building B18'!V327&gt;0,'Building B18'!V327, " ")</f>
        <v> </v>
      </c>
      <c r="K213" s="160" t="str">
        <f>IF('Building B18'!X327&gt;0,'Building B18'!X327, " ")</f>
        <v> </v>
      </c>
      <c r="L213" s="160" t="str">
        <f>IF('Building B18'!Y327&gt;0,'Building B18'!Y327, " ")</f>
        <v> </v>
      </c>
      <c r="M213" s="160" t="str">
        <f>IF('Building B18'!Z327&gt;0,'Building B18'!Z327, " ")</f>
        <v> </v>
      </c>
    </row>
    <row r="214" ht="14.25" customHeight="1">
      <c r="A214" s="12" t="str">
        <f>IF('Building B18'!A328&gt;0,'Building B18'!A328, " ")</f>
        <v> </v>
      </c>
      <c r="B214" s="12" t="str">
        <f>IF('Building B18'!B328&gt;0,'Building B18'!B328, " ")</f>
        <v> </v>
      </c>
      <c r="C214" s="160" t="str">
        <f>IF('Building B18'!N328&gt;0,'Building B18'!N328, " ")</f>
        <v> </v>
      </c>
      <c r="D214" s="160" t="str">
        <f>IF('Building B18'!O328&gt;0,'Building B18'!O328, " ")</f>
        <v> </v>
      </c>
      <c r="E214" s="160" t="str">
        <f>IF('Building B18'!Q328&gt;0,'Building B18'!Q328, " ")</f>
        <v> </v>
      </c>
      <c r="F214" s="160" t="str">
        <f>IF('Building B18'!R328&gt;0,'Building B18'!R328, " ")</f>
        <v> </v>
      </c>
      <c r="G214" s="160" t="str">
        <f>IF('Building B18'!S328&gt;0,'Building B18'!S328, " ")</f>
        <v> </v>
      </c>
      <c r="H214" s="160" t="str">
        <f>IF('Building B18'!T328&gt;0,'Building B18'!T328, " ")</f>
        <v> </v>
      </c>
      <c r="I214" s="160" t="str">
        <f>IF('Building B18'!U328&gt;0,'Building B18'!U328, " ")</f>
        <v> </v>
      </c>
      <c r="J214" s="160" t="str">
        <f>IF('Building B18'!V328&gt;0,'Building B18'!V328, " ")</f>
        <v> </v>
      </c>
      <c r="K214" s="160" t="str">
        <f>IF('Building B18'!X328&gt;0,'Building B18'!X328, " ")</f>
        <v> </v>
      </c>
      <c r="L214" s="160" t="str">
        <f>IF('Building B18'!Y328&gt;0,'Building B18'!Y328, " ")</f>
        <v> </v>
      </c>
      <c r="M214" s="160" t="str">
        <f>IF('Building B18'!Z328&gt;0,'Building B18'!Z328, " ")</f>
        <v> </v>
      </c>
    </row>
    <row r="215" ht="14.25" customHeight="1">
      <c r="A215" s="12" t="str">
        <f>IF('Building B18'!A329&gt;0,'Building B18'!A329, " ")</f>
        <v> </v>
      </c>
      <c r="B215" s="12" t="str">
        <f>IF('Building B18'!B329&gt;0,'Building B18'!B329, " ")</f>
        <v> </v>
      </c>
      <c r="C215" s="160" t="str">
        <f>IF('Building B18'!N329&gt;0,'Building B18'!N329, " ")</f>
        <v> </v>
      </c>
      <c r="D215" s="160" t="str">
        <f>IF('Building B18'!O329&gt;0,'Building B18'!O329, " ")</f>
        <v> </v>
      </c>
      <c r="E215" s="160" t="str">
        <f>IF('Building B18'!Q329&gt;0,'Building B18'!Q329, " ")</f>
        <v> </v>
      </c>
      <c r="F215" s="160" t="str">
        <f>IF('Building B18'!R329&gt;0,'Building B18'!R329, " ")</f>
        <v> </v>
      </c>
      <c r="G215" s="160" t="str">
        <f>IF('Building B18'!S329&gt;0,'Building B18'!S329, " ")</f>
        <v> </v>
      </c>
      <c r="H215" s="160" t="str">
        <f>IF('Building B18'!T329&gt;0,'Building B18'!T329, " ")</f>
        <v> </v>
      </c>
      <c r="I215" s="160" t="str">
        <f>IF('Building B18'!U329&gt;0,'Building B18'!U329, " ")</f>
        <v> </v>
      </c>
      <c r="J215" s="160" t="str">
        <f>IF('Building B18'!V329&gt;0,'Building B18'!V329, " ")</f>
        <v> </v>
      </c>
      <c r="K215" s="160" t="str">
        <f>IF('Building B18'!X329&gt;0,'Building B18'!X329, " ")</f>
        <v> </v>
      </c>
      <c r="L215" s="160" t="str">
        <f>IF('Building B18'!Y329&gt;0,'Building B18'!Y329, " ")</f>
        <v> </v>
      </c>
      <c r="M215" s="160" t="str">
        <f>IF('Building B18'!Z329&gt;0,'Building B18'!Z329, " ")</f>
        <v> </v>
      </c>
    </row>
    <row r="216" ht="14.25" customHeight="1">
      <c r="A216" s="12" t="str">
        <f>IF('Building B18'!A330&gt;0,'Building B18'!A330, " ")</f>
        <v> </v>
      </c>
      <c r="B216" s="12" t="str">
        <f>IF('Building B18'!B330&gt;0,'Building B18'!B330, " ")</f>
        <v> </v>
      </c>
      <c r="C216" s="160" t="str">
        <f>IF('Building B18'!N330&gt;0,'Building B18'!N330, " ")</f>
        <v> </v>
      </c>
      <c r="D216" s="160" t="str">
        <f>IF('Building B18'!O330&gt;0,'Building B18'!O330, " ")</f>
        <v> </v>
      </c>
      <c r="E216" s="160" t="str">
        <f>IF('Building B18'!Q330&gt;0,'Building B18'!Q330, " ")</f>
        <v> </v>
      </c>
      <c r="F216" s="160" t="str">
        <f>IF('Building B18'!R330&gt;0,'Building B18'!R330, " ")</f>
        <v> </v>
      </c>
      <c r="G216" s="160" t="str">
        <f>IF('Building B18'!S330&gt;0,'Building B18'!S330, " ")</f>
        <v> </v>
      </c>
      <c r="H216" s="160" t="str">
        <f>IF('Building B18'!T330&gt;0,'Building B18'!T330, " ")</f>
        <v> </v>
      </c>
      <c r="I216" s="160" t="str">
        <f>IF('Building B18'!U330&gt;0,'Building B18'!U330, " ")</f>
        <v> </v>
      </c>
      <c r="J216" s="160" t="str">
        <f>IF('Building B18'!V330&gt;0,'Building B18'!V330, " ")</f>
        <v> </v>
      </c>
      <c r="K216" s="160" t="str">
        <f>IF('Building B18'!X330&gt;0,'Building B18'!X330, " ")</f>
        <v> </v>
      </c>
      <c r="L216" s="160" t="str">
        <f>IF('Building B18'!Y330&gt;0,'Building B18'!Y330, " ")</f>
        <v> </v>
      </c>
      <c r="M216" s="160" t="str">
        <f>IF('Building B18'!Z330&gt;0,'Building B18'!Z330, " ")</f>
        <v> </v>
      </c>
    </row>
    <row r="217" ht="14.25" customHeight="1">
      <c r="A217" s="12" t="str">
        <f>IF('Building B18'!A331&gt;0,'Building B18'!A331, " ")</f>
        <v> </v>
      </c>
      <c r="B217" s="12" t="str">
        <f>IF('Building B18'!B331&gt;0,'Building B18'!B331, " ")</f>
        <v> </v>
      </c>
      <c r="C217" s="160" t="str">
        <f>IF('Building B18'!N331&gt;0,'Building B18'!N331, " ")</f>
        <v> </v>
      </c>
      <c r="D217" s="160" t="str">
        <f>IF('Building B18'!O331&gt;0,'Building B18'!O331, " ")</f>
        <v> </v>
      </c>
      <c r="E217" s="160" t="str">
        <f>IF('Building B18'!Q331&gt;0,'Building B18'!Q331, " ")</f>
        <v> </v>
      </c>
      <c r="F217" s="160" t="str">
        <f>IF('Building B18'!R331&gt;0,'Building B18'!R331, " ")</f>
        <v> </v>
      </c>
      <c r="G217" s="160" t="str">
        <f>IF('Building B18'!S331&gt;0,'Building B18'!S331, " ")</f>
        <v> </v>
      </c>
      <c r="H217" s="160" t="str">
        <f>IF('Building B18'!T331&gt;0,'Building B18'!T331, " ")</f>
        <v> </v>
      </c>
      <c r="I217" s="160" t="str">
        <f>IF('Building B18'!U331&gt;0,'Building B18'!U331, " ")</f>
        <v> </v>
      </c>
      <c r="J217" s="160" t="str">
        <f>IF('Building B18'!V331&gt;0,'Building B18'!V331, " ")</f>
        <v> </v>
      </c>
      <c r="K217" s="160" t="str">
        <f>IF('Building B18'!X331&gt;0,'Building B18'!X331, " ")</f>
        <v> </v>
      </c>
      <c r="L217" s="160" t="str">
        <f>IF('Building B18'!Y331&gt;0,'Building B18'!Y331, " ")</f>
        <v> </v>
      </c>
      <c r="M217" s="160" t="str">
        <f>IF('Building B18'!Z331&gt;0,'Building B18'!Z331, " ")</f>
        <v> </v>
      </c>
    </row>
    <row r="218" ht="14.25" customHeight="1">
      <c r="A218" s="12" t="str">
        <f>IF('Building B18'!A332&gt;0,'Building B18'!A332, " ")</f>
        <v> </v>
      </c>
      <c r="B218" s="12" t="str">
        <f>IF('Building B18'!B332&gt;0,'Building B18'!B332, " ")</f>
        <v> </v>
      </c>
      <c r="C218" s="160" t="str">
        <f>IF('Building B18'!N332&gt;0,'Building B18'!N332, " ")</f>
        <v> </v>
      </c>
      <c r="D218" s="160" t="str">
        <f>IF('Building B18'!O332&gt;0,'Building B18'!O332, " ")</f>
        <v> </v>
      </c>
      <c r="E218" s="160" t="str">
        <f>IF('Building B18'!Q332&gt;0,'Building B18'!Q332, " ")</f>
        <v> </v>
      </c>
      <c r="F218" s="160" t="str">
        <f>IF('Building B18'!R332&gt;0,'Building B18'!R332, " ")</f>
        <v> </v>
      </c>
      <c r="G218" s="160" t="str">
        <f>IF('Building B18'!S332&gt;0,'Building B18'!S332, " ")</f>
        <v> </v>
      </c>
      <c r="H218" s="160" t="str">
        <f>IF('Building B18'!T332&gt;0,'Building B18'!T332, " ")</f>
        <v> </v>
      </c>
      <c r="I218" s="160" t="str">
        <f>IF('Building B18'!U332&gt;0,'Building B18'!U332, " ")</f>
        <v> </v>
      </c>
      <c r="J218" s="160" t="str">
        <f>IF('Building B18'!V332&gt;0,'Building B18'!V332, " ")</f>
        <v> </v>
      </c>
      <c r="K218" s="160" t="str">
        <f>IF('Building B18'!X332&gt;0,'Building B18'!X332, " ")</f>
        <v> </v>
      </c>
      <c r="L218" s="160" t="str">
        <f>IF('Building B18'!Y332&gt;0,'Building B18'!Y332, " ")</f>
        <v> </v>
      </c>
      <c r="M218" s="160" t="str">
        <f>IF('Building B18'!Z332&gt;0,'Building B18'!Z332, " ")</f>
        <v> </v>
      </c>
    </row>
    <row r="219" ht="14.25" customHeight="1">
      <c r="A219" s="12" t="str">
        <f>IF('Building B18'!A333&gt;0,'Building B18'!A333, " ")</f>
        <v> </v>
      </c>
      <c r="B219" s="12" t="str">
        <f>IF('Building B18'!B333&gt;0,'Building B18'!B333, " ")</f>
        <v> </v>
      </c>
      <c r="C219" s="160" t="str">
        <f>IF('Building B18'!N333&gt;0,'Building B18'!N333, " ")</f>
        <v> </v>
      </c>
      <c r="D219" s="160" t="str">
        <f>IF('Building B18'!O333&gt;0,'Building B18'!O333, " ")</f>
        <v> </v>
      </c>
      <c r="E219" s="160" t="str">
        <f>IF('Building B18'!Q333&gt;0,'Building B18'!Q333, " ")</f>
        <v> </v>
      </c>
      <c r="F219" s="160" t="str">
        <f>IF('Building B18'!R333&gt;0,'Building B18'!R333, " ")</f>
        <v> </v>
      </c>
      <c r="G219" s="160" t="str">
        <f>IF('Building B18'!S333&gt;0,'Building B18'!S333, " ")</f>
        <v> </v>
      </c>
      <c r="H219" s="160" t="str">
        <f>IF('Building B18'!T333&gt;0,'Building B18'!T333, " ")</f>
        <v> </v>
      </c>
      <c r="I219" s="160" t="str">
        <f>IF('Building B18'!U333&gt;0,'Building B18'!U333, " ")</f>
        <v> </v>
      </c>
      <c r="J219" s="160" t="str">
        <f>IF('Building B18'!V333&gt;0,'Building B18'!V333, " ")</f>
        <v> </v>
      </c>
      <c r="K219" s="160" t="str">
        <f>IF('Building B18'!X333&gt;0,'Building B18'!X333, " ")</f>
        <v> </v>
      </c>
      <c r="L219" s="160" t="str">
        <f>IF('Building B18'!Y333&gt;0,'Building B18'!Y333, " ")</f>
        <v> </v>
      </c>
      <c r="M219" s="160" t="str">
        <f>IF('Building B18'!Z333&gt;0,'Building B18'!Z333, " ")</f>
        <v> </v>
      </c>
    </row>
    <row r="220" ht="14.25" customHeight="1">
      <c r="A220" s="12" t="str">
        <f>IF('Building B18'!A334&gt;0,'Building B18'!A334, " ")</f>
        <v> </v>
      </c>
      <c r="B220" s="12" t="str">
        <f>IF('Building B18'!B334&gt;0,'Building B18'!B334, " ")</f>
        <v> </v>
      </c>
      <c r="C220" s="160" t="str">
        <f>IF('Building B18'!N334&gt;0,'Building B18'!N334, " ")</f>
        <v> </v>
      </c>
      <c r="D220" s="160" t="str">
        <f>IF('Building B18'!O334&gt;0,'Building B18'!O334, " ")</f>
        <v> </v>
      </c>
      <c r="E220" s="160" t="str">
        <f>IF('Building B18'!Q334&gt;0,'Building B18'!Q334, " ")</f>
        <v> </v>
      </c>
      <c r="F220" s="160" t="str">
        <f>IF('Building B18'!R334&gt;0,'Building B18'!R334, " ")</f>
        <v> </v>
      </c>
      <c r="G220" s="160" t="str">
        <f>IF('Building B18'!S334&gt;0,'Building B18'!S334, " ")</f>
        <v> </v>
      </c>
      <c r="H220" s="160" t="str">
        <f>IF('Building B18'!T334&gt;0,'Building B18'!T334, " ")</f>
        <v> </v>
      </c>
      <c r="I220" s="160" t="str">
        <f>IF('Building B18'!U334&gt;0,'Building B18'!U334, " ")</f>
        <v> </v>
      </c>
      <c r="J220" s="160" t="str">
        <f>IF('Building B18'!V334&gt;0,'Building B18'!V334, " ")</f>
        <v> </v>
      </c>
      <c r="K220" s="160" t="str">
        <f>IF('Building B18'!X334&gt;0,'Building B18'!X334, " ")</f>
        <v> </v>
      </c>
      <c r="L220" s="160" t="str">
        <f>IF('Building B18'!Y334&gt;0,'Building B18'!Y334, " ")</f>
        <v> </v>
      </c>
      <c r="M220" s="160" t="str">
        <f>IF('Building B18'!Z334&gt;0,'Building B18'!Z334, " ")</f>
        <v> </v>
      </c>
    </row>
    <row r="221" ht="14.25" customHeight="1">
      <c r="A221" s="12" t="str">
        <f>IF('Building B18'!A335&gt;0,'Building B18'!A335, " ")</f>
        <v> </v>
      </c>
      <c r="B221" s="12" t="str">
        <f>IF('Building B18'!B335&gt;0,'Building B18'!B335, " ")</f>
        <v> </v>
      </c>
      <c r="C221" s="160" t="str">
        <f>IF('Building B18'!N335&gt;0,'Building B18'!N335, " ")</f>
        <v> </v>
      </c>
      <c r="D221" s="160" t="str">
        <f>IF('Building B18'!O335&gt;0,'Building B18'!O335, " ")</f>
        <v> </v>
      </c>
      <c r="E221" s="160" t="str">
        <f>IF('Building B18'!Q335&gt;0,'Building B18'!Q335, " ")</f>
        <v> </v>
      </c>
      <c r="F221" s="160" t="str">
        <f>IF('Building B18'!R335&gt;0,'Building B18'!R335, " ")</f>
        <v> </v>
      </c>
      <c r="G221" s="160" t="str">
        <f>IF('Building B18'!S335&gt;0,'Building B18'!S335, " ")</f>
        <v> </v>
      </c>
      <c r="H221" s="160" t="str">
        <f>IF('Building B18'!T335&gt;0,'Building B18'!T335, " ")</f>
        <v> </v>
      </c>
      <c r="I221" s="160" t="str">
        <f>IF('Building B18'!U335&gt;0,'Building B18'!U335, " ")</f>
        <v> </v>
      </c>
      <c r="J221" s="160" t="str">
        <f>IF('Building B18'!V335&gt;0,'Building B18'!V335, " ")</f>
        <v> </v>
      </c>
      <c r="K221" s="160" t="str">
        <f>IF('Building B18'!X335&gt;0,'Building B18'!X335, " ")</f>
        <v> </v>
      </c>
      <c r="L221" s="160" t="str">
        <f>IF('Building B18'!Y335&gt;0,'Building B18'!Y335, " ")</f>
        <v> </v>
      </c>
      <c r="M221" s="160" t="str">
        <f>IF('Building B18'!Z335&gt;0,'Building B18'!Z335, " ")</f>
        <v> </v>
      </c>
    </row>
    <row r="222" ht="14.25" customHeight="1">
      <c r="A222" s="12" t="str">
        <f>IF('Building B18'!A336&gt;0,'Building B18'!A336, " ")</f>
        <v> </v>
      </c>
      <c r="B222" s="12" t="str">
        <f>IF('Building B18'!B336&gt;0,'Building B18'!B336, " ")</f>
        <v> </v>
      </c>
      <c r="C222" s="160" t="str">
        <f>IF('Building B18'!N336&gt;0,'Building B18'!N336, " ")</f>
        <v> </v>
      </c>
      <c r="D222" s="160" t="str">
        <f>IF('Building B18'!O336&gt;0,'Building B18'!O336, " ")</f>
        <v> </v>
      </c>
      <c r="E222" s="160" t="str">
        <f>IF('Building B18'!Q336&gt;0,'Building B18'!Q336, " ")</f>
        <v> </v>
      </c>
      <c r="F222" s="160" t="str">
        <f>IF('Building B18'!R336&gt;0,'Building B18'!R336, " ")</f>
        <v> </v>
      </c>
      <c r="G222" s="160" t="str">
        <f>IF('Building B18'!S336&gt;0,'Building B18'!S336, " ")</f>
        <v> </v>
      </c>
      <c r="H222" s="160" t="str">
        <f>IF('Building B18'!T336&gt;0,'Building B18'!T336, " ")</f>
        <v> </v>
      </c>
      <c r="I222" s="160" t="str">
        <f>IF('Building B18'!U336&gt;0,'Building B18'!U336, " ")</f>
        <v> </v>
      </c>
      <c r="J222" s="160" t="str">
        <f>IF('Building B18'!V336&gt;0,'Building B18'!V336, " ")</f>
        <v> </v>
      </c>
      <c r="K222" s="160" t="str">
        <f>IF('Building B18'!X336&gt;0,'Building B18'!X336, " ")</f>
        <v> </v>
      </c>
      <c r="L222" s="160" t="str">
        <f>IF('Building B18'!Y336&gt;0,'Building B18'!Y336, " ")</f>
        <v> </v>
      </c>
      <c r="M222" s="160" t="str">
        <f>IF('Building B18'!Z336&gt;0,'Building B18'!Z336, " ")</f>
        <v> </v>
      </c>
    </row>
    <row r="223" ht="14.25" customHeight="1">
      <c r="A223" s="12" t="str">
        <f>IF('Building B18'!A337&gt;0,'Building B18'!A337, " ")</f>
        <v> </v>
      </c>
      <c r="B223" s="12" t="str">
        <f>IF('Building B18'!B337&gt;0,'Building B18'!B337, " ")</f>
        <v> </v>
      </c>
      <c r="C223" s="160" t="str">
        <f>IF('Building B18'!N337&gt;0,'Building B18'!N337, " ")</f>
        <v> </v>
      </c>
      <c r="D223" s="160" t="str">
        <f>IF('Building B18'!O337&gt;0,'Building B18'!O337, " ")</f>
        <v> </v>
      </c>
      <c r="E223" s="160" t="str">
        <f>IF('Building B18'!Q337&gt;0,'Building B18'!Q337, " ")</f>
        <v> </v>
      </c>
      <c r="F223" s="160" t="str">
        <f>IF('Building B18'!R337&gt;0,'Building B18'!R337, " ")</f>
        <v> </v>
      </c>
      <c r="G223" s="160" t="str">
        <f>IF('Building B18'!S337&gt;0,'Building B18'!S337, " ")</f>
        <v> </v>
      </c>
      <c r="H223" s="160" t="str">
        <f>IF('Building B18'!T337&gt;0,'Building B18'!T337, " ")</f>
        <v> </v>
      </c>
      <c r="I223" s="160" t="str">
        <f>IF('Building B18'!U337&gt;0,'Building B18'!U337, " ")</f>
        <v> </v>
      </c>
      <c r="J223" s="160" t="str">
        <f>IF('Building B18'!V337&gt;0,'Building B18'!V337, " ")</f>
        <v> </v>
      </c>
      <c r="K223" s="160" t="str">
        <f>IF('Building B18'!X337&gt;0,'Building B18'!X337, " ")</f>
        <v> </v>
      </c>
      <c r="L223" s="160" t="str">
        <f>IF('Building B18'!Y337&gt;0,'Building B18'!Y337, " ")</f>
        <v> </v>
      </c>
      <c r="M223" s="160" t="str">
        <f>IF('Building B18'!Z337&gt;0,'Building B18'!Z337, " ")</f>
        <v> </v>
      </c>
    </row>
    <row r="224" ht="14.25" customHeight="1">
      <c r="A224" s="12" t="str">
        <f>IF('Building B18'!A338&gt;0,'Building B18'!A338, " ")</f>
        <v> </v>
      </c>
      <c r="B224" s="12" t="str">
        <f>IF('Building B18'!B338&gt;0,'Building B18'!B338, " ")</f>
        <v> </v>
      </c>
      <c r="C224" s="160" t="str">
        <f>IF('Building B18'!N338&gt;0,'Building B18'!N338, " ")</f>
        <v> </v>
      </c>
      <c r="D224" s="160" t="str">
        <f>IF('Building B18'!O338&gt;0,'Building B18'!O338, " ")</f>
        <v> </v>
      </c>
      <c r="E224" s="160" t="str">
        <f>IF('Building B18'!Q338&gt;0,'Building B18'!Q338, " ")</f>
        <v> </v>
      </c>
      <c r="F224" s="160" t="str">
        <f>IF('Building B18'!R338&gt;0,'Building B18'!R338, " ")</f>
        <v> </v>
      </c>
      <c r="G224" s="160" t="str">
        <f>IF('Building B18'!S338&gt;0,'Building B18'!S338, " ")</f>
        <v> </v>
      </c>
      <c r="H224" s="160" t="str">
        <f>IF('Building B18'!T338&gt;0,'Building B18'!T338, " ")</f>
        <v> </v>
      </c>
      <c r="I224" s="160" t="str">
        <f>IF('Building B18'!U338&gt;0,'Building B18'!U338, " ")</f>
        <v> </v>
      </c>
      <c r="J224" s="160" t="str">
        <f>IF('Building B18'!V338&gt;0,'Building B18'!V338, " ")</f>
        <v> </v>
      </c>
      <c r="K224" s="160" t="str">
        <f>IF('Building B18'!X338&gt;0,'Building B18'!X338, " ")</f>
        <v> </v>
      </c>
      <c r="L224" s="160" t="str">
        <f>IF('Building B18'!Y338&gt;0,'Building B18'!Y338, " ")</f>
        <v> </v>
      </c>
      <c r="M224" s="160" t="str">
        <f>IF('Building B18'!Z338&gt;0,'Building B18'!Z338, " ")</f>
        <v> </v>
      </c>
    </row>
    <row r="225" ht="14.25" customHeight="1">
      <c r="A225" s="12" t="str">
        <f>IF('Building B18'!A339&gt;0,'Building B18'!A339, " ")</f>
        <v> </v>
      </c>
      <c r="B225" s="12" t="str">
        <f>IF('Building B18'!B339&gt;0,'Building B18'!B339, " ")</f>
        <v> </v>
      </c>
      <c r="C225" s="160" t="str">
        <f>IF('Building B18'!N339&gt;0,'Building B18'!N339, " ")</f>
        <v> </v>
      </c>
      <c r="D225" s="160" t="str">
        <f>IF('Building B18'!O339&gt;0,'Building B18'!O339, " ")</f>
        <v> </v>
      </c>
      <c r="E225" s="160" t="str">
        <f>IF('Building B18'!Q339&gt;0,'Building B18'!Q339, " ")</f>
        <v> </v>
      </c>
      <c r="F225" s="160" t="str">
        <f>IF('Building B18'!R339&gt;0,'Building B18'!R339, " ")</f>
        <v> </v>
      </c>
      <c r="G225" s="160" t="str">
        <f>IF('Building B18'!S339&gt;0,'Building B18'!S339, " ")</f>
        <v> </v>
      </c>
      <c r="H225" s="160" t="str">
        <f>IF('Building B18'!T339&gt;0,'Building B18'!T339, " ")</f>
        <v> </v>
      </c>
      <c r="I225" s="160" t="str">
        <f>IF('Building B18'!U339&gt;0,'Building B18'!U339, " ")</f>
        <v> </v>
      </c>
      <c r="J225" s="160" t="str">
        <f>IF('Building B18'!V339&gt;0,'Building B18'!V339, " ")</f>
        <v> </v>
      </c>
      <c r="K225" s="160" t="str">
        <f>IF('Building B18'!X339&gt;0,'Building B18'!X339, " ")</f>
        <v> </v>
      </c>
      <c r="L225" s="160" t="str">
        <f>IF('Building B18'!Y339&gt;0,'Building B18'!Y339, " ")</f>
        <v> </v>
      </c>
      <c r="M225" s="160" t="str">
        <f>IF('Building B18'!Z339&gt;0,'Building B18'!Z339, " ")</f>
        <v> </v>
      </c>
    </row>
    <row r="226" ht="14.25" customHeight="1">
      <c r="A226" s="12" t="str">
        <f>IF('Building B18'!A340&gt;0,'Building B18'!A340, " ")</f>
        <v> </v>
      </c>
      <c r="B226" s="12" t="str">
        <f>IF('Building B18'!B340&gt;0,'Building B18'!B340, " ")</f>
        <v> </v>
      </c>
      <c r="C226" s="160" t="str">
        <f>IF('Building B18'!N340&gt;0,'Building B18'!N340, " ")</f>
        <v> </v>
      </c>
      <c r="D226" s="160" t="str">
        <f>IF('Building B18'!O340&gt;0,'Building B18'!O340, " ")</f>
        <v> </v>
      </c>
      <c r="E226" s="160" t="str">
        <f>IF('Building B18'!Q340&gt;0,'Building B18'!Q340, " ")</f>
        <v> </v>
      </c>
      <c r="F226" s="160" t="str">
        <f>IF('Building B18'!R340&gt;0,'Building B18'!R340, " ")</f>
        <v> </v>
      </c>
      <c r="G226" s="160" t="str">
        <f>IF('Building B18'!S340&gt;0,'Building B18'!S340, " ")</f>
        <v> </v>
      </c>
      <c r="H226" s="160" t="str">
        <f>IF('Building B18'!T340&gt;0,'Building B18'!T340, " ")</f>
        <v> </v>
      </c>
      <c r="I226" s="160" t="str">
        <f>IF('Building B18'!U340&gt;0,'Building B18'!U340, " ")</f>
        <v> </v>
      </c>
      <c r="J226" s="160" t="str">
        <f>IF('Building B18'!V340&gt;0,'Building B18'!V340, " ")</f>
        <v> </v>
      </c>
      <c r="K226" s="160" t="str">
        <f>IF('Building B18'!X340&gt;0,'Building B18'!X340, " ")</f>
        <v> </v>
      </c>
      <c r="L226" s="160" t="str">
        <f>IF('Building B18'!Y340&gt;0,'Building B18'!Y340, " ")</f>
        <v> </v>
      </c>
      <c r="M226" s="160" t="str">
        <f>IF('Building B18'!Z340&gt;0,'Building B18'!Z340, " ")</f>
        <v> </v>
      </c>
    </row>
    <row r="227" ht="14.25" customHeight="1">
      <c r="A227" s="12" t="str">
        <f>IF('Building B18'!A341&gt;0,'Building B18'!A341, " ")</f>
        <v> </v>
      </c>
      <c r="B227" s="12" t="str">
        <f>IF('Building B18'!B341&gt;0,'Building B18'!B341, " ")</f>
        <v> </v>
      </c>
      <c r="C227" s="160" t="str">
        <f>IF('Building B18'!N341&gt;0,'Building B18'!N341, " ")</f>
        <v> </v>
      </c>
      <c r="D227" s="160" t="str">
        <f>IF('Building B18'!O341&gt;0,'Building B18'!O341, " ")</f>
        <v> </v>
      </c>
      <c r="E227" s="160" t="str">
        <f>IF('Building B18'!Q341&gt;0,'Building B18'!Q341, " ")</f>
        <v> </v>
      </c>
      <c r="F227" s="160" t="str">
        <f>IF('Building B18'!R341&gt;0,'Building B18'!R341, " ")</f>
        <v> </v>
      </c>
      <c r="G227" s="160" t="str">
        <f>IF('Building B18'!S341&gt;0,'Building B18'!S341, " ")</f>
        <v> </v>
      </c>
      <c r="H227" s="160" t="str">
        <f>IF('Building B18'!T341&gt;0,'Building B18'!T341, " ")</f>
        <v> </v>
      </c>
      <c r="I227" s="160" t="str">
        <f>IF('Building B18'!U341&gt;0,'Building B18'!U341, " ")</f>
        <v> </v>
      </c>
      <c r="J227" s="160" t="str">
        <f>IF('Building B18'!V341&gt;0,'Building B18'!V341, " ")</f>
        <v> </v>
      </c>
      <c r="K227" s="160" t="str">
        <f>IF('Building B18'!X341&gt;0,'Building B18'!X341, " ")</f>
        <v> </v>
      </c>
      <c r="L227" s="160" t="str">
        <f>IF('Building B18'!Y341&gt;0,'Building B18'!Y341, " ")</f>
        <v> </v>
      </c>
      <c r="M227" s="160" t="str">
        <f>IF('Building B18'!Z341&gt;0,'Building B18'!Z341, " ")</f>
        <v> </v>
      </c>
    </row>
    <row r="228" ht="14.25" customHeight="1">
      <c r="A228" s="12" t="str">
        <f>IF('Building B18'!A342&gt;0,'Building B18'!A342, " ")</f>
        <v> </v>
      </c>
      <c r="B228" s="12" t="str">
        <f>IF('Building B18'!B342&gt;0,'Building B18'!B342, " ")</f>
        <v> </v>
      </c>
      <c r="C228" s="160" t="str">
        <f>IF('Building B18'!N342&gt;0,'Building B18'!N342, " ")</f>
        <v> </v>
      </c>
      <c r="D228" s="160" t="str">
        <f>IF('Building B18'!O342&gt;0,'Building B18'!O342, " ")</f>
        <v> </v>
      </c>
      <c r="E228" s="160" t="str">
        <f>IF('Building B18'!Q342&gt;0,'Building B18'!Q342, " ")</f>
        <v> </v>
      </c>
      <c r="F228" s="160" t="str">
        <f>IF('Building B18'!R342&gt;0,'Building B18'!R342, " ")</f>
        <v> </v>
      </c>
      <c r="G228" s="160" t="str">
        <f>IF('Building B18'!S342&gt;0,'Building B18'!S342, " ")</f>
        <v> </v>
      </c>
      <c r="H228" s="160" t="str">
        <f>IF('Building B18'!T342&gt;0,'Building B18'!T342, " ")</f>
        <v> </v>
      </c>
      <c r="I228" s="160" t="str">
        <f>IF('Building B18'!U342&gt;0,'Building B18'!U342, " ")</f>
        <v> </v>
      </c>
      <c r="J228" s="160" t="str">
        <f>IF('Building B18'!V342&gt;0,'Building B18'!V342, " ")</f>
        <v> </v>
      </c>
      <c r="K228" s="160" t="str">
        <f>IF('Building B18'!X342&gt;0,'Building B18'!X342, " ")</f>
        <v> </v>
      </c>
      <c r="L228" s="160" t="str">
        <f>IF('Building B18'!Y342&gt;0,'Building B18'!Y342, " ")</f>
        <v> </v>
      </c>
      <c r="M228" s="160" t="str">
        <f>IF('Building B18'!Z342&gt;0,'Building B18'!Z342, " ")</f>
        <v> </v>
      </c>
    </row>
    <row r="229" ht="14.25" customHeight="1">
      <c r="A229" s="12" t="str">
        <f>IF('Building B18'!A343&gt;0,'Building B18'!A343, " ")</f>
        <v> </v>
      </c>
      <c r="B229" s="12" t="str">
        <f>IF('Building B18'!B343&gt;0,'Building B18'!B343, " ")</f>
        <v> </v>
      </c>
      <c r="C229" s="160" t="str">
        <f>IF('Building B18'!N343&gt;0,'Building B18'!N343, " ")</f>
        <v> </v>
      </c>
      <c r="D229" s="160" t="str">
        <f>IF('Building B18'!O343&gt;0,'Building B18'!O343, " ")</f>
        <v> </v>
      </c>
      <c r="E229" s="160" t="str">
        <f>IF('Building B18'!Q343&gt;0,'Building B18'!Q343, " ")</f>
        <v> </v>
      </c>
      <c r="F229" s="160" t="str">
        <f>IF('Building B18'!R343&gt;0,'Building B18'!R343, " ")</f>
        <v> </v>
      </c>
      <c r="G229" s="160" t="str">
        <f>IF('Building B18'!S343&gt;0,'Building B18'!S343, " ")</f>
        <v> </v>
      </c>
      <c r="H229" s="160" t="str">
        <f>IF('Building B18'!T343&gt;0,'Building B18'!T343, " ")</f>
        <v> </v>
      </c>
      <c r="I229" s="160" t="str">
        <f>IF('Building B18'!U343&gt;0,'Building B18'!U343, " ")</f>
        <v> </v>
      </c>
      <c r="J229" s="160" t="str">
        <f>IF('Building B18'!V343&gt;0,'Building B18'!V343, " ")</f>
        <v> </v>
      </c>
      <c r="K229" s="160" t="str">
        <f>IF('Building B18'!X343&gt;0,'Building B18'!X343, " ")</f>
        <v> </v>
      </c>
      <c r="L229" s="160" t="str">
        <f>IF('Building B18'!Y343&gt;0,'Building B18'!Y343, " ")</f>
        <v> </v>
      </c>
      <c r="M229" s="160" t="str">
        <f>IF('Building B18'!Z343&gt;0,'Building B18'!Z343, " ")</f>
        <v> </v>
      </c>
    </row>
    <row r="230" ht="14.25" customHeight="1">
      <c r="A230" s="12" t="str">
        <f>IF('Building B18'!A344&gt;0,'Building B18'!A344, " ")</f>
        <v> </v>
      </c>
      <c r="B230" s="12" t="str">
        <f>IF('Building B18'!B344&gt;0,'Building B18'!B344, " ")</f>
        <v> </v>
      </c>
      <c r="C230" s="160" t="str">
        <f>IF('Building B18'!N344&gt;0,'Building B18'!N344, " ")</f>
        <v> </v>
      </c>
      <c r="D230" s="160" t="str">
        <f>IF('Building B18'!O344&gt;0,'Building B18'!O344, " ")</f>
        <v> </v>
      </c>
      <c r="E230" s="160" t="str">
        <f>IF('Building B18'!Q344&gt;0,'Building B18'!Q344, " ")</f>
        <v> </v>
      </c>
      <c r="F230" s="160" t="str">
        <f>IF('Building B18'!R344&gt;0,'Building B18'!R344, " ")</f>
        <v> </v>
      </c>
      <c r="G230" s="160" t="str">
        <f>IF('Building B18'!S344&gt;0,'Building B18'!S344, " ")</f>
        <v> </v>
      </c>
      <c r="H230" s="160" t="str">
        <f>IF('Building B18'!T344&gt;0,'Building B18'!T344, " ")</f>
        <v> </v>
      </c>
      <c r="I230" s="160" t="str">
        <f>IF('Building B18'!U344&gt;0,'Building B18'!U344, " ")</f>
        <v> </v>
      </c>
      <c r="J230" s="160" t="str">
        <f>IF('Building B18'!V344&gt;0,'Building B18'!V344, " ")</f>
        <v> </v>
      </c>
      <c r="K230" s="160" t="str">
        <f>IF('Building B18'!X344&gt;0,'Building B18'!X344, " ")</f>
        <v> </v>
      </c>
      <c r="L230" s="160" t="str">
        <f>IF('Building B18'!Y344&gt;0,'Building B18'!Y344, " ")</f>
        <v> </v>
      </c>
      <c r="M230" s="160" t="str">
        <f>IF('Building B18'!Z344&gt;0,'Building B18'!Z344, " ")</f>
        <v> </v>
      </c>
    </row>
    <row r="231" ht="14.25" customHeight="1">
      <c r="A231" s="12" t="str">
        <f>IF('Building B18'!A345&gt;0,'Building B18'!A345, " ")</f>
        <v> </v>
      </c>
      <c r="B231" s="12" t="str">
        <f>IF('Building B18'!B345&gt;0,'Building B18'!B345, " ")</f>
        <v> </v>
      </c>
      <c r="C231" s="160" t="str">
        <f>IF('Building B18'!N345&gt;0,'Building B18'!N345, " ")</f>
        <v> </v>
      </c>
      <c r="D231" s="160" t="str">
        <f>IF('Building B18'!O345&gt;0,'Building B18'!O345, " ")</f>
        <v> </v>
      </c>
      <c r="E231" s="160" t="str">
        <f>IF('Building B18'!Q345&gt;0,'Building B18'!Q345, " ")</f>
        <v> </v>
      </c>
      <c r="F231" s="160" t="str">
        <f>IF('Building B18'!R345&gt;0,'Building B18'!R345, " ")</f>
        <v> </v>
      </c>
      <c r="G231" s="160" t="str">
        <f>IF('Building B18'!S345&gt;0,'Building B18'!S345, " ")</f>
        <v> </v>
      </c>
      <c r="H231" s="160" t="str">
        <f>IF('Building B18'!T345&gt;0,'Building B18'!T345, " ")</f>
        <v> </v>
      </c>
      <c r="I231" s="160" t="str">
        <f>IF('Building B18'!U345&gt;0,'Building B18'!U345, " ")</f>
        <v> </v>
      </c>
      <c r="J231" s="160" t="str">
        <f>IF('Building B18'!V345&gt;0,'Building B18'!V345, " ")</f>
        <v> </v>
      </c>
      <c r="K231" s="160" t="str">
        <f>IF('Building B18'!X345&gt;0,'Building B18'!X345, " ")</f>
        <v> </v>
      </c>
      <c r="L231" s="160" t="str">
        <f>IF('Building B18'!Y345&gt;0,'Building B18'!Y345, " ")</f>
        <v> </v>
      </c>
      <c r="M231" s="160" t="str">
        <f>IF('Building B18'!Z345&gt;0,'Building B18'!Z345, " ")</f>
        <v> </v>
      </c>
    </row>
    <row r="232" ht="14.25" customHeight="1">
      <c r="A232" s="12" t="str">
        <f>IF('Building B18'!A346&gt;0,'Building B18'!A346, " ")</f>
        <v> </v>
      </c>
      <c r="B232" s="12" t="str">
        <f>IF('Building B18'!B346&gt;0,'Building B18'!B346, " ")</f>
        <v> </v>
      </c>
      <c r="C232" s="160" t="str">
        <f>IF('Building B18'!N346&gt;0,'Building B18'!N346, " ")</f>
        <v> </v>
      </c>
      <c r="D232" s="160" t="str">
        <f>IF('Building B18'!O346&gt;0,'Building B18'!O346, " ")</f>
        <v> </v>
      </c>
      <c r="E232" s="160" t="str">
        <f>IF('Building B18'!Q346&gt;0,'Building B18'!Q346, " ")</f>
        <v> </v>
      </c>
      <c r="F232" s="160" t="str">
        <f>IF('Building B18'!R346&gt;0,'Building B18'!R346, " ")</f>
        <v> </v>
      </c>
      <c r="G232" s="160" t="str">
        <f>IF('Building B18'!S346&gt;0,'Building B18'!S346, " ")</f>
        <v> </v>
      </c>
      <c r="H232" s="160" t="str">
        <f>IF('Building B18'!T346&gt;0,'Building B18'!T346, " ")</f>
        <v> </v>
      </c>
      <c r="I232" s="160" t="str">
        <f>IF('Building B18'!U346&gt;0,'Building B18'!U346, " ")</f>
        <v> </v>
      </c>
      <c r="J232" s="160" t="str">
        <f>IF('Building B18'!V346&gt;0,'Building B18'!V346, " ")</f>
        <v> </v>
      </c>
      <c r="K232" s="160" t="str">
        <f>IF('Building B18'!X346&gt;0,'Building B18'!X346, " ")</f>
        <v> </v>
      </c>
      <c r="L232" s="160" t="str">
        <f>IF('Building B18'!Y346&gt;0,'Building B18'!Y346, " ")</f>
        <v> </v>
      </c>
      <c r="M232" s="160" t="str">
        <f>IF('Building B18'!Z346&gt;0,'Building B18'!Z346, " ")</f>
        <v> </v>
      </c>
    </row>
    <row r="233" ht="14.25" customHeight="1">
      <c r="A233" s="12" t="str">
        <f>IF('Building B18'!A347&gt;0,'Building B18'!A347, " ")</f>
        <v> </v>
      </c>
      <c r="B233" s="12" t="str">
        <f>IF('Building B18'!B347&gt;0,'Building B18'!B347, " ")</f>
        <v> </v>
      </c>
      <c r="C233" s="160" t="str">
        <f>IF('Building B18'!N347&gt;0,'Building B18'!N347, " ")</f>
        <v> </v>
      </c>
      <c r="D233" s="160" t="str">
        <f>IF('Building B18'!O347&gt;0,'Building B18'!O347, " ")</f>
        <v> </v>
      </c>
      <c r="E233" s="160" t="str">
        <f>IF('Building B18'!Q347&gt;0,'Building B18'!Q347, " ")</f>
        <v> </v>
      </c>
      <c r="F233" s="160" t="str">
        <f>IF('Building B18'!R347&gt;0,'Building B18'!R347, " ")</f>
        <v> </v>
      </c>
      <c r="G233" s="160" t="str">
        <f>IF('Building B18'!S347&gt;0,'Building B18'!S347, " ")</f>
        <v> </v>
      </c>
      <c r="H233" s="160" t="str">
        <f>IF('Building B18'!T347&gt;0,'Building B18'!T347, " ")</f>
        <v> </v>
      </c>
      <c r="I233" s="160" t="str">
        <f>IF('Building B18'!U347&gt;0,'Building B18'!U347, " ")</f>
        <v> </v>
      </c>
      <c r="J233" s="160" t="str">
        <f>IF('Building B18'!V347&gt;0,'Building B18'!V347, " ")</f>
        <v> </v>
      </c>
      <c r="K233" s="160" t="str">
        <f>IF('Building B18'!X347&gt;0,'Building B18'!X347, " ")</f>
        <v> </v>
      </c>
      <c r="L233" s="160" t="str">
        <f>IF('Building B18'!Y347&gt;0,'Building B18'!Y347, " ")</f>
        <v> </v>
      </c>
      <c r="M233" s="160" t="str">
        <f>IF('Building B18'!Z347&gt;0,'Building B18'!Z347, " ")</f>
        <v> </v>
      </c>
    </row>
    <row r="234" ht="14.25" customHeight="1">
      <c r="A234" s="12" t="str">
        <f>IF('Building B18'!A348&gt;0,'Building B18'!A348, " ")</f>
        <v> </v>
      </c>
      <c r="B234" s="12" t="str">
        <f>IF('Building B18'!B348&gt;0,'Building B18'!B348, " ")</f>
        <v> </v>
      </c>
      <c r="C234" s="160" t="str">
        <f>IF('Building B18'!N348&gt;0,'Building B18'!N348, " ")</f>
        <v> </v>
      </c>
      <c r="D234" s="160" t="str">
        <f>IF('Building B18'!O348&gt;0,'Building B18'!O348, " ")</f>
        <v> </v>
      </c>
      <c r="E234" s="160" t="str">
        <f>IF('Building B18'!Q348&gt;0,'Building B18'!Q348, " ")</f>
        <v> </v>
      </c>
      <c r="F234" s="160" t="str">
        <f>IF('Building B18'!R348&gt;0,'Building B18'!R348, " ")</f>
        <v> </v>
      </c>
      <c r="G234" s="160" t="str">
        <f>IF('Building B18'!S348&gt;0,'Building B18'!S348, " ")</f>
        <v> </v>
      </c>
      <c r="H234" s="160" t="str">
        <f>IF('Building B18'!T348&gt;0,'Building B18'!T348, " ")</f>
        <v> </v>
      </c>
      <c r="I234" s="160" t="str">
        <f>IF('Building B18'!U348&gt;0,'Building B18'!U348, " ")</f>
        <v> </v>
      </c>
      <c r="J234" s="160" t="str">
        <f>IF('Building B18'!V348&gt;0,'Building B18'!V348, " ")</f>
        <v> </v>
      </c>
      <c r="K234" s="160" t="str">
        <f>IF('Building B18'!X348&gt;0,'Building B18'!X348, " ")</f>
        <v> </v>
      </c>
      <c r="L234" s="160" t="str">
        <f>IF('Building B18'!Y348&gt;0,'Building B18'!Y348, " ")</f>
        <v> </v>
      </c>
      <c r="M234" s="160" t="str">
        <f>IF('Building B18'!Z348&gt;0,'Building B18'!Z348, " ")</f>
        <v> </v>
      </c>
    </row>
    <row r="235" ht="14.25" customHeight="1">
      <c r="A235" s="12" t="str">
        <f>IF('Building B18'!A349&gt;0,'Building B18'!A349, " ")</f>
        <v> </v>
      </c>
      <c r="B235" s="12" t="str">
        <f>IF('Building B18'!B349&gt;0,'Building B18'!B349, " ")</f>
        <v> </v>
      </c>
      <c r="C235" s="160" t="str">
        <f>IF('Building B18'!N349&gt;0,'Building B18'!N349, " ")</f>
        <v> </v>
      </c>
      <c r="D235" s="160" t="str">
        <f>IF('Building B18'!O349&gt;0,'Building B18'!O349, " ")</f>
        <v> </v>
      </c>
      <c r="E235" s="160" t="str">
        <f>IF('Building B18'!Q349&gt;0,'Building B18'!Q349, " ")</f>
        <v> </v>
      </c>
      <c r="F235" s="160" t="str">
        <f>IF('Building B18'!R349&gt;0,'Building B18'!R349, " ")</f>
        <v> </v>
      </c>
      <c r="G235" s="160" t="str">
        <f>IF('Building B18'!S349&gt;0,'Building B18'!S349, " ")</f>
        <v> </v>
      </c>
      <c r="H235" s="160" t="str">
        <f>IF('Building B18'!T349&gt;0,'Building B18'!T349, " ")</f>
        <v> </v>
      </c>
      <c r="I235" s="160" t="str">
        <f>IF('Building B18'!U349&gt;0,'Building B18'!U349, " ")</f>
        <v> </v>
      </c>
      <c r="J235" s="160" t="str">
        <f>IF('Building B18'!V349&gt;0,'Building B18'!V349, " ")</f>
        <v> </v>
      </c>
      <c r="K235" s="160" t="str">
        <f>IF('Building B18'!X349&gt;0,'Building B18'!X349, " ")</f>
        <v> </v>
      </c>
      <c r="L235" s="160" t="str">
        <f>IF('Building B18'!Y349&gt;0,'Building B18'!Y349, " ")</f>
        <v> </v>
      </c>
      <c r="M235" s="160" t="str">
        <f>IF('Building B18'!Z349&gt;0,'Building B18'!Z349, " ")</f>
        <v> </v>
      </c>
    </row>
    <row r="236" ht="14.25" customHeight="1">
      <c r="A236" s="12" t="str">
        <f>IF('Building B18'!A350&gt;0,'Building B18'!A350, " ")</f>
        <v> </v>
      </c>
      <c r="B236" s="12" t="str">
        <f>IF('Building B18'!B350&gt;0,'Building B18'!B350, " ")</f>
        <v> </v>
      </c>
      <c r="C236" s="160" t="str">
        <f>IF('Building B18'!N350&gt;0,'Building B18'!N350, " ")</f>
        <v> </v>
      </c>
      <c r="D236" s="160" t="str">
        <f>IF('Building B18'!O350&gt;0,'Building B18'!O350, " ")</f>
        <v> </v>
      </c>
      <c r="E236" s="160" t="str">
        <f>IF('Building B18'!Q350&gt;0,'Building B18'!Q350, " ")</f>
        <v> </v>
      </c>
      <c r="F236" s="160" t="str">
        <f>IF('Building B18'!R350&gt;0,'Building B18'!R350, " ")</f>
        <v> </v>
      </c>
      <c r="G236" s="160" t="str">
        <f>IF('Building B18'!S350&gt;0,'Building B18'!S350, " ")</f>
        <v> </v>
      </c>
      <c r="H236" s="160" t="str">
        <f>IF('Building B18'!T350&gt;0,'Building B18'!T350, " ")</f>
        <v> </v>
      </c>
      <c r="I236" s="160" t="str">
        <f>IF('Building B18'!U350&gt;0,'Building B18'!U350, " ")</f>
        <v> </v>
      </c>
      <c r="J236" s="160" t="str">
        <f>IF('Building B18'!V350&gt;0,'Building B18'!V350, " ")</f>
        <v> </v>
      </c>
      <c r="K236" s="160" t="str">
        <f>IF('Building B18'!X350&gt;0,'Building B18'!X350, " ")</f>
        <v> </v>
      </c>
      <c r="L236" s="160" t="str">
        <f>IF('Building B18'!Y350&gt;0,'Building B18'!Y350, " ")</f>
        <v> </v>
      </c>
      <c r="M236" s="160" t="str">
        <f>IF('Building B18'!Z350&gt;0,'Building B18'!Z350, " ")</f>
        <v> </v>
      </c>
    </row>
    <row r="237" ht="14.25" customHeight="1">
      <c r="A237" s="12" t="str">
        <f>IF('Building B18'!A351&gt;0,'Building B18'!A351, " ")</f>
        <v> </v>
      </c>
      <c r="B237" s="12" t="str">
        <f>IF('Building B18'!B351&gt;0,'Building B18'!B351, " ")</f>
        <v> </v>
      </c>
      <c r="C237" s="160" t="str">
        <f>IF('Building B18'!N351&gt;0,'Building B18'!N351, " ")</f>
        <v> </v>
      </c>
      <c r="D237" s="160" t="str">
        <f>IF('Building B18'!O351&gt;0,'Building B18'!O351, " ")</f>
        <v> </v>
      </c>
      <c r="E237" s="160" t="str">
        <f>IF('Building B18'!Q351&gt;0,'Building B18'!Q351, " ")</f>
        <v> </v>
      </c>
      <c r="F237" s="160" t="str">
        <f>IF('Building B18'!R351&gt;0,'Building B18'!R351, " ")</f>
        <v> </v>
      </c>
      <c r="G237" s="160" t="str">
        <f>IF('Building B18'!S351&gt;0,'Building B18'!S351, " ")</f>
        <v> </v>
      </c>
      <c r="H237" s="160" t="str">
        <f>IF('Building B18'!T351&gt;0,'Building B18'!T351, " ")</f>
        <v> </v>
      </c>
      <c r="I237" s="160" t="str">
        <f>IF('Building B18'!U351&gt;0,'Building B18'!U351, " ")</f>
        <v> </v>
      </c>
      <c r="J237" s="160" t="str">
        <f>IF('Building B18'!V351&gt;0,'Building B18'!V351, " ")</f>
        <v> </v>
      </c>
      <c r="K237" s="160" t="str">
        <f>IF('Building B18'!X351&gt;0,'Building B18'!X351, " ")</f>
        <v> </v>
      </c>
      <c r="L237" s="160" t="str">
        <f>IF('Building B18'!Y351&gt;0,'Building B18'!Y351, " ")</f>
        <v> </v>
      </c>
      <c r="M237" s="160" t="str">
        <f>IF('Building B18'!Z351&gt;0,'Building B18'!Z351, " ")</f>
        <v> </v>
      </c>
    </row>
    <row r="238" ht="14.25" customHeight="1">
      <c r="A238" s="12" t="str">
        <f>IF('Building B18'!A352&gt;0,'Building B18'!A352, " ")</f>
        <v> </v>
      </c>
      <c r="B238" s="12" t="str">
        <f>IF('Building B18'!B352&gt;0,'Building B18'!B352, " ")</f>
        <v> </v>
      </c>
      <c r="C238" s="160" t="str">
        <f>IF('Building B18'!N352&gt;0,'Building B18'!N352, " ")</f>
        <v> </v>
      </c>
      <c r="D238" s="160" t="str">
        <f>IF('Building B18'!O352&gt;0,'Building B18'!O352, " ")</f>
        <v> </v>
      </c>
      <c r="E238" s="160" t="str">
        <f>IF('Building B18'!Q352&gt;0,'Building B18'!Q352, " ")</f>
        <v> </v>
      </c>
      <c r="F238" s="160" t="str">
        <f>IF('Building B18'!R352&gt;0,'Building B18'!R352, " ")</f>
        <v> </v>
      </c>
      <c r="G238" s="160" t="str">
        <f>IF('Building B18'!S352&gt;0,'Building B18'!S352, " ")</f>
        <v> </v>
      </c>
      <c r="H238" s="160" t="str">
        <f>IF('Building B18'!T352&gt;0,'Building B18'!T352, " ")</f>
        <v> </v>
      </c>
      <c r="I238" s="160" t="str">
        <f>IF('Building B18'!U352&gt;0,'Building B18'!U352, " ")</f>
        <v> </v>
      </c>
      <c r="J238" s="160" t="str">
        <f>IF('Building B18'!V352&gt;0,'Building B18'!V352, " ")</f>
        <v> </v>
      </c>
      <c r="K238" s="160" t="str">
        <f>IF('Building B18'!X352&gt;0,'Building B18'!X352, " ")</f>
        <v> </v>
      </c>
      <c r="L238" s="160" t="str">
        <f>IF('Building B18'!Y352&gt;0,'Building B18'!Y352, " ")</f>
        <v> </v>
      </c>
      <c r="M238" s="160" t="str">
        <f>IF('Building B18'!Z352&gt;0,'Building B18'!Z352, " ")</f>
        <v> </v>
      </c>
    </row>
    <row r="239" ht="14.25" customHeight="1">
      <c r="A239" s="12" t="str">
        <f>IF('Building B18'!A353&gt;0,'Building B18'!A353, " ")</f>
        <v> </v>
      </c>
      <c r="B239" s="12" t="str">
        <f>IF('Building B18'!B353&gt;0,'Building B18'!B353, " ")</f>
        <v> </v>
      </c>
      <c r="C239" s="160" t="str">
        <f>IF('Building B18'!N353&gt;0,'Building B18'!N353, " ")</f>
        <v> </v>
      </c>
      <c r="D239" s="160" t="str">
        <f>IF('Building B18'!O353&gt;0,'Building B18'!O353, " ")</f>
        <v> </v>
      </c>
      <c r="E239" s="160" t="str">
        <f>IF('Building B18'!Q353&gt;0,'Building B18'!Q353, " ")</f>
        <v> </v>
      </c>
      <c r="F239" s="160" t="str">
        <f>IF('Building B18'!R353&gt;0,'Building B18'!R353, " ")</f>
        <v> </v>
      </c>
      <c r="G239" s="160" t="str">
        <f>IF('Building B18'!S353&gt;0,'Building B18'!S353, " ")</f>
        <v> </v>
      </c>
      <c r="H239" s="160" t="str">
        <f>IF('Building B18'!T353&gt;0,'Building B18'!T353, " ")</f>
        <v> </v>
      </c>
      <c r="I239" s="160" t="str">
        <f>IF('Building B18'!U353&gt;0,'Building B18'!U353, " ")</f>
        <v> </v>
      </c>
      <c r="J239" s="160" t="str">
        <f>IF('Building B18'!V353&gt;0,'Building B18'!V353, " ")</f>
        <v> </v>
      </c>
      <c r="K239" s="160" t="str">
        <f>IF('Building B18'!X353&gt;0,'Building B18'!X353, " ")</f>
        <v> </v>
      </c>
      <c r="L239" s="160" t="str">
        <f>IF('Building B18'!Y353&gt;0,'Building B18'!Y353, " ")</f>
        <v> </v>
      </c>
      <c r="M239" s="160" t="str">
        <f>IF('Building B18'!Z353&gt;0,'Building B18'!Z353, " ")</f>
        <v> </v>
      </c>
    </row>
    <row r="240" ht="14.25" customHeight="1">
      <c r="A240" s="12" t="str">
        <f>IF('Building B18'!A354&gt;0,'Building B18'!A354, " ")</f>
        <v> </v>
      </c>
      <c r="B240" s="12" t="str">
        <f>IF('Building B18'!B354&gt;0,'Building B18'!B354, " ")</f>
        <v> </v>
      </c>
      <c r="C240" s="160" t="str">
        <f>IF('Building B18'!N354&gt;0,'Building B18'!N354, " ")</f>
        <v> </v>
      </c>
      <c r="D240" s="160" t="str">
        <f>IF('Building B18'!O354&gt;0,'Building B18'!O354, " ")</f>
        <v> </v>
      </c>
      <c r="E240" s="160" t="str">
        <f>IF('Building B18'!Q354&gt;0,'Building B18'!Q354, " ")</f>
        <v> </v>
      </c>
      <c r="F240" s="160" t="str">
        <f>IF('Building B18'!R354&gt;0,'Building B18'!R354, " ")</f>
        <v> </v>
      </c>
      <c r="G240" s="160" t="str">
        <f>IF('Building B18'!S354&gt;0,'Building B18'!S354, " ")</f>
        <v> </v>
      </c>
      <c r="H240" s="160" t="str">
        <f>IF('Building B18'!T354&gt;0,'Building B18'!T354, " ")</f>
        <v> </v>
      </c>
      <c r="I240" s="160" t="str">
        <f>IF('Building B18'!U354&gt;0,'Building B18'!U354, " ")</f>
        <v> </v>
      </c>
      <c r="J240" s="160" t="str">
        <f>IF('Building B18'!V354&gt;0,'Building B18'!V354, " ")</f>
        <v> </v>
      </c>
      <c r="K240" s="160" t="str">
        <f>IF('Building B18'!X354&gt;0,'Building B18'!X354, " ")</f>
        <v> </v>
      </c>
      <c r="L240" s="160" t="str">
        <f>IF('Building B18'!Y354&gt;0,'Building B18'!Y354, " ")</f>
        <v> </v>
      </c>
      <c r="M240" s="160" t="str">
        <f>IF('Building B18'!Z354&gt;0,'Building B18'!Z354, " ")</f>
        <v> </v>
      </c>
    </row>
    <row r="241" ht="14.25" customHeight="1">
      <c r="A241" s="12" t="str">
        <f>IF('Building B18'!A355&gt;0,'Building B18'!A355, " ")</f>
        <v> </v>
      </c>
      <c r="B241" s="12" t="str">
        <f>IF('Building B18'!B355&gt;0,'Building B18'!B355, " ")</f>
        <v> </v>
      </c>
      <c r="C241" s="160" t="str">
        <f>IF('Building B18'!N355&gt;0,'Building B18'!N355, " ")</f>
        <v> </v>
      </c>
      <c r="D241" s="160" t="str">
        <f>IF('Building B18'!O355&gt;0,'Building B18'!O355, " ")</f>
        <v> </v>
      </c>
      <c r="E241" s="160" t="str">
        <f>IF('Building B18'!Q355&gt;0,'Building B18'!Q355, " ")</f>
        <v> </v>
      </c>
      <c r="F241" s="160" t="str">
        <f>IF('Building B18'!R355&gt;0,'Building B18'!R355, " ")</f>
        <v> </v>
      </c>
      <c r="G241" s="160" t="str">
        <f>IF('Building B18'!S355&gt;0,'Building B18'!S355, " ")</f>
        <v> </v>
      </c>
      <c r="H241" s="160" t="str">
        <f>IF('Building B18'!T355&gt;0,'Building B18'!T355, " ")</f>
        <v> </v>
      </c>
      <c r="I241" s="160" t="str">
        <f>IF('Building B18'!U355&gt;0,'Building B18'!U355, " ")</f>
        <v> </v>
      </c>
      <c r="J241" s="160" t="str">
        <f>IF('Building B18'!V355&gt;0,'Building B18'!V355, " ")</f>
        <v> </v>
      </c>
      <c r="K241" s="160" t="str">
        <f>IF('Building B18'!X355&gt;0,'Building B18'!X355, " ")</f>
        <v> </v>
      </c>
      <c r="L241" s="160" t="str">
        <f>IF('Building B18'!Y355&gt;0,'Building B18'!Y355, " ")</f>
        <v> </v>
      </c>
      <c r="M241" s="160" t="str">
        <f>IF('Building B18'!Z355&gt;0,'Building B18'!Z355, " ")</f>
        <v> </v>
      </c>
    </row>
    <row r="242" ht="14.25" customHeight="1">
      <c r="A242" s="12" t="str">
        <f>IF('Building B18'!A356&gt;0,'Building B18'!A356, " ")</f>
        <v> </v>
      </c>
      <c r="B242" s="12" t="str">
        <f>IF('Building B18'!B356&gt;0,'Building B18'!B356, " ")</f>
        <v> </v>
      </c>
      <c r="C242" s="160" t="str">
        <f>IF('Building B18'!N356&gt;0,'Building B18'!N356, " ")</f>
        <v> </v>
      </c>
      <c r="D242" s="160" t="str">
        <f>IF('Building B18'!O356&gt;0,'Building B18'!O356, " ")</f>
        <v> </v>
      </c>
      <c r="E242" s="160" t="str">
        <f>IF('Building B18'!Q356&gt;0,'Building B18'!Q356, " ")</f>
        <v> </v>
      </c>
      <c r="F242" s="160" t="str">
        <f>IF('Building B18'!R356&gt;0,'Building B18'!R356, " ")</f>
        <v> </v>
      </c>
      <c r="G242" s="160" t="str">
        <f>IF('Building B18'!S356&gt;0,'Building B18'!S356, " ")</f>
        <v> </v>
      </c>
      <c r="H242" s="160" t="str">
        <f>IF('Building B18'!T356&gt;0,'Building B18'!T356, " ")</f>
        <v> </v>
      </c>
      <c r="I242" s="160" t="str">
        <f>IF('Building B18'!U356&gt;0,'Building B18'!U356, " ")</f>
        <v> </v>
      </c>
      <c r="J242" s="160" t="str">
        <f>IF('Building B18'!V356&gt;0,'Building B18'!V356, " ")</f>
        <v> </v>
      </c>
      <c r="K242" s="160" t="str">
        <f>IF('Building B18'!X356&gt;0,'Building B18'!X356, " ")</f>
        <v> </v>
      </c>
      <c r="L242" s="160" t="str">
        <f>IF('Building B18'!Y356&gt;0,'Building B18'!Y356, " ")</f>
        <v> </v>
      </c>
      <c r="M242" s="160" t="str">
        <f>IF('Building B18'!Z356&gt;0,'Building B18'!Z356, " ")</f>
        <v> </v>
      </c>
    </row>
    <row r="243" ht="14.25" customHeight="1">
      <c r="A243" s="12" t="str">
        <f>IF('Building B18'!A357&gt;0,'Building B18'!A357, " ")</f>
        <v> </v>
      </c>
      <c r="B243" s="12" t="str">
        <f>IF('Building B18'!B357&gt;0,'Building B18'!B357, " ")</f>
        <v> </v>
      </c>
      <c r="C243" s="160" t="str">
        <f>IF('Building B18'!N357&gt;0,'Building B18'!N357, " ")</f>
        <v> </v>
      </c>
      <c r="D243" s="160" t="str">
        <f>IF('Building B18'!O357&gt;0,'Building B18'!O357, " ")</f>
        <v> </v>
      </c>
      <c r="E243" s="160" t="str">
        <f>IF('Building B18'!Q357&gt;0,'Building B18'!Q357, " ")</f>
        <v> </v>
      </c>
      <c r="F243" s="160" t="str">
        <f>IF('Building B18'!R357&gt;0,'Building B18'!R357, " ")</f>
        <v> </v>
      </c>
      <c r="G243" s="160" t="str">
        <f>IF('Building B18'!S357&gt;0,'Building B18'!S357, " ")</f>
        <v> </v>
      </c>
      <c r="H243" s="160" t="str">
        <f>IF('Building B18'!T357&gt;0,'Building B18'!T357, " ")</f>
        <v> </v>
      </c>
      <c r="I243" s="160" t="str">
        <f>IF('Building B18'!U357&gt;0,'Building B18'!U357, " ")</f>
        <v> </v>
      </c>
      <c r="J243" s="160" t="str">
        <f>IF('Building B18'!V357&gt;0,'Building B18'!V357, " ")</f>
        <v> </v>
      </c>
      <c r="K243" s="160" t="str">
        <f>IF('Building B18'!X357&gt;0,'Building B18'!X357, " ")</f>
        <v> </v>
      </c>
      <c r="L243" s="160" t="str">
        <f>IF('Building B18'!Y357&gt;0,'Building B18'!Y357, " ")</f>
        <v> </v>
      </c>
      <c r="M243" s="160" t="str">
        <f>IF('Building B18'!Z357&gt;0,'Building B18'!Z357, " ")</f>
        <v> </v>
      </c>
    </row>
    <row r="244" ht="14.25" customHeight="1">
      <c r="A244" s="12" t="str">
        <f>IF('Building B18'!A358&gt;0,'Building B18'!A358, " ")</f>
        <v> </v>
      </c>
      <c r="B244" s="12" t="str">
        <f>IF('Building B18'!B358&gt;0,'Building B18'!B358, " ")</f>
        <v> </v>
      </c>
      <c r="C244" s="160" t="str">
        <f>IF('Building B18'!N358&gt;0,'Building B18'!N358, " ")</f>
        <v> </v>
      </c>
      <c r="D244" s="160" t="str">
        <f>IF('Building B18'!O358&gt;0,'Building B18'!O358, " ")</f>
        <v> </v>
      </c>
      <c r="E244" s="160" t="str">
        <f>IF('Building B18'!Q358&gt;0,'Building B18'!Q358, " ")</f>
        <v> </v>
      </c>
      <c r="F244" s="160" t="str">
        <f>IF('Building B18'!R358&gt;0,'Building B18'!R358, " ")</f>
        <v> </v>
      </c>
      <c r="G244" s="160" t="str">
        <f>IF('Building B18'!S358&gt;0,'Building B18'!S358, " ")</f>
        <v> </v>
      </c>
      <c r="H244" s="160" t="str">
        <f>IF('Building B18'!T358&gt;0,'Building B18'!T358, " ")</f>
        <v> </v>
      </c>
      <c r="I244" s="160" t="str">
        <f>IF('Building B18'!U358&gt;0,'Building B18'!U358, " ")</f>
        <v> </v>
      </c>
      <c r="J244" s="160" t="str">
        <f>IF('Building B18'!V358&gt;0,'Building B18'!V358, " ")</f>
        <v> </v>
      </c>
      <c r="K244" s="160" t="str">
        <f>IF('Building B18'!X358&gt;0,'Building B18'!X358, " ")</f>
        <v> </v>
      </c>
      <c r="L244" s="160" t="str">
        <f>IF('Building B18'!Y358&gt;0,'Building B18'!Y358, " ")</f>
        <v> </v>
      </c>
      <c r="M244" s="160" t="str">
        <f>IF('Building B18'!Z358&gt;0,'Building B18'!Z358, " ")</f>
        <v> </v>
      </c>
    </row>
    <row r="245" ht="14.25" customHeight="1">
      <c r="A245" s="12" t="str">
        <f>IF('Building B18'!A359&gt;0,'Building B18'!A359, " ")</f>
        <v> </v>
      </c>
      <c r="B245" s="12" t="str">
        <f>IF('Building B18'!B359&gt;0,'Building B18'!B359, " ")</f>
        <v> </v>
      </c>
      <c r="C245" s="160" t="str">
        <f>IF('Building B18'!N359&gt;0,'Building B18'!N359, " ")</f>
        <v> </v>
      </c>
      <c r="D245" s="160" t="str">
        <f>IF('Building B18'!O359&gt;0,'Building B18'!O359, " ")</f>
        <v> </v>
      </c>
      <c r="E245" s="160" t="str">
        <f>IF('Building B18'!Q359&gt;0,'Building B18'!Q359, " ")</f>
        <v> </v>
      </c>
      <c r="F245" s="160" t="str">
        <f>IF('Building B18'!R359&gt;0,'Building B18'!R359, " ")</f>
        <v> </v>
      </c>
      <c r="G245" s="160" t="str">
        <f>IF('Building B18'!S359&gt;0,'Building B18'!S359, " ")</f>
        <v> </v>
      </c>
      <c r="H245" s="160" t="str">
        <f>IF('Building B18'!T359&gt;0,'Building B18'!T359, " ")</f>
        <v> </v>
      </c>
      <c r="I245" s="160" t="str">
        <f>IF('Building B18'!U359&gt;0,'Building B18'!U359, " ")</f>
        <v> </v>
      </c>
      <c r="J245" s="160" t="str">
        <f>IF('Building B18'!V359&gt;0,'Building B18'!V359, " ")</f>
        <v> </v>
      </c>
      <c r="K245" s="160" t="str">
        <f>IF('Building B18'!X359&gt;0,'Building B18'!X359, " ")</f>
        <v> </v>
      </c>
      <c r="L245" s="160" t="str">
        <f>IF('Building B18'!Y359&gt;0,'Building B18'!Y359, " ")</f>
        <v> </v>
      </c>
      <c r="M245" s="160" t="str">
        <f>IF('Building B18'!Z359&gt;0,'Building B18'!Z359, " ")</f>
        <v> </v>
      </c>
    </row>
    <row r="246" ht="14.25" customHeight="1">
      <c r="A246" s="12" t="str">
        <f>IF('Building B18'!A360&gt;0,'Building B18'!A360, " ")</f>
        <v> </v>
      </c>
      <c r="B246" s="12" t="str">
        <f>IF('Building B18'!B360&gt;0,'Building B18'!B360, " ")</f>
        <v> </v>
      </c>
      <c r="C246" s="160" t="str">
        <f>IF('Building B18'!N360&gt;0,'Building B18'!N360, " ")</f>
        <v> </v>
      </c>
      <c r="D246" s="160" t="str">
        <f>IF('Building B18'!O360&gt;0,'Building B18'!O360, " ")</f>
        <v> </v>
      </c>
      <c r="E246" s="160" t="str">
        <f>IF('Building B18'!Q360&gt;0,'Building B18'!Q360, " ")</f>
        <v> </v>
      </c>
      <c r="F246" s="160" t="str">
        <f>IF('Building B18'!R360&gt;0,'Building B18'!R360, " ")</f>
        <v> </v>
      </c>
      <c r="G246" s="160" t="str">
        <f>IF('Building B18'!S360&gt;0,'Building B18'!S360, " ")</f>
        <v> </v>
      </c>
      <c r="H246" s="160" t="str">
        <f>IF('Building B18'!T360&gt;0,'Building B18'!T360, " ")</f>
        <v> </v>
      </c>
      <c r="I246" s="160" t="str">
        <f>IF('Building B18'!U360&gt;0,'Building B18'!U360, " ")</f>
        <v> </v>
      </c>
      <c r="J246" s="160" t="str">
        <f>IF('Building B18'!V360&gt;0,'Building B18'!V360, " ")</f>
        <v> </v>
      </c>
      <c r="K246" s="160" t="str">
        <f>IF('Building B18'!X360&gt;0,'Building B18'!X360, " ")</f>
        <v> </v>
      </c>
      <c r="L246" s="160" t="str">
        <f>IF('Building B18'!Y360&gt;0,'Building B18'!Y360, " ")</f>
        <v> </v>
      </c>
      <c r="M246" s="160" t="str">
        <f>IF('Building B18'!Z360&gt;0,'Building B18'!Z360, " ")</f>
        <v> </v>
      </c>
    </row>
    <row r="247" ht="14.25" customHeight="1">
      <c r="A247" s="12" t="str">
        <f>IF('Building B18'!A361&gt;0,'Building B18'!A361, " ")</f>
        <v> </v>
      </c>
      <c r="B247" s="12" t="str">
        <f>IF('Building B18'!B361&gt;0,'Building B18'!B361, " ")</f>
        <v> </v>
      </c>
      <c r="C247" s="160" t="str">
        <f>IF('Building B18'!N361&gt;0,'Building B18'!N361, " ")</f>
        <v> </v>
      </c>
      <c r="D247" s="160" t="str">
        <f>IF('Building B18'!O361&gt;0,'Building B18'!O361, " ")</f>
        <v> </v>
      </c>
      <c r="E247" s="160" t="str">
        <f>IF('Building B18'!Q361&gt;0,'Building B18'!Q361, " ")</f>
        <v> </v>
      </c>
      <c r="F247" s="160" t="str">
        <f>IF('Building B18'!R361&gt;0,'Building B18'!R361, " ")</f>
        <v> </v>
      </c>
      <c r="G247" s="160" t="str">
        <f>IF('Building B18'!S361&gt;0,'Building B18'!S361, " ")</f>
        <v> </v>
      </c>
      <c r="H247" s="160" t="str">
        <f>IF('Building B18'!T361&gt;0,'Building B18'!T361, " ")</f>
        <v> </v>
      </c>
      <c r="I247" s="160" t="str">
        <f>IF('Building B18'!U361&gt;0,'Building B18'!U361, " ")</f>
        <v> </v>
      </c>
      <c r="J247" s="160" t="str">
        <f>IF('Building B18'!V361&gt;0,'Building B18'!V361, " ")</f>
        <v> </v>
      </c>
      <c r="K247" s="160" t="str">
        <f>IF('Building B18'!X361&gt;0,'Building B18'!X361, " ")</f>
        <v> </v>
      </c>
      <c r="L247" s="160" t="str">
        <f>IF('Building B18'!Y361&gt;0,'Building B18'!Y361, " ")</f>
        <v> </v>
      </c>
      <c r="M247" s="160" t="str">
        <f>IF('Building B18'!Z361&gt;0,'Building B18'!Z361, " ")</f>
        <v> </v>
      </c>
    </row>
    <row r="248" ht="14.25" customHeight="1">
      <c r="A248" s="12" t="str">
        <f>IF('Building B18'!A362&gt;0,'Building B18'!A362, " ")</f>
        <v> </v>
      </c>
      <c r="B248" s="12" t="str">
        <f>IF('Building B18'!B362&gt;0,'Building B18'!B362, " ")</f>
        <v> </v>
      </c>
      <c r="C248" s="160" t="str">
        <f>IF('Building B18'!N362&gt;0,'Building B18'!N362, " ")</f>
        <v> </v>
      </c>
      <c r="D248" s="160" t="str">
        <f>IF('Building B18'!O362&gt;0,'Building B18'!O362, " ")</f>
        <v> </v>
      </c>
      <c r="E248" s="160" t="str">
        <f>IF('Building B18'!Q362&gt;0,'Building B18'!Q362, " ")</f>
        <v> </v>
      </c>
      <c r="F248" s="160" t="str">
        <f>IF('Building B18'!R362&gt;0,'Building B18'!R362, " ")</f>
        <v> </v>
      </c>
      <c r="G248" s="160" t="str">
        <f>IF('Building B18'!S362&gt;0,'Building B18'!S362, " ")</f>
        <v> </v>
      </c>
      <c r="H248" s="160" t="str">
        <f>IF('Building B18'!T362&gt;0,'Building B18'!T362, " ")</f>
        <v> </v>
      </c>
      <c r="I248" s="160" t="str">
        <f>IF('Building B18'!U362&gt;0,'Building B18'!U362, " ")</f>
        <v> </v>
      </c>
      <c r="J248" s="160" t="str">
        <f>IF('Building B18'!V362&gt;0,'Building B18'!V362, " ")</f>
        <v> </v>
      </c>
      <c r="K248" s="160" t="str">
        <f>IF('Building B18'!X362&gt;0,'Building B18'!X362, " ")</f>
        <v> </v>
      </c>
      <c r="L248" s="160" t="str">
        <f>IF('Building B18'!Y362&gt;0,'Building B18'!Y362, " ")</f>
        <v> </v>
      </c>
      <c r="M248" s="160" t="str">
        <f>IF('Building B18'!Z362&gt;0,'Building B18'!Z362, " ")</f>
        <v> </v>
      </c>
    </row>
    <row r="249" ht="14.25" customHeight="1">
      <c r="A249" s="12" t="str">
        <f>IF('Building B18'!A363&gt;0,'Building B18'!A363, " ")</f>
        <v> </v>
      </c>
      <c r="B249" s="12" t="str">
        <f>IF('Building B18'!B363&gt;0,'Building B18'!B363, " ")</f>
        <v> </v>
      </c>
      <c r="C249" s="160" t="str">
        <f>IF('Building B18'!N363&gt;0,'Building B18'!N363, " ")</f>
        <v> </v>
      </c>
      <c r="D249" s="160" t="str">
        <f>IF('Building B18'!O363&gt;0,'Building B18'!O363, " ")</f>
        <v> </v>
      </c>
      <c r="E249" s="160" t="str">
        <f>IF('Building B18'!Q363&gt;0,'Building B18'!Q363, " ")</f>
        <v> </v>
      </c>
      <c r="F249" s="160" t="str">
        <f>IF('Building B18'!R363&gt;0,'Building B18'!R363, " ")</f>
        <v> </v>
      </c>
      <c r="G249" s="160" t="str">
        <f>IF('Building B18'!S363&gt;0,'Building B18'!S363, " ")</f>
        <v> </v>
      </c>
      <c r="H249" s="160" t="str">
        <f>IF('Building B18'!T363&gt;0,'Building B18'!T363, " ")</f>
        <v> </v>
      </c>
      <c r="I249" s="160" t="str">
        <f>IF('Building B18'!U363&gt;0,'Building B18'!U363, " ")</f>
        <v> </v>
      </c>
      <c r="J249" s="160" t="str">
        <f>IF('Building B18'!V363&gt;0,'Building B18'!V363, " ")</f>
        <v> </v>
      </c>
      <c r="K249" s="160" t="str">
        <f>IF('Building B18'!X363&gt;0,'Building B18'!X363, " ")</f>
        <v> </v>
      </c>
      <c r="L249" s="160" t="str">
        <f>IF('Building B18'!Y363&gt;0,'Building B18'!Y363, " ")</f>
        <v> </v>
      </c>
      <c r="M249" s="160" t="str">
        <f>IF('Building B18'!Z363&gt;0,'Building B18'!Z363, " ")</f>
        <v> </v>
      </c>
    </row>
    <row r="250" ht="14.25" customHeight="1">
      <c r="A250" s="12" t="str">
        <f>IF('Building B18'!A364&gt;0,'Building B18'!A364, " ")</f>
        <v> </v>
      </c>
      <c r="B250" s="12" t="str">
        <f>IF('Building B18'!B364&gt;0,'Building B18'!B364, " ")</f>
        <v> </v>
      </c>
      <c r="C250" s="160" t="str">
        <f>IF('Building B18'!N364&gt;0,'Building B18'!N364, " ")</f>
        <v> </v>
      </c>
      <c r="D250" s="160" t="str">
        <f>IF('Building B18'!O364&gt;0,'Building B18'!O364, " ")</f>
        <v> </v>
      </c>
      <c r="E250" s="160" t="str">
        <f>IF('Building B18'!Q364&gt;0,'Building B18'!Q364, " ")</f>
        <v> </v>
      </c>
      <c r="F250" s="160" t="str">
        <f>IF('Building B18'!R364&gt;0,'Building B18'!R364, " ")</f>
        <v> </v>
      </c>
      <c r="G250" s="160" t="str">
        <f>IF('Building B18'!S364&gt;0,'Building B18'!S364, " ")</f>
        <v> </v>
      </c>
      <c r="H250" s="160" t="str">
        <f>IF('Building B18'!T364&gt;0,'Building B18'!T364, " ")</f>
        <v> </v>
      </c>
      <c r="I250" s="160" t="str">
        <f>IF('Building B18'!U364&gt;0,'Building B18'!U364, " ")</f>
        <v> </v>
      </c>
      <c r="J250" s="160" t="str">
        <f>IF('Building B18'!V364&gt;0,'Building B18'!V364, " ")</f>
        <v> </v>
      </c>
      <c r="K250" s="160" t="str">
        <f>IF('Building B18'!X364&gt;0,'Building B18'!X364, " ")</f>
        <v> </v>
      </c>
      <c r="L250" s="160" t="str">
        <f>IF('Building B18'!Y364&gt;0,'Building B18'!Y364, " ")</f>
        <v> </v>
      </c>
      <c r="M250" s="160" t="str">
        <f>IF('Building B18'!Z364&gt;0,'Building B18'!Z364, " ")</f>
        <v> </v>
      </c>
    </row>
    <row r="251" ht="14.25" customHeight="1">
      <c r="A251" s="12" t="str">
        <f>IF('Building B18'!A365&gt;0,'Building B18'!A365, " ")</f>
        <v> </v>
      </c>
      <c r="B251" s="12" t="str">
        <f>IF('Building B18'!B365&gt;0,'Building B18'!B365, " ")</f>
        <v> </v>
      </c>
      <c r="C251" s="160" t="str">
        <f>IF('Building B18'!N365&gt;0,'Building B18'!N365, " ")</f>
        <v> </v>
      </c>
      <c r="D251" s="160" t="str">
        <f>IF('Building B18'!O365&gt;0,'Building B18'!O365, " ")</f>
        <v> </v>
      </c>
      <c r="E251" s="160" t="str">
        <f>IF('Building B18'!Q365&gt;0,'Building B18'!Q365, " ")</f>
        <v> </v>
      </c>
      <c r="F251" s="160" t="str">
        <f>IF('Building B18'!R365&gt;0,'Building B18'!R365, " ")</f>
        <v> </v>
      </c>
      <c r="G251" s="160" t="str">
        <f>IF('Building B18'!S365&gt;0,'Building B18'!S365, " ")</f>
        <v> </v>
      </c>
      <c r="H251" s="160" t="str">
        <f>IF('Building B18'!T365&gt;0,'Building B18'!T365, " ")</f>
        <v> </v>
      </c>
      <c r="I251" s="160" t="str">
        <f>IF('Building B18'!U365&gt;0,'Building B18'!U365, " ")</f>
        <v> </v>
      </c>
      <c r="J251" s="160" t="str">
        <f>IF('Building B18'!V365&gt;0,'Building B18'!V365, " ")</f>
        <v> </v>
      </c>
      <c r="K251" s="160" t="str">
        <f>IF('Building B18'!X365&gt;0,'Building B18'!X365, " ")</f>
        <v> </v>
      </c>
      <c r="L251" s="160" t="str">
        <f>IF('Building B18'!Y365&gt;0,'Building B18'!Y365, " ")</f>
        <v> </v>
      </c>
      <c r="M251" s="160" t="str">
        <f>IF('Building B18'!Z365&gt;0,'Building B18'!Z365, " ")</f>
        <v> </v>
      </c>
    </row>
    <row r="252" ht="14.25" customHeight="1">
      <c r="A252" s="12" t="str">
        <f>IF('Building B18'!A366&gt;0,'Building B18'!A366, " ")</f>
        <v> </v>
      </c>
      <c r="B252" s="12" t="str">
        <f>IF('Building B18'!B366&gt;0,'Building B18'!B366, " ")</f>
        <v> </v>
      </c>
      <c r="C252" s="160" t="str">
        <f>IF('Building B18'!N366&gt;0,'Building B18'!N366, " ")</f>
        <v> </v>
      </c>
      <c r="D252" s="160" t="str">
        <f>IF('Building B18'!O366&gt;0,'Building B18'!O366, " ")</f>
        <v> </v>
      </c>
      <c r="E252" s="160" t="str">
        <f>IF('Building B18'!Q366&gt;0,'Building B18'!Q366, " ")</f>
        <v> </v>
      </c>
      <c r="F252" s="160" t="str">
        <f>IF('Building B18'!R366&gt;0,'Building B18'!R366, " ")</f>
        <v> </v>
      </c>
      <c r="G252" s="160" t="str">
        <f>IF('Building B18'!S366&gt;0,'Building B18'!S366, " ")</f>
        <v> </v>
      </c>
      <c r="H252" s="160" t="str">
        <f>IF('Building B18'!T366&gt;0,'Building B18'!T366, " ")</f>
        <v> </v>
      </c>
      <c r="I252" s="160" t="str">
        <f>IF('Building B18'!U366&gt;0,'Building B18'!U366, " ")</f>
        <v> </v>
      </c>
      <c r="J252" s="160" t="str">
        <f>IF('Building B18'!V366&gt;0,'Building B18'!V366, " ")</f>
        <v> </v>
      </c>
      <c r="K252" s="160" t="str">
        <f>IF('Building B18'!X366&gt;0,'Building B18'!X366, " ")</f>
        <v> </v>
      </c>
      <c r="L252" s="160" t="str">
        <f>IF('Building B18'!Y366&gt;0,'Building B18'!Y366, " ")</f>
        <v> </v>
      </c>
      <c r="M252" s="160" t="str">
        <f>IF('Building B18'!Z366&gt;0,'Building B18'!Z366, " ")</f>
        <v> </v>
      </c>
    </row>
    <row r="253" ht="14.25" customHeight="1">
      <c r="A253" s="12" t="str">
        <f>IF('Building B18'!A367&gt;0,'Building B18'!A367, " ")</f>
        <v> </v>
      </c>
      <c r="B253" s="12" t="str">
        <f>IF('Building B18'!B367&gt;0,'Building B18'!B367, " ")</f>
        <v> </v>
      </c>
      <c r="C253" s="160" t="str">
        <f>IF('Building B18'!N367&gt;0,'Building B18'!N367, " ")</f>
        <v> </v>
      </c>
      <c r="D253" s="160" t="str">
        <f>IF('Building B18'!O367&gt;0,'Building B18'!O367, " ")</f>
        <v> </v>
      </c>
      <c r="E253" s="160" t="str">
        <f>IF('Building B18'!Q367&gt;0,'Building B18'!Q367, " ")</f>
        <v> </v>
      </c>
      <c r="F253" s="160" t="str">
        <f>IF('Building B18'!R367&gt;0,'Building B18'!R367, " ")</f>
        <v> </v>
      </c>
      <c r="G253" s="160" t="str">
        <f>IF('Building B18'!S367&gt;0,'Building B18'!S367, " ")</f>
        <v> </v>
      </c>
      <c r="H253" s="160" t="str">
        <f>IF('Building B18'!T367&gt;0,'Building B18'!T367, " ")</f>
        <v> </v>
      </c>
      <c r="I253" s="160" t="str">
        <f>IF('Building B18'!U367&gt;0,'Building B18'!U367, " ")</f>
        <v> </v>
      </c>
      <c r="J253" s="160" t="str">
        <f>IF('Building B18'!V367&gt;0,'Building B18'!V367, " ")</f>
        <v> </v>
      </c>
      <c r="K253" s="160" t="str">
        <f>IF('Building B18'!X367&gt;0,'Building B18'!X367, " ")</f>
        <v> </v>
      </c>
      <c r="L253" s="160" t="str">
        <f>IF('Building B18'!Y367&gt;0,'Building B18'!Y367, " ")</f>
        <v> </v>
      </c>
      <c r="M253" s="160" t="str">
        <f>IF('Building B18'!Z367&gt;0,'Building B18'!Z367, " ")</f>
        <v> </v>
      </c>
    </row>
    <row r="254" ht="14.25" customHeight="1">
      <c r="A254" s="12" t="str">
        <f>IF('Building B18'!A368&gt;0,'Building B18'!A368, " ")</f>
        <v> </v>
      </c>
      <c r="B254" s="12" t="str">
        <f>IF('Building B18'!B368&gt;0,'Building B18'!B368, " ")</f>
        <v> </v>
      </c>
      <c r="C254" s="160" t="str">
        <f>IF('Building B18'!N368&gt;0,'Building B18'!N368, " ")</f>
        <v> </v>
      </c>
      <c r="D254" s="160" t="str">
        <f>IF('Building B18'!O368&gt;0,'Building B18'!O368, " ")</f>
        <v> </v>
      </c>
      <c r="E254" s="160" t="str">
        <f>IF('Building B18'!Q368&gt;0,'Building B18'!Q368, " ")</f>
        <v> </v>
      </c>
      <c r="F254" s="160" t="str">
        <f>IF('Building B18'!R368&gt;0,'Building B18'!R368, " ")</f>
        <v> </v>
      </c>
      <c r="G254" s="160" t="str">
        <f>IF('Building B18'!S368&gt;0,'Building B18'!S368, " ")</f>
        <v> </v>
      </c>
      <c r="H254" s="160" t="str">
        <f>IF('Building B18'!T368&gt;0,'Building B18'!T368, " ")</f>
        <v> </v>
      </c>
      <c r="I254" s="160" t="str">
        <f>IF('Building B18'!U368&gt;0,'Building B18'!U368, " ")</f>
        <v> </v>
      </c>
      <c r="J254" s="160" t="str">
        <f>IF('Building B18'!V368&gt;0,'Building B18'!V368, " ")</f>
        <v> </v>
      </c>
      <c r="K254" s="160" t="str">
        <f>IF('Building B18'!X368&gt;0,'Building B18'!X368, " ")</f>
        <v> </v>
      </c>
      <c r="L254" s="160" t="str">
        <f>IF('Building B18'!Y368&gt;0,'Building B18'!Y368, " ")</f>
        <v> </v>
      </c>
      <c r="M254" s="160" t="str">
        <f>IF('Building B18'!Z368&gt;0,'Building B18'!Z368, " ")</f>
        <v> </v>
      </c>
    </row>
    <row r="255" ht="14.25" customHeight="1">
      <c r="A255" s="12" t="str">
        <f>IF('Building B18'!A369&gt;0,'Building B18'!A369, " ")</f>
        <v> </v>
      </c>
      <c r="B255" s="12" t="str">
        <f>IF('Building B18'!B369&gt;0,'Building B18'!B369, " ")</f>
        <v> </v>
      </c>
      <c r="C255" s="160" t="str">
        <f>IF('Building B18'!N369&gt;0,'Building B18'!N369, " ")</f>
        <v> </v>
      </c>
      <c r="D255" s="160" t="str">
        <f>IF('Building B18'!O369&gt;0,'Building B18'!O369, " ")</f>
        <v> </v>
      </c>
      <c r="E255" s="160" t="str">
        <f>IF('Building B18'!Q369&gt;0,'Building B18'!Q369, " ")</f>
        <v> </v>
      </c>
      <c r="F255" s="160" t="str">
        <f>IF('Building B18'!R369&gt;0,'Building B18'!R369, " ")</f>
        <v> </v>
      </c>
      <c r="G255" s="160" t="str">
        <f>IF('Building B18'!S369&gt;0,'Building B18'!S369, " ")</f>
        <v> </v>
      </c>
      <c r="H255" s="160" t="str">
        <f>IF('Building B18'!T369&gt;0,'Building B18'!T369, " ")</f>
        <v> </v>
      </c>
      <c r="I255" s="160" t="str">
        <f>IF('Building B18'!U369&gt;0,'Building B18'!U369, " ")</f>
        <v> </v>
      </c>
      <c r="J255" s="160" t="str">
        <f>IF('Building B18'!V369&gt;0,'Building B18'!V369, " ")</f>
        <v> </v>
      </c>
      <c r="K255" s="160" t="str">
        <f>IF('Building B18'!X369&gt;0,'Building B18'!X369, " ")</f>
        <v> </v>
      </c>
      <c r="L255" s="160" t="str">
        <f>IF('Building B18'!Y369&gt;0,'Building B18'!Y369, " ")</f>
        <v> </v>
      </c>
      <c r="M255" s="160" t="str">
        <f>IF('Building B18'!Z369&gt;0,'Building B18'!Z369, " ")</f>
        <v> </v>
      </c>
    </row>
    <row r="256" ht="14.25" customHeight="1">
      <c r="A256" s="12" t="str">
        <f>IF('Building B18'!A370&gt;0,'Building B18'!A370, " ")</f>
        <v> </v>
      </c>
      <c r="B256" s="12" t="str">
        <f>IF('Building B18'!B370&gt;0,'Building B18'!B370, " ")</f>
        <v> </v>
      </c>
      <c r="C256" s="160" t="str">
        <f>IF('Building B18'!N370&gt;0,'Building B18'!N370, " ")</f>
        <v> </v>
      </c>
      <c r="D256" s="160" t="str">
        <f>IF('Building B18'!O370&gt;0,'Building B18'!O370, " ")</f>
        <v> </v>
      </c>
      <c r="E256" s="160" t="str">
        <f>IF('Building B18'!Q370&gt;0,'Building B18'!Q370, " ")</f>
        <v> </v>
      </c>
      <c r="F256" s="160" t="str">
        <f>IF('Building B18'!R370&gt;0,'Building B18'!R370, " ")</f>
        <v> </v>
      </c>
      <c r="G256" s="160" t="str">
        <f>IF('Building B18'!S370&gt;0,'Building B18'!S370, " ")</f>
        <v> </v>
      </c>
      <c r="H256" s="160" t="str">
        <f>IF('Building B18'!T370&gt;0,'Building B18'!T370, " ")</f>
        <v> </v>
      </c>
      <c r="I256" s="160" t="str">
        <f>IF('Building B18'!U370&gt;0,'Building B18'!U370, " ")</f>
        <v> </v>
      </c>
      <c r="J256" s="160" t="str">
        <f>IF('Building B18'!V370&gt;0,'Building B18'!V370, " ")</f>
        <v> </v>
      </c>
      <c r="K256" s="160" t="str">
        <f>IF('Building B18'!X370&gt;0,'Building B18'!X370, " ")</f>
        <v> </v>
      </c>
      <c r="L256" s="160" t="str">
        <f>IF('Building B18'!Y370&gt;0,'Building B18'!Y370, " ")</f>
        <v> </v>
      </c>
      <c r="M256" s="160" t="str">
        <f>IF('Building B18'!Z370&gt;0,'Building B18'!Z370, " ")</f>
        <v> </v>
      </c>
    </row>
    <row r="257" ht="14.25" customHeight="1">
      <c r="A257" s="12" t="str">
        <f>IF('Building B18'!A371&gt;0,'Building B18'!A371, " ")</f>
        <v> </v>
      </c>
      <c r="B257" s="12" t="str">
        <f>IF('Building B18'!B371&gt;0,'Building B18'!B371, " ")</f>
        <v> </v>
      </c>
      <c r="C257" s="160" t="str">
        <f>IF('Building B18'!N371&gt;0,'Building B18'!N371, " ")</f>
        <v> </v>
      </c>
      <c r="D257" s="160" t="str">
        <f>IF('Building B18'!O371&gt;0,'Building B18'!O371, " ")</f>
        <v> </v>
      </c>
      <c r="E257" s="160" t="str">
        <f>IF('Building B18'!Q371&gt;0,'Building B18'!Q371, " ")</f>
        <v> </v>
      </c>
      <c r="F257" s="160" t="str">
        <f>IF('Building B18'!R371&gt;0,'Building B18'!R371, " ")</f>
        <v> </v>
      </c>
      <c r="G257" s="160" t="str">
        <f>IF('Building B18'!S371&gt;0,'Building B18'!S371, " ")</f>
        <v> </v>
      </c>
      <c r="H257" s="160" t="str">
        <f>IF('Building B18'!T371&gt;0,'Building B18'!T371, " ")</f>
        <v> </v>
      </c>
      <c r="I257" s="160" t="str">
        <f>IF('Building B18'!U371&gt;0,'Building B18'!U371, " ")</f>
        <v> </v>
      </c>
      <c r="J257" s="160" t="str">
        <f>IF('Building B18'!V371&gt;0,'Building B18'!V371, " ")</f>
        <v> </v>
      </c>
      <c r="K257" s="160" t="str">
        <f>IF('Building B18'!X371&gt;0,'Building B18'!X371, " ")</f>
        <v> </v>
      </c>
      <c r="L257" s="160" t="str">
        <f>IF('Building B18'!Y371&gt;0,'Building B18'!Y371, " ")</f>
        <v> </v>
      </c>
      <c r="M257" s="160" t="str">
        <f>IF('Building B18'!Z371&gt;0,'Building B18'!Z371, " ")</f>
        <v> </v>
      </c>
    </row>
    <row r="258" ht="14.25" customHeight="1">
      <c r="A258" s="12" t="str">
        <f>IF('Building B18'!A372&gt;0,'Building B18'!A372, " ")</f>
        <v> </v>
      </c>
      <c r="B258" s="12" t="str">
        <f>IF('Building B18'!B372&gt;0,'Building B18'!B372, " ")</f>
        <v> </v>
      </c>
      <c r="C258" s="160" t="str">
        <f>IF('Building B18'!N372&gt;0,'Building B18'!N372, " ")</f>
        <v> </v>
      </c>
      <c r="D258" s="160" t="str">
        <f>IF('Building B18'!O372&gt;0,'Building B18'!O372, " ")</f>
        <v> </v>
      </c>
      <c r="E258" s="160" t="str">
        <f>IF('Building B18'!Q372&gt;0,'Building B18'!Q372, " ")</f>
        <v> </v>
      </c>
      <c r="F258" s="160" t="str">
        <f>IF('Building B18'!R372&gt;0,'Building B18'!R372, " ")</f>
        <v> </v>
      </c>
      <c r="G258" s="160" t="str">
        <f>IF('Building B18'!S372&gt;0,'Building B18'!S372, " ")</f>
        <v> </v>
      </c>
      <c r="H258" s="160" t="str">
        <f>IF('Building B18'!T372&gt;0,'Building B18'!T372, " ")</f>
        <v> </v>
      </c>
      <c r="I258" s="160" t="str">
        <f>IF('Building B18'!U372&gt;0,'Building B18'!U372, " ")</f>
        <v> </v>
      </c>
      <c r="J258" s="160" t="str">
        <f>IF('Building B18'!V372&gt;0,'Building B18'!V372, " ")</f>
        <v> </v>
      </c>
      <c r="K258" s="160" t="str">
        <f>IF('Building B18'!X372&gt;0,'Building B18'!X372, " ")</f>
        <v> </v>
      </c>
      <c r="L258" s="160" t="str">
        <f>IF('Building B18'!Y372&gt;0,'Building B18'!Y372, " ")</f>
        <v> </v>
      </c>
      <c r="M258" s="160" t="str">
        <f>IF('Building B18'!Z372&gt;0,'Building B18'!Z372, " ")</f>
        <v> </v>
      </c>
    </row>
    <row r="259" ht="14.25" customHeight="1">
      <c r="A259" s="12" t="str">
        <f>IF('Building B18'!A373&gt;0,'Building B18'!A373, " ")</f>
        <v> </v>
      </c>
      <c r="B259" s="12" t="str">
        <f>IF('Building B18'!B373&gt;0,'Building B18'!B373, " ")</f>
        <v> </v>
      </c>
      <c r="C259" s="160" t="str">
        <f>IF('Building B18'!N373&gt;0,'Building B18'!N373, " ")</f>
        <v> </v>
      </c>
      <c r="D259" s="160" t="str">
        <f>IF('Building B18'!O373&gt;0,'Building B18'!O373, " ")</f>
        <v> </v>
      </c>
      <c r="E259" s="160" t="str">
        <f>IF('Building B18'!Q373&gt;0,'Building B18'!Q373, " ")</f>
        <v> </v>
      </c>
      <c r="F259" s="160" t="str">
        <f>IF('Building B18'!R373&gt;0,'Building B18'!R373, " ")</f>
        <v> </v>
      </c>
      <c r="G259" s="160" t="str">
        <f>IF('Building B18'!S373&gt;0,'Building B18'!S373, " ")</f>
        <v> </v>
      </c>
      <c r="H259" s="160" t="str">
        <f>IF('Building B18'!T373&gt;0,'Building B18'!T373, " ")</f>
        <v> </v>
      </c>
      <c r="I259" s="160" t="str">
        <f>IF('Building B18'!U373&gt;0,'Building B18'!U373, " ")</f>
        <v> </v>
      </c>
      <c r="J259" s="160" t="str">
        <f>IF('Building B18'!V373&gt;0,'Building B18'!V373, " ")</f>
        <v> </v>
      </c>
      <c r="K259" s="160" t="str">
        <f>IF('Building B18'!X373&gt;0,'Building B18'!X373, " ")</f>
        <v> </v>
      </c>
      <c r="L259" s="160" t="str">
        <f>IF('Building B18'!Y373&gt;0,'Building B18'!Y373, " ")</f>
        <v> </v>
      </c>
      <c r="M259" s="160" t="str">
        <f>IF('Building B18'!Z373&gt;0,'Building B18'!Z373, " ")</f>
        <v> </v>
      </c>
    </row>
    <row r="260" ht="14.25" customHeight="1">
      <c r="A260" s="12" t="str">
        <f>IF('Building B18'!A374&gt;0,'Building B18'!A374, " ")</f>
        <v> </v>
      </c>
      <c r="B260" s="12" t="str">
        <f>IF('Building B18'!B374&gt;0,'Building B18'!B374, " ")</f>
        <v> </v>
      </c>
      <c r="C260" s="160" t="str">
        <f>IF('Building B18'!N374&gt;0,'Building B18'!N374, " ")</f>
        <v> </v>
      </c>
      <c r="D260" s="160" t="str">
        <f>IF('Building B18'!O374&gt;0,'Building B18'!O374, " ")</f>
        <v> </v>
      </c>
      <c r="E260" s="160" t="str">
        <f>IF('Building B18'!Q374&gt;0,'Building B18'!Q374, " ")</f>
        <v> </v>
      </c>
      <c r="F260" s="160" t="str">
        <f>IF('Building B18'!R374&gt;0,'Building B18'!R374, " ")</f>
        <v> </v>
      </c>
      <c r="G260" s="160" t="str">
        <f>IF('Building B18'!S374&gt;0,'Building B18'!S374, " ")</f>
        <v> </v>
      </c>
      <c r="H260" s="160" t="str">
        <f>IF('Building B18'!T374&gt;0,'Building B18'!T374, " ")</f>
        <v> </v>
      </c>
      <c r="I260" s="160" t="str">
        <f>IF('Building B18'!U374&gt;0,'Building B18'!U374, " ")</f>
        <v> </v>
      </c>
      <c r="J260" s="160" t="str">
        <f>IF('Building B18'!V374&gt;0,'Building B18'!V374, " ")</f>
        <v> </v>
      </c>
      <c r="K260" s="160" t="str">
        <f>IF('Building B18'!X374&gt;0,'Building B18'!X374, " ")</f>
        <v> </v>
      </c>
      <c r="L260" s="160" t="str">
        <f>IF('Building B18'!Y374&gt;0,'Building B18'!Y374, " ")</f>
        <v> </v>
      </c>
      <c r="M260" s="160" t="str">
        <f>IF('Building B18'!Z374&gt;0,'Building B18'!Z374, " ")</f>
        <v> </v>
      </c>
    </row>
    <row r="261" ht="14.25" customHeight="1">
      <c r="A261" s="12" t="str">
        <f>IF('Building B18'!A375&gt;0,'Building B18'!A375, " ")</f>
        <v> </v>
      </c>
      <c r="B261" s="12" t="str">
        <f>IF('Building B18'!B375&gt;0,'Building B18'!B375, " ")</f>
        <v> </v>
      </c>
      <c r="C261" s="160" t="str">
        <f>IF('Building B18'!N375&gt;0,'Building B18'!N375, " ")</f>
        <v> </v>
      </c>
      <c r="D261" s="160" t="str">
        <f>IF('Building B18'!O375&gt;0,'Building B18'!O375, " ")</f>
        <v> </v>
      </c>
      <c r="E261" s="160" t="str">
        <f>IF('Building B18'!Q375&gt;0,'Building B18'!Q375, " ")</f>
        <v> </v>
      </c>
      <c r="F261" s="160" t="str">
        <f>IF('Building B18'!R375&gt;0,'Building B18'!R375, " ")</f>
        <v> </v>
      </c>
      <c r="G261" s="160" t="str">
        <f>IF('Building B18'!S375&gt;0,'Building B18'!S375, " ")</f>
        <v> </v>
      </c>
      <c r="H261" s="160" t="str">
        <f>IF('Building B18'!T375&gt;0,'Building B18'!T375, " ")</f>
        <v> </v>
      </c>
      <c r="I261" s="160" t="str">
        <f>IF('Building B18'!U375&gt;0,'Building B18'!U375, " ")</f>
        <v> </v>
      </c>
      <c r="J261" s="160" t="str">
        <f>IF('Building B18'!V375&gt;0,'Building B18'!V375, " ")</f>
        <v> </v>
      </c>
      <c r="K261" s="160" t="str">
        <f>IF('Building B18'!X375&gt;0,'Building B18'!X375, " ")</f>
        <v> </v>
      </c>
      <c r="L261" s="160" t="str">
        <f>IF('Building B18'!Y375&gt;0,'Building B18'!Y375, " ")</f>
        <v> </v>
      </c>
      <c r="M261" s="160" t="str">
        <f>IF('Building B18'!Z375&gt;0,'Building B18'!Z375, " ")</f>
        <v> </v>
      </c>
    </row>
    <row r="262" ht="14.25" customHeight="1">
      <c r="A262" s="12" t="str">
        <f>IF('Building B18'!A376&gt;0,'Building B18'!A376, " ")</f>
        <v> </v>
      </c>
      <c r="B262" s="12" t="str">
        <f>IF('Building B18'!B376&gt;0,'Building B18'!B376, " ")</f>
        <v> </v>
      </c>
      <c r="C262" s="160" t="str">
        <f>IF('Building B18'!N376&gt;0,'Building B18'!N376, " ")</f>
        <v> </v>
      </c>
      <c r="D262" s="160" t="str">
        <f>IF('Building B18'!O376&gt;0,'Building B18'!O376, " ")</f>
        <v> </v>
      </c>
      <c r="E262" s="160" t="str">
        <f>IF('Building B18'!Q376&gt;0,'Building B18'!Q376, " ")</f>
        <v> </v>
      </c>
      <c r="F262" s="160" t="str">
        <f>IF('Building B18'!R376&gt;0,'Building B18'!R376, " ")</f>
        <v> </v>
      </c>
      <c r="G262" s="160" t="str">
        <f>IF('Building B18'!S376&gt;0,'Building B18'!S376, " ")</f>
        <v> </v>
      </c>
      <c r="H262" s="160" t="str">
        <f>IF('Building B18'!T376&gt;0,'Building B18'!T376, " ")</f>
        <v> </v>
      </c>
      <c r="I262" s="160" t="str">
        <f>IF('Building B18'!U376&gt;0,'Building B18'!U376, " ")</f>
        <v> </v>
      </c>
      <c r="J262" s="160" t="str">
        <f>IF('Building B18'!V376&gt;0,'Building B18'!V376, " ")</f>
        <v> </v>
      </c>
      <c r="K262" s="160" t="str">
        <f>IF('Building B18'!X376&gt;0,'Building B18'!X376, " ")</f>
        <v> </v>
      </c>
      <c r="L262" s="160" t="str">
        <f>IF('Building B18'!Y376&gt;0,'Building B18'!Y376, " ")</f>
        <v> </v>
      </c>
      <c r="M262" s="160" t="str">
        <f>IF('Building B18'!Z376&gt;0,'Building B18'!Z376, " ")</f>
        <v> </v>
      </c>
    </row>
    <row r="263" ht="14.25" customHeight="1">
      <c r="A263" s="12" t="str">
        <f>IF('Building B18'!A377&gt;0,'Building B18'!A377, " ")</f>
        <v> </v>
      </c>
      <c r="B263" s="12" t="str">
        <f>IF('Building B18'!B377&gt;0,'Building B18'!B377, " ")</f>
        <v> </v>
      </c>
      <c r="C263" s="160" t="str">
        <f>IF('Building B18'!N377&gt;0,'Building B18'!N377, " ")</f>
        <v> </v>
      </c>
      <c r="D263" s="160" t="str">
        <f>IF('Building B18'!O377&gt;0,'Building B18'!O377, " ")</f>
        <v> </v>
      </c>
      <c r="E263" s="160" t="str">
        <f>IF('Building B18'!Q377&gt;0,'Building B18'!Q377, " ")</f>
        <v> </v>
      </c>
      <c r="F263" s="160" t="str">
        <f>IF('Building B18'!R377&gt;0,'Building B18'!R377, " ")</f>
        <v> </v>
      </c>
      <c r="G263" s="160" t="str">
        <f>IF('Building B18'!S377&gt;0,'Building B18'!S377, " ")</f>
        <v> </v>
      </c>
      <c r="H263" s="160" t="str">
        <f>IF('Building B18'!T377&gt;0,'Building B18'!T377, " ")</f>
        <v> </v>
      </c>
      <c r="I263" s="160" t="str">
        <f>IF('Building B18'!U377&gt;0,'Building B18'!U377, " ")</f>
        <v> </v>
      </c>
      <c r="J263" s="160" t="str">
        <f>IF('Building B18'!V377&gt;0,'Building B18'!V377, " ")</f>
        <v> </v>
      </c>
      <c r="K263" s="160" t="str">
        <f>IF('Building B18'!X377&gt;0,'Building B18'!X377, " ")</f>
        <v> </v>
      </c>
      <c r="L263" s="160" t="str">
        <f>IF('Building B18'!Y377&gt;0,'Building B18'!Y377, " ")</f>
        <v> </v>
      </c>
      <c r="M263" s="160" t="str">
        <f>IF('Building B18'!Z377&gt;0,'Building B18'!Z377, " ")</f>
        <v> </v>
      </c>
    </row>
    <row r="264" ht="14.25" customHeight="1">
      <c r="A264" s="12" t="str">
        <f>IF('Building B18'!A378&gt;0,'Building B18'!A378, " ")</f>
        <v> </v>
      </c>
      <c r="B264" s="12" t="str">
        <f>IF('Building B18'!B378&gt;0,'Building B18'!B378, " ")</f>
        <v> </v>
      </c>
      <c r="C264" s="160" t="str">
        <f>IF('Building B18'!N378&gt;0,'Building B18'!N378, " ")</f>
        <v> </v>
      </c>
      <c r="D264" s="160" t="str">
        <f>IF('Building B18'!O378&gt;0,'Building B18'!O378, " ")</f>
        <v> </v>
      </c>
      <c r="E264" s="160" t="str">
        <f>IF('Building B18'!Q378&gt;0,'Building B18'!Q378, " ")</f>
        <v> </v>
      </c>
      <c r="F264" s="160" t="str">
        <f>IF('Building B18'!R378&gt;0,'Building B18'!R378, " ")</f>
        <v> </v>
      </c>
      <c r="G264" s="160" t="str">
        <f>IF('Building B18'!S378&gt;0,'Building B18'!S378, " ")</f>
        <v> </v>
      </c>
      <c r="H264" s="160" t="str">
        <f>IF('Building B18'!T378&gt;0,'Building B18'!T378, " ")</f>
        <v> </v>
      </c>
      <c r="I264" s="160" t="str">
        <f>IF('Building B18'!U378&gt;0,'Building B18'!U378, " ")</f>
        <v> </v>
      </c>
      <c r="J264" s="160" t="str">
        <f>IF('Building B18'!V378&gt;0,'Building B18'!V378, " ")</f>
        <v> </v>
      </c>
      <c r="K264" s="160" t="str">
        <f>IF('Building B18'!X378&gt;0,'Building B18'!X378, " ")</f>
        <v> </v>
      </c>
      <c r="L264" s="160" t="str">
        <f>IF('Building B18'!Y378&gt;0,'Building B18'!Y378, " ")</f>
        <v> </v>
      </c>
      <c r="M264" s="160" t="str">
        <f>IF('Building B18'!Z378&gt;0,'Building B18'!Z378, " ")</f>
        <v> </v>
      </c>
    </row>
    <row r="265" ht="14.25" customHeight="1">
      <c r="A265" s="12" t="str">
        <f>IF('Building B18'!A379&gt;0,'Building B18'!A379, " ")</f>
        <v> </v>
      </c>
      <c r="B265" s="12" t="str">
        <f>IF('Building B18'!B379&gt;0,'Building B18'!B379, " ")</f>
        <v> </v>
      </c>
      <c r="C265" s="160" t="str">
        <f>IF('Building B18'!N379&gt;0,'Building B18'!N379, " ")</f>
        <v> </v>
      </c>
      <c r="D265" s="160" t="str">
        <f>IF('Building B18'!O379&gt;0,'Building B18'!O379, " ")</f>
        <v> </v>
      </c>
      <c r="E265" s="160" t="str">
        <f>IF('Building B18'!Q379&gt;0,'Building B18'!Q379, " ")</f>
        <v> </v>
      </c>
      <c r="F265" s="160" t="str">
        <f>IF('Building B18'!R379&gt;0,'Building B18'!R379, " ")</f>
        <v> </v>
      </c>
      <c r="G265" s="160" t="str">
        <f>IF('Building B18'!S379&gt;0,'Building B18'!S379, " ")</f>
        <v> </v>
      </c>
      <c r="H265" s="160" t="str">
        <f>IF('Building B18'!T379&gt;0,'Building B18'!T379, " ")</f>
        <v> </v>
      </c>
      <c r="I265" s="160" t="str">
        <f>IF('Building B18'!U379&gt;0,'Building B18'!U379, " ")</f>
        <v> </v>
      </c>
      <c r="J265" s="160" t="str">
        <f>IF('Building B18'!V379&gt;0,'Building B18'!V379, " ")</f>
        <v> </v>
      </c>
      <c r="K265" s="160" t="str">
        <f>IF('Building B18'!X379&gt;0,'Building B18'!X379, " ")</f>
        <v> </v>
      </c>
      <c r="L265" s="160" t="str">
        <f>IF('Building B18'!Y379&gt;0,'Building B18'!Y379, " ")</f>
        <v> </v>
      </c>
      <c r="M265" s="160" t="str">
        <f>IF('Building B18'!Z379&gt;0,'Building B18'!Z379, " ")</f>
        <v> </v>
      </c>
    </row>
    <row r="266" ht="14.25" customHeight="1">
      <c r="A266" s="12" t="str">
        <f>IF('Building B18'!A380&gt;0,'Building B18'!A380, " ")</f>
        <v> </v>
      </c>
      <c r="B266" s="12" t="str">
        <f>IF('Building B18'!B380&gt;0,'Building B18'!B380, " ")</f>
        <v> </v>
      </c>
      <c r="C266" s="160" t="str">
        <f>IF('Building B18'!N380&gt;0,'Building B18'!N380, " ")</f>
        <v> </v>
      </c>
      <c r="D266" s="160" t="str">
        <f>IF('Building B18'!O380&gt;0,'Building B18'!O380, " ")</f>
        <v> </v>
      </c>
      <c r="E266" s="160" t="str">
        <f>IF('Building B18'!Q380&gt;0,'Building B18'!Q380, " ")</f>
        <v> </v>
      </c>
      <c r="F266" s="160" t="str">
        <f>IF('Building B18'!R380&gt;0,'Building B18'!R380, " ")</f>
        <v> </v>
      </c>
      <c r="G266" s="160" t="str">
        <f>IF('Building B18'!S380&gt;0,'Building B18'!S380, " ")</f>
        <v> </v>
      </c>
      <c r="H266" s="160" t="str">
        <f>IF('Building B18'!T380&gt;0,'Building B18'!T380, " ")</f>
        <v> </v>
      </c>
      <c r="I266" s="160" t="str">
        <f>IF('Building B18'!U380&gt;0,'Building B18'!U380, " ")</f>
        <v> </v>
      </c>
      <c r="J266" s="160" t="str">
        <f>IF('Building B18'!V380&gt;0,'Building B18'!V380, " ")</f>
        <v> </v>
      </c>
      <c r="K266" s="160" t="str">
        <f>IF('Building B18'!X380&gt;0,'Building B18'!X380, " ")</f>
        <v> </v>
      </c>
      <c r="L266" s="160" t="str">
        <f>IF('Building B18'!Y380&gt;0,'Building B18'!Y380, " ")</f>
        <v> </v>
      </c>
      <c r="M266" s="160" t="str">
        <f>IF('Building B18'!Z380&gt;0,'Building B18'!Z380, " ")</f>
        <v> </v>
      </c>
    </row>
    <row r="267" ht="14.25" customHeight="1">
      <c r="A267" s="12" t="str">
        <f>IF('Building B18'!A381&gt;0,'Building B18'!A381, " ")</f>
        <v> </v>
      </c>
      <c r="B267" s="12" t="str">
        <f>IF('Building B18'!B381&gt;0,'Building B18'!B381, " ")</f>
        <v> </v>
      </c>
      <c r="C267" s="160" t="str">
        <f>IF('Building B18'!N381&gt;0,'Building B18'!N381, " ")</f>
        <v> </v>
      </c>
      <c r="D267" s="160" t="str">
        <f>IF('Building B18'!O381&gt;0,'Building B18'!O381, " ")</f>
        <v> </v>
      </c>
      <c r="E267" s="160" t="str">
        <f>IF('Building B18'!Q381&gt;0,'Building B18'!Q381, " ")</f>
        <v> </v>
      </c>
      <c r="F267" s="160" t="str">
        <f>IF('Building B18'!R381&gt;0,'Building B18'!R381, " ")</f>
        <v> </v>
      </c>
      <c r="G267" s="160" t="str">
        <f>IF('Building B18'!S381&gt;0,'Building B18'!S381, " ")</f>
        <v> </v>
      </c>
      <c r="H267" s="160" t="str">
        <f>IF('Building B18'!T381&gt;0,'Building B18'!T381, " ")</f>
        <v> </v>
      </c>
      <c r="I267" s="160" t="str">
        <f>IF('Building B18'!U381&gt;0,'Building B18'!U381, " ")</f>
        <v> </v>
      </c>
      <c r="J267" s="160" t="str">
        <f>IF('Building B18'!V381&gt;0,'Building B18'!V381, " ")</f>
        <v> </v>
      </c>
      <c r="K267" s="160" t="str">
        <f>IF('Building B18'!X381&gt;0,'Building B18'!X381, " ")</f>
        <v> </v>
      </c>
      <c r="L267" s="160" t="str">
        <f>IF('Building B18'!Y381&gt;0,'Building B18'!Y381, " ")</f>
        <v> </v>
      </c>
      <c r="M267" s="160" t="str">
        <f>IF('Building B18'!Z381&gt;0,'Building B18'!Z381, " ")</f>
        <v> </v>
      </c>
    </row>
    <row r="268" ht="14.25" customHeight="1">
      <c r="A268" s="12" t="str">
        <f>IF('Building B18'!A382&gt;0,'Building B18'!A382, " ")</f>
        <v> </v>
      </c>
      <c r="B268" s="12" t="str">
        <f>IF('Building B18'!B382&gt;0,'Building B18'!B382, " ")</f>
        <v> </v>
      </c>
      <c r="C268" s="160" t="str">
        <f>IF('Building B18'!N382&gt;0,'Building B18'!N382, " ")</f>
        <v> </v>
      </c>
      <c r="D268" s="160" t="str">
        <f>IF('Building B18'!O382&gt;0,'Building B18'!O382, " ")</f>
        <v> </v>
      </c>
      <c r="E268" s="160" t="str">
        <f>IF('Building B18'!Q382&gt;0,'Building B18'!Q382, " ")</f>
        <v> </v>
      </c>
      <c r="F268" s="160" t="str">
        <f>IF('Building B18'!R382&gt;0,'Building B18'!R382, " ")</f>
        <v> </v>
      </c>
      <c r="G268" s="160" t="str">
        <f>IF('Building B18'!S382&gt;0,'Building B18'!S382, " ")</f>
        <v> </v>
      </c>
      <c r="H268" s="160" t="str">
        <f>IF('Building B18'!T382&gt;0,'Building B18'!T382, " ")</f>
        <v> </v>
      </c>
      <c r="I268" s="160" t="str">
        <f>IF('Building B18'!U382&gt;0,'Building B18'!U382, " ")</f>
        <v> </v>
      </c>
      <c r="J268" s="160" t="str">
        <f>IF('Building B18'!V382&gt;0,'Building B18'!V382, " ")</f>
        <v> </v>
      </c>
      <c r="K268" s="160" t="str">
        <f>IF('Building B18'!X382&gt;0,'Building B18'!X382, " ")</f>
        <v> </v>
      </c>
      <c r="L268" s="160" t="str">
        <f>IF('Building B18'!Y382&gt;0,'Building B18'!Y382, " ")</f>
        <v> </v>
      </c>
      <c r="M268" s="160" t="str">
        <f>IF('Building B18'!Z382&gt;0,'Building B18'!Z382, " ")</f>
        <v> </v>
      </c>
    </row>
    <row r="269" ht="14.25" customHeight="1">
      <c r="A269" s="12" t="str">
        <f>IF('Building B18'!A383&gt;0,'Building B18'!A383, " ")</f>
        <v> </v>
      </c>
      <c r="B269" s="12" t="str">
        <f>IF('Building B18'!B383&gt;0,'Building B18'!B383, " ")</f>
        <v> </v>
      </c>
      <c r="C269" s="160" t="str">
        <f>IF('Building B18'!N383&gt;0,'Building B18'!N383, " ")</f>
        <v> </v>
      </c>
      <c r="D269" s="160" t="str">
        <f>IF('Building B18'!O383&gt;0,'Building B18'!O383, " ")</f>
        <v> </v>
      </c>
      <c r="E269" s="160" t="str">
        <f>IF('Building B18'!Q383&gt;0,'Building B18'!Q383, " ")</f>
        <v> </v>
      </c>
      <c r="F269" s="160" t="str">
        <f>IF('Building B18'!R383&gt;0,'Building B18'!R383, " ")</f>
        <v> </v>
      </c>
      <c r="G269" s="160" t="str">
        <f>IF('Building B18'!S383&gt;0,'Building B18'!S383, " ")</f>
        <v> </v>
      </c>
      <c r="H269" s="160" t="str">
        <f>IF('Building B18'!T383&gt;0,'Building B18'!T383, " ")</f>
        <v> </v>
      </c>
      <c r="I269" s="160" t="str">
        <f>IF('Building B18'!U383&gt;0,'Building B18'!U383, " ")</f>
        <v> </v>
      </c>
      <c r="J269" s="160" t="str">
        <f>IF('Building B18'!V383&gt;0,'Building B18'!V383, " ")</f>
        <v> </v>
      </c>
      <c r="K269" s="160" t="str">
        <f>IF('Building B18'!X383&gt;0,'Building B18'!X383, " ")</f>
        <v> </v>
      </c>
      <c r="L269" s="160" t="str">
        <f>IF('Building B18'!Y383&gt;0,'Building B18'!Y383, " ")</f>
        <v> </v>
      </c>
      <c r="M269" s="160" t="str">
        <f>IF('Building B18'!Z383&gt;0,'Building B18'!Z383, " ")</f>
        <v> </v>
      </c>
    </row>
    <row r="270" ht="14.25" customHeight="1">
      <c r="A270" s="12" t="str">
        <f>IF('Building B18'!A384&gt;0,'Building B18'!A384, " ")</f>
        <v> </v>
      </c>
      <c r="B270" s="12" t="str">
        <f>IF('Building B18'!B384&gt;0,'Building B18'!B384, " ")</f>
        <v> </v>
      </c>
      <c r="C270" s="160" t="str">
        <f>IF('Building B18'!N384&gt;0,'Building B18'!N384, " ")</f>
        <v> </v>
      </c>
      <c r="D270" s="160" t="str">
        <f>IF('Building B18'!O384&gt;0,'Building B18'!O384, " ")</f>
        <v> </v>
      </c>
      <c r="E270" s="160" t="str">
        <f>IF('Building B18'!Q384&gt;0,'Building B18'!Q384, " ")</f>
        <v> </v>
      </c>
      <c r="F270" s="160" t="str">
        <f>IF('Building B18'!R384&gt;0,'Building B18'!R384, " ")</f>
        <v> </v>
      </c>
      <c r="G270" s="160" t="str">
        <f>IF('Building B18'!S384&gt;0,'Building B18'!S384, " ")</f>
        <v> </v>
      </c>
      <c r="H270" s="160" t="str">
        <f>IF('Building B18'!T384&gt;0,'Building B18'!T384, " ")</f>
        <v> </v>
      </c>
      <c r="I270" s="160" t="str">
        <f>IF('Building B18'!U384&gt;0,'Building B18'!U384, " ")</f>
        <v> </v>
      </c>
      <c r="J270" s="160" t="str">
        <f>IF('Building B18'!V384&gt;0,'Building B18'!V384, " ")</f>
        <v> </v>
      </c>
      <c r="K270" s="160" t="str">
        <f>IF('Building B18'!X384&gt;0,'Building B18'!X384, " ")</f>
        <v> </v>
      </c>
      <c r="L270" s="160" t="str">
        <f>IF('Building B18'!Y384&gt;0,'Building B18'!Y384, " ")</f>
        <v> </v>
      </c>
      <c r="M270" s="160" t="str">
        <f>IF('Building B18'!Z384&gt;0,'Building B18'!Z384, " ")</f>
        <v> </v>
      </c>
    </row>
    <row r="271" ht="14.25" customHeight="1">
      <c r="A271" s="12" t="str">
        <f>IF('Building B18'!A385&gt;0,'Building B18'!A385, " ")</f>
        <v> </v>
      </c>
      <c r="B271" s="12" t="str">
        <f>IF('Building B18'!B385&gt;0,'Building B18'!B385, " ")</f>
        <v> </v>
      </c>
      <c r="C271" s="160" t="str">
        <f>IF('Building B18'!N385&gt;0,'Building B18'!N385, " ")</f>
        <v> </v>
      </c>
      <c r="D271" s="160" t="str">
        <f>IF('Building B18'!O385&gt;0,'Building B18'!O385, " ")</f>
        <v> </v>
      </c>
      <c r="E271" s="160" t="str">
        <f>IF('Building B18'!Q385&gt;0,'Building B18'!Q385, " ")</f>
        <v> </v>
      </c>
      <c r="F271" s="160" t="str">
        <f>IF('Building B18'!R385&gt;0,'Building B18'!R385, " ")</f>
        <v> </v>
      </c>
      <c r="G271" s="160" t="str">
        <f>IF('Building B18'!S385&gt;0,'Building B18'!S385, " ")</f>
        <v> </v>
      </c>
      <c r="H271" s="160" t="str">
        <f>IF('Building B18'!T385&gt;0,'Building B18'!T385, " ")</f>
        <v> </v>
      </c>
      <c r="I271" s="160" t="str">
        <f>IF('Building B18'!U385&gt;0,'Building B18'!U385, " ")</f>
        <v> </v>
      </c>
      <c r="J271" s="160" t="str">
        <f>IF('Building B18'!V385&gt;0,'Building B18'!V385, " ")</f>
        <v> </v>
      </c>
      <c r="K271" s="160" t="str">
        <f>IF('Building B18'!X385&gt;0,'Building B18'!X385, " ")</f>
        <v> </v>
      </c>
      <c r="L271" s="160" t="str">
        <f>IF('Building B18'!Y385&gt;0,'Building B18'!Y385, " ")</f>
        <v> </v>
      </c>
      <c r="M271" s="160" t="str">
        <f>IF('Building B18'!Z385&gt;0,'Building B18'!Z385, " ")</f>
        <v> </v>
      </c>
    </row>
    <row r="272" ht="14.25" customHeight="1">
      <c r="A272" s="12" t="str">
        <f>IF('Building B18'!A386&gt;0,'Building B18'!A386, " ")</f>
        <v> </v>
      </c>
      <c r="B272" s="12" t="str">
        <f>IF('Building B18'!B386&gt;0,'Building B18'!B386, " ")</f>
        <v> </v>
      </c>
      <c r="C272" s="160" t="str">
        <f>IF('Building B18'!N386&gt;0,'Building B18'!N386, " ")</f>
        <v> </v>
      </c>
      <c r="D272" s="160" t="str">
        <f>IF('Building B18'!O386&gt;0,'Building B18'!O386, " ")</f>
        <v> </v>
      </c>
      <c r="E272" s="160" t="str">
        <f>IF('Building B18'!Q386&gt;0,'Building B18'!Q386, " ")</f>
        <v> </v>
      </c>
      <c r="F272" s="160" t="str">
        <f>IF('Building B18'!R386&gt;0,'Building B18'!R386, " ")</f>
        <v> </v>
      </c>
      <c r="G272" s="160" t="str">
        <f>IF('Building B18'!S386&gt;0,'Building B18'!S386, " ")</f>
        <v> </v>
      </c>
      <c r="H272" s="160" t="str">
        <f>IF('Building B18'!T386&gt;0,'Building B18'!T386, " ")</f>
        <v> </v>
      </c>
      <c r="I272" s="160" t="str">
        <f>IF('Building B18'!U386&gt;0,'Building B18'!U386, " ")</f>
        <v> </v>
      </c>
      <c r="J272" s="160" t="str">
        <f>IF('Building B18'!V386&gt;0,'Building B18'!V386, " ")</f>
        <v> </v>
      </c>
      <c r="K272" s="160" t="str">
        <f>IF('Building B18'!X386&gt;0,'Building B18'!X386, " ")</f>
        <v> </v>
      </c>
      <c r="L272" s="160" t="str">
        <f>IF('Building B18'!Y386&gt;0,'Building B18'!Y386, " ")</f>
        <v> </v>
      </c>
      <c r="M272" s="160" t="str">
        <f>IF('Building B18'!Z386&gt;0,'Building B18'!Z386, " ")</f>
        <v> </v>
      </c>
    </row>
    <row r="273" ht="14.25" customHeight="1">
      <c r="A273" s="12" t="str">
        <f>IF('Building B18'!A387&gt;0,'Building B18'!A387, " ")</f>
        <v> </v>
      </c>
      <c r="B273" s="12" t="str">
        <f>IF('Building B18'!B387&gt;0,'Building B18'!B387, " ")</f>
        <v> </v>
      </c>
      <c r="C273" s="160" t="str">
        <f>IF('Building B18'!N387&gt;0,'Building B18'!N387, " ")</f>
        <v> </v>
      </c>
      <c r="D273" s="160" t="str">
        <f>IF('Building B18'!O387&gt;0,'Building B18'!O387, " ")</f>
        <v> </v>
      </c>
      <c r="E273" s="160" t="str">
        <f>IF('Building B18'!Q387&gt;0,'Building B18'!Q387, " ")</f>
        <v> </v>
      </c>
      <c r="F273" s="160" t="str">
        <f>IF('Building B18'!R387&gt;0,'Building B18'!R387, " ")</f>
        <v> </v>
      </c>
      <c r="G273" s="160" t="str">
        <f>IF('Building B18'!S387&gt;0,'Building B18'!S387, " ")</f>
        <v> </v>
      </c>
      <c r="H273" s="160" t="str">
        <f>IF('Building B18'!T387&gt;0,'Building B18'!T387, " ")</f>
        <v> </v>
      </c>
      <c r="I273" s="160" t="str">
        <f>IF('Building B18'!U387&gt;0,'Building B18'!U387, " ")</f>
        <v> </v>
      </c>
      <c r="J273" s="160" t="str">
        <f>IF('Building B18'!V387&gt;0,'Building B18'!V387, " ")</f>
        <v> </v>
      </c>
      <c r="K273" s="160" t="str">
        <f>IF('Building B18'!X387&gt;0,'Building B18'!X387, " ")</f>
        <v> </v>
      </c>
      <c r="L273" s="160" t="str">
        <f>IF('Building B18'!Y387&gt;0,'Building B18'!Y387, " ")</f>
        <v> </v>
      </c>
      <c r="M273" s="160" t="str">
        <f>IF('Building B18'!Z387&gt;0,'Building B18'!Z387, " ")</f>
        <v> </v>
      </c>
    </row>
    <row r="274" ht="14.25" customHeight="1">
      <c r="A274" s="12" t="str">
        <f>IF('Building B18'!A388&gt;0,'Building B18'!A388, " ")</f>
        <v> </v>
      </c>
      <c r="B274" s="12" t="str">
        <f>IF('Building B18'!B388&gt;0,'Building B18'!B388, " ")</f>
        <v> </v>
      </c>
      <c r="C274" s="160" t="str">
        <f>IF('Building B18'!N388&gt;0,'Building B18'!N388, " ")</f>
        <v> </v>
      </c>
      <c r="D274" s="160" t="str">
        <f>IF('Building B18'!O388&gt;0,'Building B18'!O388, " ")</f>
        <v> </v>
      </c>
      <c r="E274" s="160" t="str">
        <f>IF('Building B18'!Q388&gt;0,'Building B18'!Q388, " ")</f>
        <v> </v>
      </c>
      <c r="F274" s="160" t="str">
        <f>IF('Building B18'!R388&gt;0,'Building B18'!R388, " ")</f>
        <v> </v>
      </c>
      <c r="G274" s="160" t="str">
        <f>IF('Building B18'!S388&gt;0,'Building B18'!S388, " ")</f>
        <v> </v>
      </c>
      <c r="H274" s="160" t="str">
        <f>IF('Building B18'!T388&gt;0,'Building B18'!T388, " ")</f>
        <v> </v>
      </c>
      <c r="I274" s="160" t="str">
        <f>IF('Building B18'!U388&gt;0,'Building B18'!U388, " ")</f>
        <v> </v>
      </c>
      <c r="J274" s="160" t="str">
        <f>IF('Building B18'!V388&gt;0,'Building B18'!V388, " ")</f>
        <v> </v>
      </c>
      <c r="K274" s="160" t="str">
        <f>IF('Building B18'!X388&gt;0,'Building B18'!X388, " ")</f>
        <v> </v>
      </c>
      <c r="L274" s="160" t="str">
        <f>IF('Building B18'!Y388&gt;0,'Building B18'!Y388, " ")</f>
        <v> </v>
      </c>
      <c r="M274" s="160" t="str">
        <f>IF('Building B18'!Z388&gt;0,'Building B18'!Z388, " ")</f>
        <v> </v>
      </c>
    </row>
    <row r="275" ht="14.25" customHeight="1">
      <c r="A275" s="12" t="str">
        <f>IF('Building B18'!A389&gt;0,'Building B18'!A389, " ")</f>
        <v> </v>
      </c>
      <c r="B275" s="12" t="str">
        <f>IF('Building B18'!B389&gt;0,'Building B18'!B389, " ")</f>
        <v> </v>
      </c>
      <c r="C275" s="160" t="str">
        <f>IF('Building B18'!N389&gt;0,'Building B18'!N389, " ")</f>
        <v> </v>
      </c>
      <c r="D275" s="160" t="str">
        <f>IF('Building B18'!O389&gt;0,'Building B18'!O389, " ")</f>
        <v> </v>
      </c>
      <c r="E275" s="160" t="str">
        <f>IF('Building B18'!Q389&gt;0,'Building B18'!Q389, " ")</f>
        <v> </v>
      </c>
      <c r="F275" s="160" t="str">
        <f>IF('Building B18'!R389&gt;0,'Building B18'!R389, " ")</f>
        <v> </v>
      </c>
      <c r="G275" s="160" t="str">
        <f>IF('Building B18'!S389&gt;0,'Building B18'!S389, " ")</f>
        <v> </v>
      </c>
      <c r="H275" s="160" t="str">
        <f>IF('Building B18'!T389&gt;0,'Building B18'!T389, " ")</f>
        <v> </v>
      </c>
      <c r="I275" s="160" t="str">
        <f>IF('Building B18'!U389&gt;0,'Building B18'!U389, " ")</f>
        <v> </v>
      </c>
      <c r="J275" s="160" t="str">
        <f>IF('Building B18'!V389&gt;0,'Building B18'!V389, " ")</f>
        <v> </v>
      </c>
      <c r="K275" s="160" t="str">
        <f>IF('Building B18'!X389&gt;0,'Building B18'!X389, " ")</f>
        <v> </v>
      </c>
      <c r="L275" s="160" t="str">
        <f>IF('Building B18'!Y389&gt;0,'Building B18'!Y389, " ")</f>
        <v> </v>
      </c>
      <c r="M275" s="160" t="str">
        <f>IF('Building B18'!Z389&gt;0,'Building B18'!Z389, " ")</f>
        <v> </v>
      </c>
    </row>
    <row r="276" ht="14.25" customHeight="1">
      <c r="A276" s="12" t="str">
        <f>IF('Building B18'!A390&gt;0,'Building B18'!A390, " ")</f>
        <v> </v>
      </c>
      <c r="B276" s="12" t="str">
        <f>IF('Building B18'!B390&gt;0,'Building B18'!B390, " ")</f>
        <v> </v>
      </c>
      <c r="C276" s="160" t="str">
        <f>IF('Building B18'!N390&gt;0,'Building B18'!N390, " ")</f>
        <v> </v>
      </c>
      <c r="D276" s="160" t="str">
        <f>IF('Building B18'!O390&gt;0,'Building B18'!O390, " ")</f>
        <v> </v>
      </c>
      <c r="E276" s="160" t="str">
        <f>IF('Building B18'!Q390&gt;0,'Building B18'!Q390, " ")</f>
        <v> </v>
      </c>
      <c r="F276" s="160" t="str">
        <f>IF('Building B18'!R390&gt;0,'Building B18'!R390, " ")</f>
        <v> </v>
      </c>
      <c r="G276" s="160" t="str">
        <f>IF('Building B18'!S390&gt;0,'Building B18'!S390, " ")</f>
        <v> </v>
      </c>
      <c r="H276" s="160" t="str">
        <f>IF('Building B18'!T390&gt;0,'Building B18'!T390, " ")</f>
        <v> </v>
      </c>
      <c r="I276" s="160" t="str">
        <f>IF('Building B18'!U390&gt;0,'Building B18'!U390, " ")</f>
        <v> </v>
      </c>
      <c r="J276" s="160" t="str">
        <f>IF('Building B18'!V390&gt;0,'Building B18'!V390, " ")</f>
        <v> </v>
      </c>
      <c r="K276" s="160" t="str">
        <f>IF('Building B18'!X390&gt;0,'Building B18'!X390, " ")</f>
        <v> </v>
      </c>
      <c r="L276" s="160" t="str">
        <f>IF('Building B18'!Y390&gt;0,'Building B18'!Y390, " ")</f>
        <v> </v>
      </c>
      <c r="M276" s="160" t="str">
        <f>IF('Building B18'!Z390&gt;0,'Building B18'!Z390, " ")</f>
        <v> </v>
      </c>
    </row>
    <row r="277" ht="14.25" customHeight="1">
      <c r="A277" s="12" t="str">
        <f>IF('Building B18'!A391&gt;0,'Building B18'!A391, " ")</f>
        <v> </v>
      </c>
      <c r="B277" s="12" t="str">
        <f>IF('Building B18'!B391&gt;0,'Building B18'!B391, " ")</f>
        <v> </v>
      </c>
      <c r="C277" s="160" t="str">
        <f>IF('Building B18'!N391&gt;0,'Building B18'!N391, " ")</f>
        <v> </v>
      </c>
      <c r="D277" s="160" t="str">
        <f>IF('Building B18'!O391&gt;0,'Building B18'!O391, " ")</f>
        <v> </v>
      </c>
      <c r="E277" s="160" t="str">
        <f>IF('Building B18'!Q391&gt;0,'Building B18'!Q391, " ")</f>
        <v> </v>
      </c>
      <c r="F277" s="160" t="str">
        <f>IF('Building B18'!R391&gt;0,'Building B18'!R391, " ")</f>
        <v> </v>
      </c>
      <c r="G277" s="160" t="str">
        <f>IF('Building B18'!S391&gt;0,'Building B18'!S391, " ")</f>
        <v> </v>
      </c>
      <c r="H277" s="160" t="str">
        <f>IF('Building B18'!T391&gt;0,'Building B18'!T391, " ")</f>
        <v> </v>
      </c>
      <c r="I277" s="160" t="str">
        <f>IF('Building B18'!U391&gt;0,'Building B18'!U391, " ")</f>
        <v> </v>
      </c>
      <c r="J277" s="160" t="str">
        <f>IF('Building B18'!V391&gt;0,'Building B18'!V391, " ")</f>
        <v> </v>
      </c>
      <c r="K277" s="160" t="str">
        <f>IF('Building B18'!X391&gt;0,'Building B18'!X391, " ")</f>
        <v> </v>
      </c>
      <c r="L277" s="160" t="str">
        <f>IF('Building B18'!Y391&gt;0,'Building B18'!Y391, " ")</f>
        <v> </v>
      </c>
      <c r="M277" s="160" t="str">
        <f>IF('Building B18'!Z391&gt;0,'Building B18'!Z391, " ")</f>
        <v> </v>
      </c>
    </row>
    <row r="278" ht="14.25" customHeight="1">
      <c r="A278" s="12" t="str">
        <f>IF('Building B18'!A392&gt;0,'Building B18'!A392, " ")</f>
        <v> </v>
      </c>
      <c r="B278" s="12" t="str">
        <f>IF('Building B18'!B392&gt;0,'Building B18'!B392, " ")</f>
        <v> </v>
      </c>
      <c r="C278" s="160" t="str">
        <f>IF('Building B18'!N392&gt;0,'Building B18'!N392, " ")</f>
        <v> </v>
      </c>
      <c r="D278" s="160" t="str">
        <f>IF('Building B18'!O392&gt;0,'Building B18'!O392, " ")</f>
        <v> </v>
      </c>
      <c r="E278" s="160" t="str">
        <f>IF('Building B18'!Q392&gt;0,'Building B18'!Q392, " ")</f>
        <v> </v>
      </c>
      <c r="F278" s="160" t="str">
        <f>IF('Building B18'!R392&gt;0,'Building B18'!R392, " ")</f>
        <v> </v>
      </c>
      <c r="G278" s="160" t="str">
        <f>IF('Building B18'!S392&gt;0,'Building B18'!S392, " ")</f>
        <v> </v>
      </c>
      <c r="H278" s="160" t="str">
        <f>IF('Building B18'!T392&gt;0,'Building B18'!T392, " ")</f>
        <v> </v>
      </c>
      <c r="I278" s="160" t="str">
        <f>IF('Building B18'!U392&gt;0,'Building B18'!U392, " ")</f>
        <v> </v>
      </c>
      <c r="J278" s="160" t="str">
        <f>IF('Building B18'!V392&gt;0,'Building B18'!V392, " ")</f>
        <v> </v>
      </c>
      <c r="K278" s="160" t="str">
        <f>IF('Building B18'!X392&gt;0,'Building B18'!X392, " ")</f>
        <v> </v>
      </c>
      <c r="L278" s="160" t="str">
        <f>IF('Building B18'!Y392&gt;0,'Building B18'!Y392, " ")</f>
        <v> </v>
      </c>
      <c r="M278" s="160" t="str">
        <f>IF('Building B18'!Z392&gt;0,'Building B18'!Z392, " ")</f>
        <v> </v>
      </c>
    </row>
    <row r="279" ht="14.25" customHeight="1">
      <c r="A279" s="12" t="str">
        <f>IF('Building B18'!A393&gt;0,'Building B18'!A393, " ")</f>
        <v> </v>
      </c>
      <c r="B279" s="12" t="str">
        <f>IF('Building B18'!B393&gt;0,'Building B18'!B393, " ")</f>
        <v> </v>
      </c>
      <c r="C279" s="160" t="str">
        <f>IF('Building B18'!N393&gt;0,'Building B18'!N393, " ")</f>
        <v> </v>
      </c>
      <c r="D279" s="160" t="str">
        <f>IF('Building B18'!O393&gt;0,'Building B18'!O393, " ")</f>
        <v> </v>
      </c>
      <c r="E279" s="160" t="str">
        <f>IF('Building B18'!Q393&gt;0,'Building B18'!Q393, " ")</f>
        <v> </v>
      </c>
      <c r="F279" s="160" t="str">
        <f>IF('Building B18'!R393&gt;0,'Building B18'!R393, " ")</f>
        <v> </v>
      </c>
      <c r="G279" s="160" t="str">
        <f>IF('Building B18'!S393&gt;0,'Building B18'!S393, " ")</f>
        <v> </v>
      </c>
      <c r="H279" s="160" t="str">
        <f>IF('Building B18'!T393&gt;0,'Building B18'!T393, " ")</f>
        <v> </v>
      </c>
      <c r="I279" s="160" t="str">
        <f>IF('Building B18'!U393&gt;0,'Building B18'!U393, " ")</f>
        <v> </v>
      </c>
      <c r="J279" s="160" t="str">
        <f>IF('Building B18'!V393&gt;0,'Building B18'!V393, " ")</f>
        <v> </v>
      </c>
      <c r="K279" s="160" t="str">
        <f>IF('Building B18'!X393&gt;0,'Building B18'!X393, " ")</f>
        <v> </v>
      </c>
      <c r="L279" s="160" t="str">
        <f>IF('Building B18'!Y393&gt;0,'Building B18'!Y393, " ")</f>
        <v> </v>
      </c>
      <c r="M279" s="160" t="str">
        <f>IF('Building B18'!Z393&gt;0,'Building B18'!Z393, " ")</f>
        <v> </v>
      </c>
    </row>
    <row r="280" ht="14.25" customHeight="1">
      <c r="A280" s="12" t="str">
        <f>IF('Building B18'!A394&gt;0,'Building B18'!A394, " ")</f>
        <v> </v>
      </c>
      <c r="B280" s="12" t="str">
        <f>IF('Building B18'!B394&gt;0,'Building B18'!B394, " ")</f>
        <v> </v>
      </c>
      <c r="C280" s="160" t="str">
        <f>IF('Building B18'!N394&gt;0,'Building B18'!N394, " ")</f>
        <v> </v>
      </c>
      <c r="D280" s="160" t="str">
        <f>IF('Building B18'!O394&gt;0,'Building B18'!O394, " ")</f>
        <v> </v>
      </c>
      <c r="E280" s="160" t="str">
        <f>IF('Building B18'!Q394&gt;0,'Building B18'!Q394, " ")</f>
        <v> </v>
      </c>
      <c r="F280" s="160" t="str">
        <f>IF('Building B18'!R394&gt;0,'Building B18'!R394, " ")</f>
        <v> </v>
      </c>
      <c r="G280" s="160" t="str">
        <f>IF('Building B18'!S394&gt;0,'Building B18'!S394, " ")</f>
        <v> </v>
      </c>
      <c r="H280" s="160" t="str">
        <f>IF('Building B18'!T394&gt;0,'Building B18'!T394, " ")</f>
        <v> </v>
      </c>
      <c r="I280" s="160" t="str">
        <f>IF('Building B18'!U394&gt;0,'Building B18'!U394, " ")</f>
        <v> </v>
      </c>
      <c r="J280" s="160" t="str">
        <f>IF('Building B18'!V394&gt;0,'Building B18'!V394, " ")</f>
        <v> </v>
      </c>
      <c r="K280" s="160" t="str">
        <f>IF('Building B18'!X394&gt;0,'Building B18'!X394, " ")</f>
        <v> </v>
      </c>
      <c r="L280" s="160" t="str">
        <f>IF('Building B18'!Y394&gt;0,'Building B18'!Y394, " ")</f>
        <v> </v>
      </c>
      <c r="M280" s="160" t="str">
        <f>IF('Building B18'!Z394&gt;0,'Building B18'!Z394, " ")</f>
        <v> </v>
      </c>
    </row>
    <row r="281" ht="14.25" customHeight="1">
      <c r="A281" s="12" t="str">
        <f>IF('Building B18'!A395&gt;0,'Building B18'!A395, " ")</f>
        <v> </v>
      </c>
      <c r="B281" s="12" t="str">
        <f>IF('Building B18'!B395&gt;0,'Building B18'!B395, " ")</f>
        <v> </v>
      </c>
      <c r="C281" s="160" t="str">
        <f>IF('Building B18'!N395&gt;0,'Building B18'!N395, " ")</f>
        <v> </v>
      </c>
      <c r="D281" s="160" t="str">
        <f>IF('Building B18'!O395&gt;0,'Building B18'!O395, " ")</f>
        <v> </v>
      </c>
      <c r="E281" s="160" t="str">
        <f>IF('Building B18'!Q395&gt;0,'Building B18'!Q395, " ")</f>
        <v> </v>
      </c>
      <c r="F281" s="160" t="str">
        <f>IF('Building B18'!R395&gt;0,'Building B18'!R395, " ")</f>
        <v> </v>
      </c>
      <c r="G281" s="160" t="str">
        <f>IF('Building B18'!S395&gt;0,'Building B18'!S395, " ")</f>
        <v> </v>
      </c>
      <c r="H281" s="160" t="str">
        <f>IF('Building B18'!T395&gt;0,'Building B18'!T395, " ")</f>
        <v> </v>
      </c>
      <c r="I281" s="160" t="str">
        <f>IF('Building B18'!U395&gt;0,'Building B18'!U395, " ")</f>
        <v> </v>
      </c>
      <c r="J281" s="160" t="str">
        <f>IF('Building B18'!V395&gt;0,'Building B18'!V395, " ")</f>
        <v> </v>
      </c>
      <c r="K281" s="160" t="str">
        <f>IF('Building B18'!X395&gt;0,'Building B18'!X395, " ")</f>
        <v> </v>
      </c>
      <c r="L281" s="160" t="str">
        <f>IF('Building B18'!Y395&gt;0,'Building B18'!Y395, " ")</f>
        <v> </v>
      </c>
      <c r="M281" s="160" t="str">
        <f>IF('Building B18'!Z395&gt;0,'Building B18'!Z395, " ")</f>
        <v> </v>
      </c>
    </row>
    <row r="282" ht="14.25" customHeight="1">
      <c r="A282" s="12" t="str">
        <f>IF('Building B18'!A396&gt;0,'Building B18'!A396, " ")</f>
        <v> </v>
      </c>
      <c r="B282" s="12" t="str">
        <f>IF('Building B18'!B396&gt;0,'Building B18'!B396, " ")</f>
        <v> </v>
      </c>
      <c r="C282" s="160" t="str">
        <f>IF('Building B18'!N396&gt;0,'Building B18'!N396, " ")</f>
        <v> </v>
      </c>
      <c r="D282" s="160" t="str">
        <f>IF('Building B18'!O396&gt;0,'Building B18'!O396, " ")</f>
        <v> </v>
      </c>
      <c r="E282" s="160" t="str">
        <f>IF('Building B18'!Q396&gt;0,'Building B18'!Q396, " ")</f>
        <v> </v>
      </c>
      <c r="F282" s="160" t="str">
        <f>IF('Building B18'!R396&gt;0,'Building B18'!R396, " ")</f>
        <v> </v>
      </c>
      <c r="G282" s="160" t="str">
        <f>IF('Building B18'!S396&gt;0,'Building B18'!S396, " ")</f>
        <v> </v>
      </c>
      <c r="H282" s="160" t="str">
        <f>IF('Building B18'!T396&gt;0,'Building B18'!T396, " ")</f>
        <v> </v>
      </c>
      <c r="I282" s="160" t="str">
        <f>IF('Building B18'!U396&gt;0,'Building B18'!U396, " ")</f>
        <v> </v>
      </c>
      <c r="J282" s="160" t="str">
        <f>IF('Building B18'!V396&gt;0,'Building B18'!V396, " ")</f>
        <v> </v>
      </c>
      <c r="K282" s="160" t="str">
        <f>IF('Building B18'!X396&gt;0,'Building B18'!X396, " ")</f>
        <v> </v>
      </c>
      <c r="L282" s="160" t="str">
        <f>IF('Building B18'!Y396&gt;0,'Building B18'!Y396, " ")</f>
        <v> </v>
      </c>
      <c r="M282" s="160" t="str">
        <f>IF('Building B18'!Z396&gt;0,'Building B18'!Z396, " ")</f>
        <v> </v>
      </c>
    </row>
    <row r="283" ht="14.25" customHeight="1">
      <c r="A283" s="12" t="str">
        <f>IF('Building B18'!A397&gt;0,'Building B18'!A397, " ")</f>
        <v> </v>
      </c>
      <c r="B283" s="12" t="str">
        <f>IF('Building B18'!B397&gt;0,'Building B18'!B397, " ")</f>
        <v> </v>
      </c>
      <c r="C283" s="160" t="str">
        <f>IF('Building B18'!N397&gt;0,'Building B18'!N397, " ")</f>
        <v> </v>
      </c>
      <c r="D283" s="160" t="str">
        <f>IF('Building B18'!O397&gt;0,'Building B18'!O397, " ")</f>
        <v> </v>
      </c>
      <c r="E283" s="160" t="str">
        <f>IF('Building B18'!Q397&gt;0,'Building B18'!Q397, " ")</f>
        <v> </v>
      </c>
      <c r="F283" s="160" t="str">
        <f>IF('Building B18'!R397&gt;0,'Building B18'!R397, " ")</f>
        <v> </v>
      </c>
      <c r="G283" s="160" t="str">
        <f>IF('Building B18'!S397&gt;0,'Building B18'!S397, " ")</f>
        <v> </v>
      </c>
      <c r="H283" s="160" t="str">
        <f>IF('Building B18'!T397&gt;0,'Building B18'!T397, " ")</f>
        <v> </v>
      </c>
      <c r="I283" s="160" t="str">
        <f>IF('Building B18'!U397&gt;0,'Building B18'!U397, " ")</f>
        <v> </v>
      </c>
      <c r="J283" s="160" t="str">
        <f>IF('Building B18'!V397&gt;0,'Building B18'!V397, " ")</f>
        <v> </v>
      </c>
      <c r="K283" s="160" t="str">
        <f>IF('Building B18'!X397&gt;0,'Building B18'!X397, " ")</f>
        <v> </v>
      </c>
      <c r="L283" s="160" t="str">
        <f>IF('Building B18'!Y397&gt;0,'Building B18'!Y397, " ")</f>
        <v> </v>
      </c>
      <c r="M283" s="160" t="str">
        <f>IF('Building B18'!Z397&gt;0,'Building B18'!Z397, " ")</f>
        <v> </v>
      </c>
    </row>
    <row r="284" ht="14.25" customHeight="1">
      <c r="A284" s="12" t="str">
        <f>IF('Building B18'!A398&gt;0,'Building B18'!A398, " ")</f>
        <v> </v>
      </c>
      <c r="B284" s="12" t="str">
        <f>IF('Building B18'!B398&gt;0,'Building B18'!B398, " ")</f>
        <v> </v>
      </c>
      <c r="C284" s="160" t="str">
        <f>IF('Building B18'!N398&gt;0,'Building B18'!N398, " ")</f>
        <v> </v>
      </c>
      <c r="D284" s="160" t="str">
        <f>IF('Building B18'!O398&gt;0,'Building B18'!O398, " ")</f>
        <v> </v>
      </c>
      <c r="E284" s="160" t="str">
        <f>IF('Building B18'!Q398&gt;0,'Building B18'!Q398, " ")</f>
        <v> </v>
      </c>
      <c r="F284" s="160" t="str">
        <f>IF('Building B18'!R398&gt;0,'Building B18'!R398, " ")</f>
        <v> </v>
      </c>
      <c r="G284" s="160" t="str">
        <f>IF('Building B18'!S398&gt;0,'Building B18'!S398, " ")</f>
        <v> </v>
      </c>
      <c r="H284" s="160" t="str">
        <f>IF('Building B18'!T398&gt;0,'Building B18'!T398, " ")</f>
        <v> </v>
      </c>
      <c r="I284" s="160" t="str">
        <f>IF('Building B18'!U398&gt;0,'Building B18'!U398, " ")</f>
        <v> </v>
      </c>
      <c r="J284" s="160" t="str">
        <f>IF('Building B18'!V398&gt;0,'Building B18'!V398, " ")</f>
        <v> </v>
      </c>
      <c r="K284" s="160" t="str">
        <f>IF('Building B18'!X398&gt;0,'Building B18'!X398, " ")</f>
        <v> </v>
      </c>
      <c r="L284" s="160" t="str">
        <f>IF('Building B18'!Y398&gt;0,'Building B18'!Y398, " ")</f>
        <v> </v>
      </c>
      <c r="M284" s="160" t="str">
        <f>IF('Building B18'!Z398&gt;0,'Building B18'!Z398, " ")</f>
        <v> </v>
      </c>
    </row>
    <row r="285" ht="14.25" customHeight="1">
      <c r="A285" s="12" t="str">
        <f>IF('Building B18'!A399&gt;0,'Building B18'!A399, " ")</f>
        <v> </v>
      </c>
      <c r="B285" s="12" t="str">
        <f>IF('Building B18'!B399&gt;0,'Building B18'!B399, " ")</f>
        <v> </v>
      </c>
      <c r="C285" s="160" t="str">
        <f>IF('Building B18'!N399&gt;0,'Building B18'!N399, " ")</f>
        <v> </v>
      </c>
      <c r="D285" s="160" t="str">
        <f>IF('Building B18'!O399&gt;0,'Building B18'!O399, " ")</f>
        <v> </v>
      </c>
      <c r="E285" s="160" t="str">
        <f>IF('Building B18'!Q399&gt;0,'Building B18'!Q399, " ")</f>
        <v> </v>
      </c>
      <c r="F285" s="160" t="str">
        <f>IF('Building B18'!R399&gt;0,'Building B18'!R399, " ")</f>
        <v> </v>
      </c>
      <c r="G285" s="160" t="str">
        <f>IF('Building B18'!S399&gt;0,'Building B18'!S399, " ")</f>
        <v> </v>
      </c>
      <c r="H285" s="160" t="str">
        <f>IF('Building B18'!T399&gt;0,'Building B18'!T399, " ")</f>
        <v> </v>
      </c>
      <c r="I285" s="160" t="str">
        <f>IF('Building B18'!U399&gt;0,'Building B18'!U399, " ")</f>
        <v> </v>
      </c>
      <c r="J285" s="160" t="str">
        <f>IF('Building B18'!V399&gt;0,'Building B18'!V399, " ")</f>
        <v> </v>
      </c>
      <c r="K285" s="160" t="str">
        <f>IF('Building B18'!X399&gt;0,'Building B18'!X399, " ")</f>
        <v> </v>
      </c>
      <c r="L285" s="160" t="str">
        <f>IF('Building B18'!Y399&gt;0,'Building B18'!Y399, " ")</f>
        <v> </v>
      </c>
      <c r="M285" s="160" t="str">
        <f>IF('Building B18'!Z399&gt;0,'Building B18'!Z399, " ")</f>
        <v> </v>
      </c>
    </row>
    <row r="286" ht="14.25" customHeight="1">
      <c r="A286" s="12" t="str">
        <f>IF('Building B18'!A400&gt;0,'Building B18'!A400, " ")</f>
        <v> </v>
      </c>
      <c r="B286" s="12" t="str">
        <f>IF('Building B18'!B400&gt;0,'Building B18'!B400, " ")</f>
        <v> </v>
      </c>
      <c r="C286" s="160" t="str">
        <f>IF('Building B18'!N400&gt;0,'Building B18'!N400, " ")</f>
        <v> </v>
      </c>
      <c r="D286" s="160" t="str">
        <f>IF('Building B18'!O400&gt;0,'Building B18'!O400, " ")</f>
        <v> </v>
      </c>
      <c r="E286" s="160" t="str">
        <f>IF('Building B18'!Q400&gt;0,'Building B18'!Q400, " ")</f>
        <v> </v>
      </c>
      <c r="F286" s="160" t="str">
        <f>IF('Building B18'!R400&gt;0,'Building B18'!R400, " ")</f>
        <v> </v>
      </c>
      <c r="G286" s="160" t="str">
        <f>IF('Building B18'!S400&gt;0,'Building B18'!S400, " ")</f>
        <v> </v>
      </c>
      <c r="H286" s="160" t="str">
        <f>IF('Building B18'!T400&gt;0,'Building B18'!T400, " ")</f>
        <v> </v>
      </c>
      <c r="I286" s="160" t="str">
        <f>IF('Building B18'!U400&gt;0,'Building B18'!U400, " ")</f>
        <v> </v>
      </c>
      <c r="J286" s="160" t="str">
        <f>IF('Building B18'!V400&gt;0,'Building B18'!V400, " ")</f>
        <v> </v>
      </c>
      <c r="K286" s="160" t="str">
        <f>IF('Building B18'!X400&gt;0,'Building B18'!X400, " ")</f>
        <v> </v>
      </c>
      <c r="L286" s="160" t="str">
        <f>IF('Building B18'!Y400&gt;0,'Building B18'!Y400, " ")</f>
        <v> </v>
      </c>
      <c r="M286" s="160" t="str">
        <f>IF('Building B18'!Z400&gt;0,'Building B18'!Z400, " ")</f>
        <v> </v>
      </c>
    </row>
    <row r="287" ht="14.25" customHeight="1">
      <c r="A287" s="12" t="str">
        <f>IF('Building B18'!A401&gt;0,'Building B18'!A401, " ")</f>
        <v> </v>
      </c>
      <c r="B287" s="12" t="str">
        <f>IF('Building B18'!B401&gt;0,'Building B18'!B401, " ")</f>
        <v> </v>
      </c>
      <c r="C287" s="160" t="str">
        <f>IF('Building B18'!N401&gt;0,'Building B18'!N401, " ")</f>
        <v> </v>
      </c>
      <c r="D287" s="160" t="str">
        <f>IF('Building B18'!O401&gt;0,'Building B18'!O401, " ")</f>
        <v> </v>
      </c>
      <c r="E287" s="160" t="str">
        <f>IF('Building B18'!Q401&gt;0,'Building B18'!Q401, " ")</f>
        <v> </v>
      </c>
      <c r="F287" s="160" t="str">
        <f>IF('Building B18'!R401&gt;0,'Building B18'!R401, " ")</f>
        <v> </v>
      </c>
      <c r="G287" s="160" t="str">
        <f>IF('Building B18'!S401&gt;0,'Building B18'!S401, " ")</f>
        <v> </v>
      </c>
      <c r="H287" s="160" t="str">
        <f>IF('Building B18'!T401&gt;0,'Building B18'!T401, " ")</f>
        <v> </v>
      </c>
      <c r="I287" s="160" t="str">
        <f>IF('Building B18'!U401&gt;0,'Building B18'!U401, " ")</f>
        <v> </v>
      </c>
      <c r="J287" s="160" t="str">
        <f>IF('Building B18'!V401&gt;0,'Building B18'!V401, " ")</f>
        <v> </v>
      </c>
      <c r="K287" s="160" t="str">
        <f>IF('Building B18'!X401&gt;0,'Building B18'!X401, " ")</f>
        <v> </v>
      </c>
      <c r="L287" s="160" t="str">
        <f>IF('Building B18'!Y401&gt;0,'Building B18'!Y401, " ")</f>
        <v> </v>
      </c>
      <c r="M287" s="160" t="str">
        <f>IF('Building B18'!Z401&gt;0,'Building B18'!Z401, " ")</f>
        <v> </v>
      </c>
    </row>
    <row r="288" ht="14.25" customHeight="1">
      <c r="A288" s="12" t="str">
        <f>IF('Building B18'!A402&gt;0,'Building B18'!A402, " ")</f>
        <v> </v>
      </c>
      <c r="B288" s="12" t="str">
        <f>IF('Building B18'!B402&gt;0,'Building B18'!B402, " ")</f>
        <v> </v>
      </c>
      <c r="C288" s="160" t="str">
        <f>IF('Building B18'!N402&gt;0,'Building B18'!N402, " ")</f>
        <v> </v>
      </c>
      <c r="D288" s="160" t="str">
        <f>IF('Building B18'!O402&gt;0,'Building B18'!O402, " ")</f>
        <v> </v>
      </c>
      <c r="E288" s="160" t="str">
        <f>IF('Building B18'!Q402&gt;0,'Building B18'!Q402, " ")</f>
        <v> </v>
      </c>
      <c r="F288" s="160" t="str">
        <f>IF('Building B18'!R402&gt;0,'Building B18'!R402, " ")</f>
        <v> </v>
      </c>
      <c r="G288" s="160" t="str">
        <f>IF('Building B18'!S402&gt;0,'Building B18'!S402, " ")</f>
        <v> </v>
      </c>
      <c r="H288" s="160" t="str">
        <f>IF('Building B18'!T402&gt;0,'Building B18'!T402, " ")</f>
        <v> </v>
      </c>
      <c r="I288" s="160" t="str">
        <f>IF('Building B18'!U402&gt;0,'Building B18'!U402, " ")</f>
        <v> </v>
      </c>
      <c r="J288" s="160" t="str">
        <f>IF('Building B18'!V402&gt;0,'Building B18'!V402, " ")</f>
        <v> </v>
      </c>
      <c r="K288" s="160" t="str">
        <f>IF('Building B18'!X402&gt;0,'Building B18'!X402, " ")</f>
        <v> </v>
      </c>
      <c r="L288" s="160" t="str">
        <f>IF('Building B18'!Y402&gt;0,'Building B18'!Y402, " ")</f>
        <v> </v>
      </c>
      <c r="M288" s="160" t="str">
        <f>IF('Building B18'!Z402&gt;0,'Building B18'!Z402, " ")</f>
        <v> </v>
      </c>
    </row>
    <row r="289" ht="14.25" customHeight="1">
      <c r="A289" s="12" t="str">
        <f>IF('Building B18'!A403&gt;0,'Building B18'!A403, " ")</f>
        <v> </v>
      </c>
      <c r="B289" s="12" t="str">
        <f>IF('Building B18'!B403&gt;0,'Building B18'!B403, " ")</f>
        <v> </v>
      </c>
      <c r="C289" s="160" t="str">
        <f>IF('Building B18'!N403&gt;0,'Building B18'!N403, " ")</f>
        <v> </v>
      </c>
      <c r="D289" s="160" t="str">
        <f>IF('Building B18'!O403&gt;0,'Building B18'!O403, " ")</f>
        <v> </v>
      </c>
      <c r="E289" s="160" t="str">
        <f>IF('Building B18'!Q403&gt;0,'Building B18'!Q403, " ")</f>
        <v> </v>
      </c>
      <c r="F289" s="160" t="str">
        <f>IF('Building B18'!R403&gt;0,'Building B18'!R403, " ")</f>
        <v> </v>
      </c>
      <c r="G289" s="160" t="str">
        <f>IF('Building B18'!S403&gt;0,'Building B18'!S403, " ")</f>
        <v> </v>
      </c>
      <c r="H289" s="160" t="str">
        <f>IF('Building B18'!T403&gt;0,'Building B18'!T403, " ")</f>
        <v> </v>
      </c>
      <c r="I289" s="160" t="str">
        <f>IF('Building B18'!U403&gt;0,'Building B18'!U403, " ")</f>
        <v> </v>
      </c>
      <c r="J289" s="160" t="str">
        <f>IF('Building B18'!V403&gt;0,'Building B18'!V403, " ")</f>
        <v> </v>
      </c>
      <c r="K289" s="160" t="str">
        <f>IF('Building B18'!X403&gt;0,'Building B18'!X403, " ")</f>
        <v> </v>
      </c>
      <c r="L289" s="160" t="str">
        <f>IF('Building B18'!Y403&gt;0,'Building B18'!Y403, " ")</f>
        <v> </v>
      </c>
      <c r="M289" s="160" t="str">
        <f>IF('Building B18'!Z403&gt;0,'Building B18'!Z403, " ")</f>
        <v> </v>
      </c>
    </row>
    <row r="290" ht="14.25" customHeight="1">
      <c r="A290" s="12" t="str">
        <f>IF('Building B18'!A404&gt;0,'Building B18'!A404, " ")</f>
        <v> </v>
      </c>
      <c r="B290" s="12" t="str">
        <f>IF('Building B18'!B404&gt;0,'Building B18'!B404, " ")</f>
        <v> </v>
      </c>
      <c r="C290" s="160" t="str">
        <f>IF('Building B18'!N404&gt;0,'Building B18'!N404, " ")</f>
        <v> </v>
      </c>
      <c r="D290" s="160" t="str">
        <f>IF('Building B18'!O404&gt;0,'Building B18'!O404, " ")</f>
        <v> </v>
      </c>
      <c r="E290" s="160" t="str">
        <f>IF('Building B18'!Q404&gt;0,'Building B18'!Q404, " ")</f>
        <v> </v>
      </c>
      <c r="F290" s="160" t="str">
        <f>IF('Building B18'!R404&gt;0,'Building B18'!R404, " ")</f>
        <v> </v>
      </c>
      <c r="G290" s="160" t="str">
        <f>IF('Building B18'!S404&gt;0,'Building B18'!S404, " ")</f>
        <v> </v>
      </c>
      <c r="H290" s="160" t="str">
        <f>IF('Building B18'!T404&gt;0,'Building B18'!T404, " ")</f>
        <v> </v>
      </c>
      <c r="I290" s="160" t="str">
        <f>IF('Building B18'!U404&gt;0,'Building B18'!U404, " ")</f>
        <v> </v>
      </c>
      <c r="J290" s="160" t="str">
        <f>IF('Building B18'!V404&gt;0,'Building B18'!V404, " ")</f>
        <v> </v>
      </c>
      <c r="K290" s="160" t="str">
        <f>IF('Building B18'!X404&gt;0,'Building B18'!X404, " ")</f>
        <v> </v>
      </c>
      <c r="L290" s="160" t="str">
        <f>IF('Building B18'!Y404&gt;0,'Building B18'!Y404, " ")</f>
        <v> </v>
      </c>
      <c r="M290" s="160" t="str">
        <f>IF('Building B18'!Z404&gt;0,'Building B18'!Z404, " ")</f>
        <v> </v>
      </c>
    </row>
    <row r="291" ht="14.25" customHeight="1">
      <c r="A291" s="12" t="str">
        <f>IF('Building B18'!A405&gt;0,'Building B18'!A405, " ")</f>
        <v> </v>
      </c>
      <c r="B291" s="12" t="str">
        <f>IF('Building B18'!B405&gt;0,'Building B18'!B405, " ")</f>
        <v> </v>
      </c>
      <c r="C291" s="160" t="str">
        <f>IF('Building B18'!N405&gt;0,'Building B18'!N405, " ")</f>
        <v> </v>
      </c>
      <c r="D291" s="160" t="str">
        <f>IF('Building B18'!O405&gt;0,'Building B18'!O405, " ")</f>
        <v> </v>
      </c>
      <c r="E291" s="160" t="str">
        <f>IF('Building B18'!Q405&gt;0,'Building B18'!Q405, " ")</f>
        <v> </v>
      </c>
      <c r="F291" s="160" t="str">
        <f>IF('Building B18'!R405&gt;0,'Building B18'!R405, " ")</f>
        <v> </v>
      </c>
      <c r="G291" s="160" t="str">
        <f>IF('Building B18'!S405&gt;0,'Building B18'!S405, " ")</f>
        <v> </v>
      </c>
      <c r="H291" s="160" t="str">
        <f>IF('Building B18'!T405&gt;0,'Building B18'!T405, " ")</f>
        <v> </v>
      </c>
      <c r="I291" s="160" t="str">
        <f>IF('Building B18'!U405&gt;0,'Building B18'!U405, " ")</f>
        <v> </v>
      </c>
      <c r="J291" s="160" t="str">
        <f>IF('Building B18'!V405&gt;0,'Building B18'!V405, " ")</f>
        <v> </v>
      </c>
      <c r="K291" s="160" t="str">
        <f>IF('Building B18'!X405&gt;0,'Building B18'!X405, " ")</f>
        <v> </v>
      </c>
      <c r="L291" s="160" t="str">
        <f>IF('Building B18'!Y405&gt;0,'Building B18'!Y405, " ")</f>
        <v> </v>
      </c>
      <c r="M291" s="160" t="str">
        <f>IF('Building B18'!Z405&gt;0,'Building B18'!Z405, " ")</f>
        <v> </v>
      </c>
    </row>
    <row r="292" ht="14.25" customHeight="1">
      <c r="A292" s="12" t="str">
        <f>IF('Building B18'!A406&gt;0,'Building B18'!A406, " ")</f>
        <v> </v>
      </c>
      <c r="B292" s="12" t="str">
        <f>IF('Building B18'!B406&gt;0,'Building B18'!B406, " ")</f>
        <v> </v>
      </c>
      <c r="C292" s="160" t="str">
        <f>IF('Building B18'!N406&gt;0,'Building B18'!N406, " ")</f>
        <v> </v>
      </c>
      <c r="D292" s="160" t="str">
        <f>IF('Building B18'!O406&gt;0,'Building B18'!O406, " ")</f>
        <v> </v>
      </c>
      <c r="E292" s="160" t="str">
        <f>IF('Building B18'!Q406&gt;0,'Building B18'!Q406, " ")</f>
        <v> </v>
      </c>
      <c r="F292" s="160" t="str">
        <f>IF('Building B18'!R406&gt;0,'Building B18'!R406, " ")</f>
        <v> </v>
      </c>
      <c r="G292" s="160" t="str">
        <f>IF('Building B18'!S406&gt;0,'Building B18'!S406, " ")</f>
        <v> </v>
      </c>
      <c r="H292" s="160" t="str">
        <f>IF('Building B18'!T406&gt;0,'Building B18'!T406, " ")</f>
        <v> </v>
      </c>
      <c r="I292" s="160" t="str">
        <f>IF('Building B18'!U406&gt;0,'Building B18'!U406, " ")</f>
        <v> </v>
      </c>
      <c r="J292" s="160" t="str">
        <f>IF('Building B18'!V406&gt;0,'Building B18'!V406, " ")</f>
        <v> </v>
      </c>
      <c r="K292" s="160" t="str">
        <f>IF('Building B18'!X406&gt;0,'Building B18'!X406, " ")</f>
        <v> </v>
      </c>
      <c r="L292" s="160" t="str">
        <f>IF('Building B18'!Y406&gt;0,'Building B18'!Y406, " ")</f>
        <v> </v>
      </c>
      <c r="M292" s="160" t="str">
        <f>IF('Building B18'!Z406&gt;0,'Building B18'!Z406, " ")</f>
        <v> </v>
      </c>
    </row>
    <row r="293" ht="14.25" customHeight="1">
      <c r="A293" s="12" t="str">
        <f>IF('Building B18'!A407&gt;0,'Building B18'!A407, " ")</f>
        <v> </v>
      </c>
      <c r="B293" s="12" t="str">
        <f>IF('Building B18'!B407&gt;0,'Building B18'!B407, " ")</f>
        <v> </v>
      </c>
      <c r="C293" s="160" t="str">
        <f>IF('Building B18'!N407&gt;0,'Building B18'!N407, " ")</f>
        <v> </v>
      </c>
      <c r="D293" s="160" t="str">
        <f>IF('Building B18'!O407&gt;0,'Building B18'!O407, " ")</f>
        <v> </v>
      </c>
      <c r="E293" s="160" t="str">
        <f>IF('Building B18'!Q407&gt;0,'Building B18'!Q407, " ")</f>
        <v> </v>
      </c>
      <c r="F293" s="160" t="str">
        <f>IF('Building B18'!R407&gt;0,'Building B18'!R407, " ")</f>
        <v> </v>
      </c>
      <c r="G293" s="160" t="str">
        <f>IF('Building B18'!S407&gt;0,'Building B18'!S407, " ")</f>
        <v> </v>
      </c>
      <c r="H293" s="160" t="str">
        <f>IF('Building B18'!T407&gt;0,'Building B18'!T407, " ")</f>
        <v> </v>
      </c>
      <c r="I293" s="160" t="str">
        <f>IF('Building B18'!U407&gt;0,'Building B18'!U407, " ")</f>
        <v> </v>
      </c>
      <c r="J293" s="160" t="str">
        <f>IF('Building B18'!V407&gt;0,'Building B18'!V407, " ")</f>
        <v> </v>
      </c>
      <c r="K293" s="160" t="str">
        <f>IF('Building B18'!X407&gt;0,'Building B18'!X407, " ")</f>
        <v> </v>
      </c>
      <c r="L293" s="160" t="str">
        <f>IF('Building B18'!Y407&gt;0,'Building B18'!Y407, " ")</f>
        <v> </v>
      </c>
      <c r="M293" s="160" t="str">
        <f>IF('Building B18'!Z407&gt;0,'Building B18'!Z407, " ")</f>
        <v> </v>
      </c>
    </row>
    <row r="294" ht="14.25" customHeight="1">
      <c r="A294" s="12" t="str">
        <f>IF('Building B18'!A408&gt;0,'Building B18'!A408, " ")</f>
        <v> </v>
      </c>
      <c r="B294" s="12" t="str">
        <f>IF('Building B18'!B408&gt;0,'Building B18'!B408, " ")</f>
        <v> </v>
      </c>
      <c r="C294" s="160" t="str">
        <f>IF('Building B18'!N408&gt;0,'Building B18'!N408, " ")</f>
        <v> </v>
      </c>
      <c r="D294" s="160" t="str">
        <f>IF('Building B18'!O408&gt;0,'Building B18'!O408, " ")</f>
        <v> </v>
      </c>
      <c r="E294" s="160" t="str">
        <f>IF('Building B18'!Q408&gt;0,'Building B18'!Q408, " ")</f>
        <v> </v>
      </c>
      <c r="F294" s="160" t="str">
        <f>IF('Building B18'!R408&gt;0,'Building B18'!R408, " ")</f>
        <v> </v>
      </c>
      <c r="G294" s="160" t="str">
        <f>IF('Building B18'!S408&gt;0,'Building B18'!S408, " ")</f>
        <v> </v>
      </c>
      <c r="H294" s="160" t="str">
        <f>IF('Building B18'!T408&gt;0,'Building B18'!T408, " ")</f>
        <v> </v>
      </c>
      <c r="I294" s="160" t="str">
        <f>IF('Building B18'!U408&gt;0,'Building B18'!U408, " ")</f>
        <v> </v>
      </c>
      <c r="J294" s="160" t="str">
        <f>IF('Building B18'!V408&gt;0,'Building B18'!V408, " ")</f>
        <v> </v>
      </c>
      <c r="K294" s="160" t="str">
        <f>IF('Building B18'!X408&gt;0,'Building B18'!X408, " ")</f>
        <v> </v>
      </c>
      <c r="L294" s="160" t="str">
        <f>IF('Building B18'!Y408&gt;0,'Building B18'!Y408, " ")</f>
        <v> </v>
      </c>
      <c r="M294" s="160" t="str">
        <f>IF('Building B18'!Z408&gt;0,'Building B18'!Z408, " ")</f>
        <v> </v>
      </c>
    </row>
    <row r="295" ht="14.25" customHeight="1">
      <c r="A295" s="12" t="str">
        <f>IF('Building B18'!A409&gt;0,'Building B18'!A409, " ")</f>
        <v> </v>
      </c>
      <c r="B295" s="12" t="str">
        <f>IF('Building B18'!B409&gt;0,'Building B18'!B409, " ")</f>
        <v> </v>
      </c>
      <c r="C295" s="160" t="str">
        <f>IF('Building B18'!N409&gt;0,'Building B18'!N409, " ")</f>
        <v> </v>
      </c>
      <c r="D295" s="160" t="str">
        <f>IF('Building B18'!O409&gt;0,'Building B18'!O409, " ")</f>
        <v> </v>
      </c>
      <c r="E295" s="160" t="str">
        <f>IF('Building B18'!Q409&gt;0,'Building B18'!Q409, " ")</f>
        <v> </v>
      </c>
      <c r="F295" s="160" t="str">
        <f>IF('Building B18'!R409&gt;0,'Building B18'!R409, " ")</f>
        <v> </v>
      </c>
      <c r="G295" s="160" t="str">
        <f>IF('Building B18'!S409&gt;0,'Building B18'!S409, " ")</f>
        <v> </v>
      </c>
      <c r="H295" s="160" t="str">
        <f>IF('Building B18'!T409&gt;0,'Building B18'!T409, " ")</f>
        <v> </v>
      </c>
      <c r="I295" s="160" t="str">
        <f>IF('Building B18'!U409&gt;0,'Building B18'!U409, " ")</f>
        <v> </v>
      </c>
      <c r="J295" s="160" t="str">
        <f>IF('Building B18'!V409&gt;0,'Building B18'!V409, " ")</f>
        <v> </v>
      </c>
      <c r="K295" s="160" t="str">
        <f>IF('Building B18'!X409&gt;0,'Building B18'!X409, " ")</f>
        <v> </v>
      </c>
      <c r="L295" s="160" t="str">
        <f>IF('Building B18'!Y409&gt;0,'Building B18'!Y409, " ")</f>
        <v> </v>
      </c>
      <c r="M295" s="160" t="str">
        <f>IF('Building B18'!Z409&gt;0,'Building B18'!Z409, " ")</f>
        <v> </v>
      </c>
    </row>
    <row r="296" ht="14.25" customHeight="1">
      <c r="A296" s="12" t="str">
        <f>IF('Building B18'!A410&gt;0,'Building B18'!A410, " ")</f>
        <v> </v>
      </c>
      <c r="B296" s="12" t="str">
        <f>IF('Building B18'!B410&gt;0,'Building B18'!B410, " ")</f>
        <v> </v>
      </c>
      <c r="C296" s="160" t="str">
        <f>IF('Building B18'!N410&gt;0,'Building B18'!N410, " ")</f>
        <v> </v>
      </c>
      <c r="D296" s="160" t="str">
        <f>IF('Building B18'!O410&gt;0,'Building B18'!O410, " ")</f>
        <v> </v>
      </c>
      <c r="E296" s="160" t="str">
        <f>IF('Building B18'!Q410&gt;0,'Building B18'!Q410, " ")</f>
        <v> </v>
      </c>
      <c r="F296" s="160" t="str">
        <f>IF('Building B18'!R410&gt;0,'Building B18'!R410, " ")</f>
        <v> </v>
      </c>
      <c r="G296" s="160" t="str">
        <f>IF('Building B18'!S410&gt;0,'Building B18'!S410, " ")</f>
        <v> </v>
      </c>
      <c r="H296" s="160" t="str">
        <f>IF('Building B18'!T410&gt;0,'Building B18'!T410, " ")</f>
        <v> </v>
      </c>
      <c r="I296" s="160" t="str">
        <f>IF('Building B18'!U410&gt;0,'Building B18'!U410, " ")</f>
        <v> </v>
      </c>
      <c r="J296" s="160" t="str">
        <f>IF('Building B18'!V410&gt;0,'Building B18'!V410, " ")</f>
        <v> </v>
      </c>
      <c r="K296" s="160" t="str">
        <f>IF('Building B18'!X410&gt;0,'Building B18'!X410, " ")</f>
        <v> </v>
      </c>
      <c r="L296" s="160" t="str">
        <f>IF('Building B18'!Y410&gt;0,'Building B18'!Y410, " ")</f>
        <v> </v>
      </c>
      <c r="M296" s="160" t="str">
        <f>IF('Building B18'!Z410&gt;0,'Building B18'!Z410, " ")</f>
        <v> </v>
      </c>
    </row>
    <row r="297" ht="14.25" customHeight="1">
      <c r="A297" s="12" t="str">
        <f>IF('Building B18'!A411&gt;0,'Building B18'!A411, " ")</f>
        <v> </v>
      </c>
      <c r="B297" s="12" t="str">
        <f>IF('Building B18'!B411&gt;0,'Building B18'!B411, " ")</f>
        <v> </v>
      </c>
      <c r="C297" s="160" t="str">
        <f>IF('Building B18'!N411&gt;0,'Building B18'!N411, " ")</f>
        <v> </v>
      </c>
      <c r="D297" s="160" t="str">
        <f>IF('Building B18'!O411&gt;0,'Building B18'!O411, " ")</f>
        <v> </v>
      </c>
      <c r="E297" s="160" t="str">
        <f>IF('Building B18'!Q411&gt;0,'Building B18'!Q411, " ")</f>
        <v> </v>
      </c>
      <c r="F297" s="160" t="str">
        <f>IF('Building B18'!R411&gt;0,'Building B18'!R411, " ")</f>
        <v> </v>
      </c>
      <c r="G297" s="160" t="str">
        <f>IF('Building B18'!S411&gt;0,'Building B18'!S411, " ")</f>
        <v> </v>
      </c>
      <c r="H297" s="160" t="str">
        <f>IF('Building B18'!T411&gt;0,'Building B18'!T411, " ")</f>
        <v> </v>
      </c>
      <c r="I297" s="160" t="str">
        <f>IF('Building B18'!U411&gt;0,'Building B18'!U411, " ")</f>
        <v> </v>
      </c>
      <c r="J297" s="160" t="str">
        <f>IF('Building B18'!V411&gt;0,'Building B18'!V411, " ")</f>
        <v> </v>
      </c>
      <c r="K297" s="160" t="str">
        <f>IF('Building B18'!X411&gt;0,'Building B18'!X411, " ")</f>
        <v> </v>
      </c>
      <c r="L297" s="160" t="str">
        <f>IF('Building B18'!Y411&gt;0,'Building B18'!Y411, " ")</f>
        <v> </v>
      </c>
      <c r="M297" s="160" t="str">
        <f>IF('Building B18'!Z411&gt;0,'Building B18'!Z411, " ")</f>
        <v> </v>
      </c>
    </row>
    <row r="298" ht="14.25" customHeight="1">
      <c r="A298" s="12" t="str">
        <f>IF('Building B18'!A412&gt;0,'Building B18'!A412, " ")</f>
        <v> </v>
      </c>
      <c r="B298" s="12" t="str">
        <f>IF('Building B18'!B412&gt;0,'Building B18'!B412, " ")</f>
        <v> </v>
      </c>
      <c r="C298" s="160" t="str">
        <f>IF('Building B18'!N412&gt;0,'Building B18'!N412, " ")</f>
        <v> </v>
      </c>
      <c r="D298" s="160" t="str">
        <f>IF('Building B18'!O412&gt;0,'Building B18'!O412, " ")</f>
        <v> </v>
      </c>
      <c r="E298" s="160" t="str">
        <f>IF('Building B18'!Q412&gt;0,'Building B18'!Q412, " ")</f>
        <v> </v>
      </c>
      <c r="F298" s="160" t="str">
        <f>IF('Building B18'!R412&gt;0,'Building B18'!R412, " ")</f>
        <v> </v>
      </c>
      <c r="G298" s="160" t="str">
        <f>IF('Building B18'!S412&gt;0,'Building B18'!S412, " ")</f>
        <v> </v>
      </c>
      <c r="H298" s="160" t="str">
        <f>IF('Building B18'!T412&gt;0,'Building B18'!T412, " ")</f>
        <v> </v>
      </c>
      <c r="I298" s="160" t="str">
        <f>IF('Building B18'!U412&gt;0,'Building B18'!U412, " ")</f>
        <v> </v>
      </c>
      <c r="J298" s="160" t="str">
        <f>IF('Building B18'!V412&gt;0,'Building B18'!V412, " ")</f>
        <v> </v>
      </c>
      <c r="K298" s="160" t="str">
        <f>IF('Building B18'!X412&gt;0,'Building B18'!X412, " ")</f>
        <v> </v>
      </c>
      <c r="L298" s="160" t="str">
        <f>IF('Building B18'!Y412&gt;0,'Building B18'!Y412, " ")</f>
        <v> </v>
      </c>
      <c r="M298" s="160" t="str">
        <f>IF('Building B18'!Z412&gt;0,'Building B18'!Z412, " ")</f>
        <v> </v>
      </c>
    </row>
    <row r="299" ht="14.25" customHeight="1">
      <c r="A299" s="12" t="str">
        <f>IF('Building B18'!A413&gt;0,'Building B18'!A413, " ")</f>
        <v> </v>
      </c>
      <c r="B299" s="12" t="str">
        <f>IF('Building B18'!B413&gt;0,'Building B18'!B413, " ")</f>
        <v> </v>
      </c>
      <c r="C299" s="160" t="str">
        <f>IF('Building B18'!N413&gt;0,'Building B18'!N413, " ")</f>
        <v> </v>
      </c>
      <c r="D299" s="160" t="str">
        <f>IF('Building B18'!O413&gt;0,'Building B18'!O413, " ")</f>
        <v> </v>
      </c>
      <c r="E299" s="160" t="str">
        <f>IF('Building B18'!Q413&gt;0,'Building B18'!Q413, " ")</f>
        <v> </v>
      </c>
      <c r="F299" s="160" t="str">
        <f>IF('Building B18'!R413&gt;0,'Building B18'!R413, " ")</f>
        <v> </v>
      </c>
      <c r="G299" s="160" t="str">
        <f>IF('Building B18'!S413&gt;0,'Building B18'!S413, " ")</f>
        <v> </v>
      </c>
      <c r="H299" s="160" t="str">
        <f>IF('Building B18'!T413&gt;0,'Building B18'!T413, " ")</f>
        <v> </v>
      </c>
      <c r="I299" s="160" t="str">
        <f>IF('Building B18'!U413&gt;0,'Building B18'!U413, " ")</f>
        <v> </v>
      </c>
      <c r="J299" s="160" t="str">
        <f>IF('Building B18'!V413&gt;0,'Building B18'!V413, " ")</f>
        <v> </v>
      </c>
      <c r="K299" s="160" t="str">
        <f>IF('Building B18'!X413&gt;0,'Building B18'!X413, " ")</f>
        <v> </v>
      </c>
      <c r="L299" s="160" t="str">
        <f>IF('Building B18'!Y413&gt;0,'Building B18'!Y413, " ")</f>
        <v> </v>
      </c>
      <c r="M299" s="160" t="str">
        <f>IF('Building B18'!Z413&gt;0,'Building B18'!Z413, " ")</f>
        <v> </v>
      </c>
    </row>
    <row r="300" ht="14.25" customHeight="1">
      <c r="A300" s="12" t="str">
        <f>IF('Building B18'!A414&gt;0,'Building B18'!A414, " ")</f>
        <v> </v>
      </c>
      <c r="B300" s="12" t="str">
        <f>IF('Building B18'!B414&gt;0,'Building B18'!B414, " ")</f>
        <v> </v>
      </c>
      <c r="C300" s="160" t="str">
        <f>IF('Building B18'!N414&gt;0,'Building B18'!N414, " ")</f>
        <v> </v>
      </c>
      <c r="D300" s="160" t="str">
        <f>IF('Building B18'!O414&gt;0,'Building B18'!O414, " ")</f>
        <v> </v>
      </c>
      <c r="E300" s="160" t="str">
        <f>IF('Building B18'!Q414&gt;0,'Building B18'!Q414, " ")</f>
        <v> </v>
      </c>
      <c r="F300" s="160" t="str">
        <f>IF('Building B18'!R414&gt;0,'Building B18'!R414, " ")</f>
        <v> </v>
      </c>
      <c r="G300" s="160" t="str">
        <f>IF('Building B18'!S414&gt;0,'Building B18'!S414, " ")</f>
        <v> </v>
      </c>
      <c r="H300" s="160" t="str">
        <f>IF('Building B18'!T414&gt;0,'Building B18'!T414, " ")</f>
        <v> </v>
      </c>
      <c r="I300" s="160" t="str">
        <f>IF('Building B18'!U414&gt;0,'Building B18'!U414, " ")</f>
        <v> </v>
      </c>
      <c r="J300" s="160" t="str">
        <f>IF('Building B18'!V414&gt;0,'Building B18'!V414, " ")</f>
        <v> </v>
      </c>
      <c r="K300" s="160" t="str">
        <f>IF('Building B18'!X414&gt;0,'Building B18'!X414, " ")</f>
        <v> </v>
      </c>
      <c r="L300" s="160" t="str">
        <f>IF('Building B18'!Y414&gt;0,'Building B18'!Y414, " ")</f>
        <v> </v>
      </c>
      <c r="M300" s="160" t="str">
        <f>IF('Building B18'!Z414&gt;0,'Building B18'!Z414, " ")</f>
        <v> </v>
      </c>
    </row>
    <row r="301" ht="14.25" customHeight="1">
      <c r="A301" s="12" t="str">
        <f>IF('Building B18'!A415&gt;0,'Building B18'!A415, " ")</f>
        <v> </v>
      </c>
      <c r="B301" s="12" t="str">
        <f>IF('Building B18'!B415&gt;0,'Building B18'!B415, " ")</f>
        <v> </v>
      </c>
      <c r="C301" s="160" t="str">
        <f>IF('Building B18'!N415&gt;0,'Building B18'!N415, " ")</f>
        <v> </v>
      </c>
      <c r="D301" s="160" t="str">
        <f>IF('Building B18'!O415&gt;0,'Building B18'!O415, " ")</f>
        <v> </v>
      </c>
      <c r="E301" s="160" t="str">
        <f>IF('Building B18'!Q415&gt;0,'Building B18'!Q415, " ")</f>
        <v> </v>
      </c>
      <c r="F301" s="160" t="str">
        <f>IF('Building B18'!R415&gt;0,'Building B18'!R415, " ")</f>
        <v> </v>
      </c>
      <c r="G301" s="160" t="str">
        <f>IF('Building B18'!S415&gt;0,'Building B18'!S415, " ")</f>
        <v> </v>
      </c>
      <c r="H301" s="160" t="str">
        <f>IF('Building B18'!T415&gt;0,'Building B18'!T415, " ")</f>
        <v> </v>
      </c>
      <c r="I301" s="160" t="str">
        <f>IF('Building B18'!U415&gt;0,'Building B18'!U415, " ")</f>
        <v> </v>
      </c>
      <c r="J301" s="160" t="str">
        <f>IF('Building B18'!V415&gt;0,'Building B18'!V415, " ")</f>
        <v> </v>
      </c>
      <c r="K301" s="160" t="str">
        <f>IF('Building B18'!X415&gt;0,'Building B18'!X415, " ")</f>
        <v> </v>
      </c>
      <c r="L301" s="160" t="str">
        <f>IF('Building B18'!Y415&gt;0,'Building B18'!Y415, " ")</f>
        <v> </v>
      </c>
      <c r="M301" s="160" t="str">
        <f>IF('Building B18'!Z415&gt;0,'Building B18'!Z415, " ")</f>
        <v> </v>
      </c>
    </row>
    <row r="302" ht="14.25" customHeight="1">
      <c r="A302" s="12" t="str">
        <f>IF('Building B18'!A416&gt;0,'Building B18'!A416, " ")</f>
        <v> </v>
      </c>
      <c r="B302" s="12" t="str">
        <f>IF('Building B18'!B416&gt;0,'Building B18'!B416, " ")</f>
        <v> </v>
      </c>
      <c r="C302" s="160" t="str">
        <f>IF('Building B18'!N416&gt;0,'Building B18'!N416, " ")</f>
        <v> </v>
      </c>
      <c r="D302" s="160" t="str">
        <f>IF('Building B18'!O416&gt;0,'Building B18'!O416, " ")</f>
        <v> </v>
      </c>
      <c r="E302" s="160" t="str">
        <f>IF('Building B18'!Q416&gt;0,'Building B18'!Q416, " ")</f>
        <v> </v>
      </c>
      <c r="F302" s="160" t="str">
        <f>IF('Building B18'!R416&gt;0,'Building B18'!R416, " ")</f>
        <v> </v>
      </c>
      <c r="G302" s="160" t="str">
        <f>IF('Building B18'!S416&gt;0,'Building B18'!S416, " ")</f>
        <v> </v>
      </c>
      <c r="H302" s="160" t="str">
        <f>IF('Building B18'!T416&gt;0,'Building B18'!T416, " ")</f>
        <v> </v>
      </c>
      <c r="I302" s="160" t="str">
        <f>IF('Building B18'!U416&gt;0,'Building B18'!U416, " ")</f>
        <v> </v>
      </c>
      <c r="J302" s="160" t="str">
        <f>IF('Building B18'!V416&gt;0,'Building B18'!V416, " ")</f>
        <v> </v>
      </c>
      <c r="K302" s="160" t="str">
        <f>IF('Building B18'!X416&gt;0,'Building B18'!X416, " ")</f>
        <v> </v>
      </c>
      <c r="L302" s="160" t="str">
        <f>IF('Building B18'!Y416&gt;0,'Building B18'!Y416, " ")</f>
        <v> </v>
      </c>
      <c r="M302" s="160" t="str">
        <f>IF('Building B18'!Z416&gt;0,'Building B18'!Z416, " ")</f>
        <v> </v>
      </c>
    </row>
    <row r="303" ht="14.25" customHeight="1">
      <c r="A303" s="12" t="str">
        <f>IF('Building B18'!A417&gt;0,'Building B18'!A417, " ")</f>
        <v> </v>
      </c>
      <c r="B303" s="12" t="str">
        <f>IF('Building B18'!B417&gt;0,'Building B18'!B417, " ")</f>
        <v> </v>
      </c>
      <c r="C303" s="160" t="str">
        <f>IF('Building B18'!N417&gt;0,'Building B18'!N417, " ")</f>
        <v> </v>
      </c>
      <c r="D303" s="160" t="str">
        <f>IF('Building B18'!O417&gt;0,'Building B18'!O417, " ")</f>
        <v> </v>
      </c>
      <c r="E303" s="160" t="str">
        <f>IF('Building B18'!Q417&gt;0,'Building B18'!Q417, " ")</f>
        <v> </v>
      </c>
      <c r="F303" s="160" t="str">
        <f>IF('Building B18'!R417&gt;0,'Building B18'!R417, " ")</f>
        <v> </v>
      </c>
      <c r="G303" s="160" t="str">
        <f>IF('Building B18'!S417&gt;0,'Building B18'!S417, " ")</f>
        <v> </v>
      </c>
      <c r="H303" s="160" t="str">
        <f>IF('Building B18'!T417&gt;0,'Building B18'!T417, " ")</f>
        <v> </v>
      </c>
      <c r="I303" s="160" t="str">
        <f>IF('Building B18'!U417&gt;0,'Building B18'!U417, " ")</f>
        <v> </v>
      </c>
      <c r="J303" s="160" t="str">
        <f>IF('Building B18'!V417&gt;0,'Building B18'!V417, " ")</f>
        <v> </v>
      </c>
      <c r="K303" s="160" t="str">
        <f>IF('Building B18'!X417&gt;0,'Building B18'!X417, " ")</f>
        <v> </v>
      </c>
      <c r="L303" s="160" t="str">
        <f>IF('Building B18'!Y417&gt;0,'Building B18'!Y417, " ")</f>
        <v> </v>
      </c>
      <c r="M303" s="160" t="str">
        <f>IF('Building B18'!Z417&gt;0,'Building B18'!Z417, " ")</f>
        <v> </v>
      </c>
    </row>
    <row r="304" ht="14.25" customHeight="1">
      <c r="A304" s="12" t="str">
        <f>IF('Building B18'!A418&gt;0,'Building B18'!A418, " ")</f>
        <v> </v>
      </c>
      <c r="B304" s="12" t="str">
        <f>IF('Building B18'!B418&gt;0,'Building B18'!B418, " ")</f>
        <v> </v>
      </c>
      <c r="C304" s="160" t="str">
        <f>IF('Building B18'!N418&gt;0,'Building B18'!N418, " ")</f>
        <v> </v>
      </c>
      <c r="D304" s="160" t="str">
        <f>IF('Building B18'!O418&gt;0,'Building B18'!O418, " ")</f>
        <v> </v>
      </c>
      <c r="E304" s="160" t="str">
        <f>IF('Building B18'!Q418&gt;0,'Building B18'!Q418, " ")</f>
        <v> </v>
      </c>
      <c r="F304" s="160" t="str">
        <f>IF('Building B18'!R418&gt;0,'Building B18'!R418, " ")</f>
        <v> </v>
      </c>
      <c r="G304" s="160" t="str">
        <f>IF('Building B18'!S418&gt;0,'Building B18'!S418, " ")</f>
        <v> </v>
      </c>
      <c r="H304" s="160" t="str">
        <f>IF('Building B18'!T418&gt;0,'Building B18'!T418, " ")</f>
        <v> </v>
      </c>
      <c r="I304" s="160" t="str">
        <f>IF('Building B18'!U418&gt;0,'Building B18'!U418, " ")</f>
        <v> </v>
      </c>
      <c r="J304" s="160" t="str">
        <f>IF('Building B18'!V418&gt;0,'Building B18'!V418, " ")</f>
        <v> </v>
      </c>
      <c r="K304" s="160" t="str">
        <f>IF('Building B18'!X418&gt;0,'Building B18'!X418, " ")</f>
        <v> </v>
      </c>
      <c r="L304" s="160" t="str">
        <f>IF('Building B18'!Y418&gt;0,'Building B18'!Y418, " ")</f>
        <v> </v>
      </c>
      <c r="M304" s="160" t="str">
        <f>IF('Building B18'!Z418&gt;0,'Building B18'!Z418, " ")</f>
        <v> </v>
      </c>
    </row>
    <row r="305" ht="14.25" customHeight="1">
      <c r="A305" s="12" t="str">
        <f>IF('Building B18'!A419&gt;0,'Building B18'!A419, " ")</f>
        <v> </v>
      </c>
      <c r="B305" s="12" t="str">
        <f>IF('Building B18'!B419&gt;0,'Building B18'!B419, " ")</f>
        <v> </v>
      </c>
      <c r="C305" s="160" t="str">
        <f>IF('Building B18'!N419&gt;0,'Building B18'!N419, " ")</f>
        <v> </v>
      </c>
      <c r="D305" s="160" t="str">
        <f>IF('Building B18'!O419&gt;0,'Building B18'!O419, " ")</f>
        <v> </v>
      </c>
      <c r="E305" s="160" t="str">
        <f>IF('Building B18'!Q419&gt;0,'Building B18'!Q419, " ")</f>
        <v> </v>
      </c>
      <c r="F305" s="160" t="str">
        <f>IF('Building B18'!R419&gt;0,'Building B18'!R419, " ")</f>
        <v> </v>
      </c>
      <c r="G305" s="160" t="str">
        <f>IF('Building B18'!S419&gt;0,'Building B18'!S419, " ")</f>
        <v> </v>
      </c>
      <c r="H305" s="160" t="str">
        <f>IF('Building B18'!T419&gt;0,'Building B18'!T419, " ")</f>
        <v> </v>
      </c>
      <c r="I305" s="160" t="str">
        <f>IF('Building B18'!U419&gt;0,'Building B18'!U419, " ")</f>
        <v> </v>
      </c>
      <c r="J305" s="160" t="str">
        <f>IF('Building B18'!V419&gt;0,'Building B18'!V419, " ")</f>
        <v> </v>
      </c>
      <c r="K305" s="160" t="str">
        <f>IF('Building B18'!X419&gt;0,'Building B18'!X419, " ")</f>
        <v> </v>
      </c>
      <c r="L305" s="160" t="str">
        <f>IF('Building B18'!Y419&gt;0,'Building B18'!Y419, " ")</f>
        <v> </v>
      </c>
      <c r="M305" s="160" t="str">
        <f>IF('Building B18'!Z419&gt;0,'Building B18'!Z419, " ")</f>
        <v> </v>
      </c>
    </row>
    <row r="306" ht="14.25" customHeight="1">
      <c r="A306" s="12" t="str">
        <f>IF('Building B18'!A420&gt;0,'Building B18'!A420, " ")</f>
        <v> </v>
      </c>
      <c r="B306" s="12" t="str">
        <f>IF('Building B18'!B420&gt;0,'Building B18'!B420, " ")</f>
        <v> </v>
      </c>
      <c r="C306" s="160" t="str">
        <f>IF('Building B18'!N420&gt;0,'Building B18'!N420, " ")</f>
        <v> </v>
      </c>
      <c r="D306" s="160" t="str">
        <f>IF('Building B18'!O420&gt;0,'Building B18'!O420, " ")</f>
        <v> </v>
      </c>
      <c r="E306" s="160" t="str">
        <f>IF('Building B18'!Q420&gt;0,'Building B18'!Q420, " ")</f>
        <v> </v>
      </c>
      <c r="F306" s="160" t="str">
        <f>IF('Building B18'!R420&gt;0,'Building B18'!R420, " ")</f>
        <v> </v>
      </c>
      <c r="G306" s="160" t="str">
        <f>IF('Building B18'!S420&gt;0,'Building B18'!S420, " ")</f>
        <v> </v>
      </c>
      <c r="H306" s="160" t="str">
        <f>IF('Building B18'!T420&gt;0,'Building B18'!T420, " ")</f>
        <v> </v>
      </c>
      <c r="I306" s="160" t="str">
        <f>IF('Building B18'!U420&gt;0,'Building B18'!U420, " ")</f>
        <v> </v>
      </c>
      <c r="J306" s="160" t="str">
        <f>IF('Building B18'!V420&gt;0,'Building B18'!V420, " ")</f>
        <v> </v>
      </c>
      <c r="K306" s="160" t="str">
        <f>IF('Building B18'!X420&gt;0,'Building B18'!X420, " ")</f>
        <v> </v>
      </c>
      <c r="L306" s="160" t="str">
        <f>IF('Building B18'!Y420&gt;0,'Building B18'!Y420, " ")</f>
        <v> </v>
      </c>
      <c r="M306" s="160" t="str">
        <f>IF('Building B18'!Z420&gt;0,'Building B18'!Z420, " ")</f>
        <v> </v>
      </c>
    </row>
    <row r="307" ht="14.25" customHeight="1">
      <c r="A307" s="12" t="str">
        <f>IF('Building B18'!A421&gt;0,'Building B18'!A421, " ")</f>
        <v> </v>
      </c>
      <c r="B307" s="12" t="str">
        <f>IF('Building B18'!B421&gt;0,'Building B18'!B421, " ")</f>
        <v> </v>
      </c>
      <c r="C307" s="160" t="str">
        <f>IF('Building B18'!N421&gt;0,'Building B18'!N421, " ")</f>
        <v> </v>
      </c>
      <c r="D307" s="160" t="str">
        <f>IF('Building B18'!O421&gt;0,'Building B18'!O421, " ")</f>
        <v> </v>
      </c>
      <c r="E307" s="160" t="str">
        <f>IF('Building B18'!Q421&gt;0,'Building B18'!Q421, " ")</f>
        <v> </v>
      </c>
      <c r="F307" s="160" t="str">
        <f>IF('Building B18'!R421&gt;0,'Building B18'!R421, " ")</f>
        <v> </v>
      </c>
      <c r="G307" s="160" t="str">
        <f>IF('Building B18'!S421&gt;0,'Building B18'!S421, " ")</f>
        <v> </v>
      </c>
      <c r="H307" s="160" t="str">
        <f>IF('Building B18'!T421&gt;0,'Building B18'!T421, " ")</f>
        <v> </v>
      </c>
      <c r="I307" s="160" t="str">
        <f>IF('Building B18'!U421&gt;0,'Building B18'!U421, " ")</f>
        <v> </v>
      </c>
      <c r="J307" s="160" t="str">
        <f>IF('Building B18'!V421&gt;0,'Building B18'!V421, " ")</f>
        <v> </v>
      </c>
      <c r="K307" s="160" t="str">
        <f>IF('Building B18'!X421&gt;0,'Building B18'!X421, " ")</f>
        <v> </v>
      </c>
      <c r="L307" s="160" t="str">
        <f>IF('Building B18'!Y421&gt;0,'Building B18'!Y421, " ")</f>
        <v> </v>
      </c>
      <c r="M307" s="160" t="str">
        <f>IF('Building B18'!Z421&gt;0,'Building B18'!Z421, " ")</f>
        <v> </v>
      </c>
    </row>
    <row r="308" ht="14.25" customHeight="1">
      <c r="A308" s="12" t="str">
        <f>IF('Building B18'!A422&gt;0,'Building B18'!A422, " ")</f>
        <v> </v>
      </c>
      <c r="B308" s="12" t="str">
        <f>IF('Building B18'!B422&gt;0,'Building B18'!B422, " ")</f>
        <v> </v>
      </c>
      <c r="C308" s="160" t="str">
        <f>IF('Building B18'!N422&gt;0,'Building B18'!N422, " ")</f>
        <v> </v>
      </c>
      <c r="D308" s="160" t="str">
        <f>IF('Building B18'!O422&gt;0,'Building B18'!O422, " ")</f>
        <v> </v>
      </c>
      <c r="E308" s="160" t="str">
        <f>IF('Building B18'!Q422&gt;0,'Building B18'!Q422, " ")</f>
        <v> </v>
      </c>
      <c r="F308" s="160" t="str">
        <f>IF('Building B18'!R422&gt;0,'Building B18'!R422, " ")</f>
        <v> </v>
      </c>
      <c r="G308" s="160" t="str">
        <f>IF('Building B18'!S422&gt;0,'Building B18'!S422, " ")</f>
        <v> </v>
      </c>
      <c r="H308" s="160" t="str">
        <f>IF('Building B18'!T422&gt;0,'Building B18'!T422, " ")</f>
        <v> </v>
      </c>
      <c r="I308" s="160" t="str">
        <f>IF('Building B18'!U422&gt;0,'Building B18'!U422, " ")</f>
        <v> </v>
      </c>
      <c r="J308" s="160" t="str">
        <f>IF('Building B18'!V422&gt;0,'Building B18'!V422, " ")</f>
        <v> </v>
      </c>
      <c r="K308" s="160" t="str">
        <f>IF('Building B18'!X422&gt;0,'Building B18'!X422, " ")</f>
        <v> </v>
      </c>
      <c r="L308" s="160" t="str">
        <f>IF('Building B18'!Y422&gt;0,'Building B18'!Y422, " ")</f>
        <v> </v>
      </c>
      <c r="M308" s="160" t="str">
        <f>IF('Building B18'!Z422&gt;0,'Building B18'!Z422, " ")</f>
        <v> </v>
      </c>
    </row>
    <row r="309" ht="14.25" customHeight="1">
      <c r="A309" s="12" t="str">
        <f>IF('Building B18'!A423&gt;0,'Building B18'!A423, " ")</f>
        <v> </v>
      </c>
      <c r="B309" s="12" t="str">
        <f>IF('Building B18'!B423&gt;0,'Building B18'!B423, " ")</f>
        <v> </v>
      </c>
      <c r="C309" s="160" t="str">
        <f>IF('Building B18'!N423&gt;0,'Building B18'!N423, " ")</f>
        <v> </v>
      </c>
      <c r="D309" s="160" t="str">
        <f>IF('Building B18'!O423&gt;0,'Building B18'!O423, " ")</f>
        <v> </v>
      </c>
      <c r="E309" s="160" t="str">
        <f>IF('Building B18'!Q423&gt;0,'Building B18'!Q423, " ")</f>
        <v> </v>
      </c>
      <c r="F309" s="160" t="str">
        <f>IF('Building B18'!R423&gt;0,'Building B18'!R423, " ")</f>
        <v> </v>
      </c>
      <c r="G309" s="160" t="str">
        <f>IF('Building B18'!S423&gt;0,'Building B18'!S423, " ")</f>
        <v> </v>
      </c>
      <c r="H309" s="160" t="str">
        <f>IF('Building B18'!T423&gt;0,'Building B18'!T423, " ")</f>
        <v> </v>
      </c>
      <c r="I309" s="160" t="str">
        <f>IF('Building B18'!U423&gt;0,'Building B18'!U423, " ")</f>
        <v> </v>
      </c>
      <c r="J309" s="160" t="str">
        <f>IF('Building B18'!V423&gt;0,'Building B18'!V423, " ")</f>
        <v> </v>
      </c>
      <c r="K309" s="160" t="str">
        <f>IF('Building B18'!X423&gt;0,'Building B18'!X423, " ")</f>
        <v> </v>
      </c>
      <c r="L309" s="160" t="str">
        <f>IF('Building B18'!Y423&gt;0,'Building B18'!Y423, " ")</f>
        <v> </v>
      </c>
      <c r="M309" s="160" t="str">
        <f>IF('Building B18'!Z423&gt;0,'Building B18'!Z423, " ")</f>
        <v> </v>
      </c>
    </row>
    <row r="310" ht="14.25" customHeight="1">
      <c r="A310" s="12" t="str">
        <f>IF('Building B18'!A424&gt;0,'Building B18'!A424, " ")</f>
        <v> </v>
      </c>
      <c r="B310" s="12" t="str">
        <f>IF('Building B18'!B424&gt;0,'Building B18'!B424, " ")</f>
        <v> </v>
      </c>
      <c r="C310" s="160" t="str">
        <f>IF('Building B18'!N424&gt;0,'Building B18'!N424, " ")</f>
        <v> </v>
      </c>
      <c r="D310" s="160" t="str">
        <f>IF('Building B18'!O424&gt;0,'Building B18'!O424, " ")</f>
        <v> </v>
      </c>
      <c r="E310" s="160" t="str">
        <f>IF('Building B18'!Q424&gt;0,'Building B18'!Q424, " ")</f>
        <v> </v>
      </c>
      <c r="F310" s="160" t="str">
        <f>IF('Building B18'!R424&gt;0,'Building B18'!R424, " ")</f>
        <v> </v>
      </c>
      <c r="G310" s="160" t="str">
        <f>IF('Building B18'!S424&gt;0,'Building B18'!S424, " ")</f>
        <v> </v>
      </c>
      <c r="H310" s="160" t="str">
        <f>IF('Building B18'!T424&gt;0,'Building B18'!T424, " ")</f>
        <v> </v>
      </c>
      <c r="I310" s="160" t="str">
        <f>IF('Building B18'!U424&gt;0,'Building B18'!U424, " ")</f>
        <v> </v>
      </c>
      <c r="J310" s="160" t="str">
        <f>IF('Building B18'!V424&gt;0,'Building B18'!V424, " ")</f>
        <v> </v>
      </c>
      <c r="K310" s="160" t="str">
        <f>IF('Building B18'!X424&gt;0,'Building B18'!X424, " ")</f>
        <v> </v>
      </c>
      <c r="L310" s="160" t="str">
        <f>IF('Building B18'!Y424&gt;0,'Building B18'!Y424, " ")</f>
        <v> </v>
      </c>
      <c r="M310" s="160" t="str">
        <f>IF('Building B18'!Z424&gt;0,'Building B18'!Z424, " ")</f>
        <v> </v>
      </c>
    </row>
    <row r="311" ht="14.25" customHeight="1">
      <c r="A311" s="12" t="str">
        <f>IF('Building B18'!A425&gt;0,'Building B18'!A425, " ")</f>
        <v> </v>
      </c>
      <c r="B311" s="12" t="str">
        <f>IF('Building B18'!B425&gt;0,'Building B18'!B425, " ")</f>
        <v> </v>
      </c>
      <c r="C311" s="160" t="str">
        <f>IF('Building B18'!N425&gt;0,'Building B18'!N425, " ")</f>
        <v> </v>
      </c>
      <c r="D311" s="160" t="str">
        <f>IF('Building B18'!O425&gt;0,'Building B18'!O425, " ")</f>
        <v> </v>
      </c>
      <c r="E311" s="160" t="str">
        <f>IF('Building B18'!Q425&gt;0,'Building B18'!Q425, " ")</f>
        <v> </v>
      </c>
      <c r="F311" s="160" t="str">
        <f>IF('Building B18'!R425&gt;0,'Building B18'!R425, " ")</f>
        <v> </v>
      </c>
      <c r="G311" s="160" t="str">
        <f>IF('Building B18'!S425&gt;0,'Building B18'!S425, " ")</f>
        <v> </v>
      </c>
      <c r="H311" s="160" t="str">
        <f>IF('Building B18'!T425&gt;0,'Building B18'!T425, " ")</f>
        <v> </v>
      </c>
      <c r="I311" s="160" t="str">
        <f>IF('Building B18'!U425&gt;0,'Building B18'!U425, " ")</f>
        <v> </v>
      </c>
      <c r="J311" s="160" t="str">
        <f>IF('Building B18'!V425&gt;0,'Building B18'!V425, " ")</f>
        <v> </v>
      </c>
      <c r="K311" s="160" t="str">
        <f>IF('Building B18'!X425&gt;0,'Building B18'!X425, " ")</f>
        <v> </v>
      </c>
      <c r="L311" s="160" t="str">
        <f>IF('Building B18'!Y425&gt;0,'Building B18'!Y425, " ")</f>
        <v> </v>
      </c>
      <c r="M311" s="160" t="str">
        <f>IF('Building B18'!Z425&gt;0,'Building B18'!Z425, " ")</f>
        <v> </v>
      </c>
    </row>
    <row r="312" ht="14.25" customHeight="1">
      <c r="A312" s="12" t="str">
        <f>IF('Building B18'!A426&gt;0,'Building B18'!A426, " ")</f>
        <v> </v>
      </c>
      <c r="B312" s="12" t="str">
        <f>IF('Building B18'!B426&gt;0,'Building B18'!B426, " ")</f>
        <v> </v>
      </c>
      <c r="C312" s="160" t="str">
        <f>IF('Building B18'!N426&gt;0,'Building B18'!N426, " ")</f>
        <v> </v>
      </c>
      <c r="D312" s="160" t="str">
        <f>IF('Building B18'!O426&gt;0,'Building B18'!O426, " ")</f>
        <v> </v>
      </c>
      <c r="E312" s="160" t="str">
        <f>IF('Building B18'!Q426&gt;0,'Building B18'!Q426, " ")</f>
        <v> </v>
      </c>
      <c r="F312" s="160" t="str">
        <f>IF('Building B18'!R426&gt;0,'Building B18'!R426, " ")</f>
        <v> </v>
      </c>
      <c r="G312" s="160" t="str">
        <f>IF('Building B18'!S426&gt;0,'Building B18'!S426, " ")</f>
        <v> </v>
      </c>
      <c r="H312" s="160" t="str">
        <f>IF('Building B18'!T426&gt;0,'Building B18'!T426, " ")</f>
        <v> </v>
      </c>
      <c r="I312" s="160" t="str">
        <f>IF('Building B18'!U426&gt;0,'Building B18'!U426, " ")</f>
        <v> </v>
      </c>
      <c r="J312" s="160" t="str">
        <f>IF('Building B18'!V426&gt;0,'Building B18'!V426, " ")</f>
        <v> </v>
      </c>
      <c r="K312" s="160" t="str">
        <f>IF('Building B18'!X426&gt;0,'Building B18'!X426, " ")</f>
        <v> </v>
      </c>
      <c r="L312" s="160" t="str">
        <f>IF('Building B18'!Y426&gt;0,'Building B18'!Y426, " ")</f>
        <v> </v>
      </c>
      <c r="M312" s="160" t="str">
        <f>IF('Building B18'!Z426&gt;0,'Building B18'!Z426, " ")</f>
        <v> </v>
      </c>
    </row>
    <row r="313" ht="14.25" customHeight="1">
      <c r="A313" s="12" t="str">
        <f>IF('Building B18'!A427&gt;0,'Building B18'!A427, " ")</f>
        <v> </v>
      </c>
      <c r="B313" s="12" t="str">
        <f>IF('Building B18'!B427&gt;0,'Building B18'!B427, " ")</f>
        <v> </v>
      </c>
      <c r="C313" s="160" t="str">
        <f>IF('Building B18'!N427&gt;0,'Building B18'!N427, " ")</f>
        <v> </v>
      </c>
      <c r="D313" s="160" t="str">
        <f>IF('Building B18'!O427&gt;0,'Building B18'!O427, " ")</f>
        <v> </v>
      </c>
      <c r="E313" s="160" t="str">
        <f>IF('Building B18'!Q427&gt;0,'Building B18'!Q427, " ")</f>
        <v> </v>
      </c>
      <c r="F313" s="160" t="str">
        <f>IF('Building B18'!R427&gt;0,'Building B18'!R427, " ")</f>
        <v> </v>
      </c>
      <c r="G313" s="160" t="str">
        <f>IF('Building B18'!S427&gt;0,'Building B18'!S427, " ")</f>
        <v> </v>
      </c>
      <c r="H313" s="160" t="str">
        <f>IF('Building B18'!T427&gt;0,'Building B18'!T427, " ")</f>
        <v> </v>
      </c>
      <c r="I313" s="160" t="str">
        <f>IF('Building B18'!U427&gt;0,'Building B18'!U427, " ")</f>
        <v> </v>
      </c>
      <c r="J313" s="160" t="str">
        <f>IF('Building B18'!V427&gt;0,'Building B18'!V427, " ")</f>
        <v> </v>
      </c>
      <c r="K313" s="160" t="str">
        <f>IF('Building B18'!X427&gt;0,'Building B18'!X427, " ")</f>
        <v> </v>
      </c>
      <c r="L313" s="160" t="str">
        <f>IF('Building B18'!Y427&gt;0,'Building B18'!Y427, " ")</f>
        <v> </v>
      </c>
      <c r="M313" s="160" t="str">
        <f>IF('Building B18'!Z427&gt;0,'Building B18'!Z427, " ")</f>
        <v> </v>
      </c>
    </row>
    <row r="314" ht="14.25" customHeight="1">
      <c r="A314" s="12" t="str">
        <f>IF('Building B18'!A428&gt;0,'Building B18'!A428, " ")</f>
        <v> </v>
      </c>
      <c r="B314" s="12" t="str">
        <f>IF('Building B18'!B428&gt;0,'Building B18'!B428, " ")</f>
        <v> </v>
      </c>
      <c r="C314" s="160" t="str">
        <f>IF('Building B18'!N428&gt;0,'Building B18'!N428, " ")</f>
        <v> </v>
      </c>
      <c r="D314" s="160" t="str">
        <f>IF('Building B18'!O428&gt;0,'Building B18'!O428, " ")</f>
        <v> </v>
      </c>
      <c r="E314" s="160" t="str">
        <f>IF('Building B18'!Q428&gt;0,'Building B18'!Q428, " ")</f>
        <v> </v>
      </c>
      <c r="F314" s="160" t="str">
        <f>IF('Building B18'!R428&gt;0,'Building B18'!R428, " ")</f>
        <v> </v>
      </c>
      <c r="G314" s="160" t="str">
        <f>IF('Building B18'!S428&gt;0,'Building B18'!S428, " ")</f>
        <v> </v>
      </c>
      <c r="H314" s="160" t="str">
        <f>IF('Building B18'!T428&gt;0,'Building B18'!T428, " ")</f>
        <v> </v>
      </c>
      <c r="I314" s="160" t="str">
        <f>IF('Building B18'!U428&gt;0,'Building B18'!U428, " ")</f>
        <v> </v>
      </c>
      <c r="J314" s="160" t="str">
        <f>IF('Building B18'!V428&gt;0,'Building B18'!V428, " ")</f>
        <v> </v>
      </c>
      <c r="K314" s="160" t="str">
        <f>IF('Building B18'!X428&gt;0,'Building B18'!X428, " ")</f>
        <v> </v>
      </c>
      <c r="L314" s="160" t="str">
        <f>IF('Building B18'!Y428&gt;0,'Building B18'!Y428, " ")</f>
        <v> </v>
      </c>
      <c r="M314" s="160" t="str">
        <f>IF('Building B18'!Z428&gt;0,'Building B18'!Z428, " ")</f>
        <v> </v>
      </c>
    </row>
    <row r="315" ht="14.25" customHeight="1">
      <c r="A315" s="12" t="str">
        <f>IF('Building B18'!A429&gt;0,'Building B18'!A429, " ")</f>
        <v> </v>
      </c>
      <c r="B315" s="12" t="str">
        <f>IF('Building B18'!B429&gt;0,'Building B18'!B429, " ")</f>
        <v> </v>
      </c>
      <c r="C315" s="160" t="str">
        <f>IF('Building B18'!N429&gt;0,'Building B18'!N429, " ")</f>
        <v> </v>
      </c>
      <c r="D315" s="160" t="str">
        <f>IF('Building B18'!O429&gt;0,'Building B18'!O429, " ")</f>
        <v> </v>
      </c>
      <c r="E315" s="160" t="str">
        <f>IF('Building B18'!Q429&gt;0,'Building B18'!Q429, " ")</f>
        <v> </v>
      </c>
      <c r="F315" s="160" t="str">
        <f>IF('Building B18'!R429&gt;0,'Building B18'!R429, " ")</f>
        <v> </v>
      </c>
      <c r="G315" s="160" t="str">
        <f>IF('Building B18'!S429&gt;0,'Building B18'!S429, " ")</f>
        <v> </v>
      </c>
      <c r="H315" s="160" t="str">
        <f>IF('Building B18'!T429&gt;0,'Building B18'!T429, " ")</f>
        <v> </v>
      </c>
      <c r="I315" s="160" t="str">
        <f>IF('Building B18'!U429&gt;0,'Building B18'!U429, " ")</f>
        <v> </v>
      </c>
      <c r="J315" s="160" t="str">
        <f>IF('Building B18'!V429&gt;0,'Building B18'!V429, " ")</f>
        <v> </v>
      </c>
      <c r="K315" s="160" t="str">
        <f>IF('Building B18'!X429&gt;0,'Building B18'!X429, " ")</f>
        <v> </v>
      </c>
      <c r="L315" s="160" t="str">
        <f>IF('Building B18'!Y429&gt;0,'Building B18'!Y429, " ")</f>
        <v> </v>
      </c>
      <c r="M315" s="160" t="str">
        <f>IF('Building B18'!Z429&gt;0,'Building B18'!Z429, " ")</f>
        <v> </v>
      </c>
    </row>
    <row r="316" ht="14.25" customHeight="1">
      <c r="A316" s="12" t="str">
        <f>IF('Building B18'!A430&gt;0,'Building B18'!A430, " ")</f>
        <v> </v>
      </c>
      <c r="B316" s="12" t="str">
        <f>IF('Building B18'!B430&gt;0,'Building B18'!B430, " ")</f>
        <v> </v>
      </c>
      <c r="C316" s="160" t="str">
        <f>IF('Building B18'!N430&gt;0,'Building B18'!N430, " ")</f>
        <v> </v>
      </c>
      <c r="D316" s="160" t="str">
        <f>IF('Building B18'!O430&gt;0,'Building B18'!O430, " ")</f>
        <v> </v>
      </c>
      <c r="E316" s="160" t="str">
        <f>IF('Building B18'!Q430&gt;0,'Building B18'!Q430, " ")</f>
        <v> </v>
      </c>
      <c r="F316" s="160" t="str">
        <f>IF('Building B18'!R430&gt;0,'Building B18'!R430, " ")</f>
        <v> </v>
      </c>
      <c r="G316" s="160" t="str">
        <f>IF('Building B18'!S430&gt;0,'Building B18'!S430, " ")</f>
        <v> </v>
      </c>
      <c r="H316" s="160" t="str">
        <f>IF('Building B18'!T430&gt;0,'Building B18'!T430, " ")</f>
        <v> </v>
      </c>
      <c r="I316" s="160" t="str">
        <f>IF('Building B18'!U430&gt;0,'Building B18'!U430, " ")</f>
        <v> </v>
      </c>
      <c r="J316" s="160" t="str">
        <f>IF('Building B18'!V430&gt;0,'Building B18'!V430, " ")</f>
        <v> </v>
      </c>
      <c r="K316" s="160" t="str">
        <f>IF('Building B18'!X430&gt;0,'Building B18'!X430, " ")</f>
        <v> </v>
      </c>
      <c r="L316" s="160" t="str">
        <f>IF('Building B18'!Y430&gt;0,'Building B18'!Y430, " ")</f>
        <v> </v>
      </c>
      <c r="M316" s="160" t="str">
        <f>IF('Building B18'!Z430&gt;0,'Building B18'!Z430, " ")</f>
        <v> </v>
      </c>
    </row>
    <row r="317" ht="14.25" customHeight="1">
      <c r="A317" s="12" t="str">
        <f>IF('Building B18'!A431&gt;0,'Building B18'!A431, " ")</f>
        <v> </v>
      </c>
      <c r="B317" s="12" t="str">
        <f>IF('Building B18'!B431&gt;0,'Building B18'!B431, " ")</f>
        <v> </v>
      </c>
      <c r="C317" s="160" t="str">
        <f>IF('Building B18'!N431&gt;0,'Building B18'!N431, " ")</f>
        <v> </v>
      </c>
      <c r="D317" s="160" t="str">
        <f>IF('Building B18'!O431&gt;0,'Building B18'!O431, " ")</f>
        <v> </v>
      </c>
      <c r="E317" s="160" t="str">
        <f>IF('Building B18'!Q431&gt;0,'Building B18'!Q431, " ")</f>
        <v> </v>
      </c>
      <c r="F317" s="160" t="str">
        <f>IF('Building B18'!R431&gt;0,'Building B18'!R431, " ")</f>
        <v> </v>
      </c>
      <c r="G317" s="160" t="str">
        <f>IF('Building B18'!S431&gt;0,'Building B18'!S431, " ")</f>
        <v> </v>
      </c>
      <c r="H317" s="160" t="str">
        <f>IF('Building B18'!T431&gt;0,'Building B18'!T431, " ")</f>
        <v> </v>
      </c>
      <c r="I317" s="160" t="str">
        <f>IF('Building B18'!U431&gt;0,'Building B18'!U431, " ")</f>
        <v> </v>
      </c>
      <c r="J317" s="160" t="str">
        <f>IF('Building B18'!V431&gt;0,'Building B18'!V431, " ")</f>
        <v> </v>
      </c>
      <c r="K317" s="160" t="str">
        <f>IF('Building B18'!X431&gt;0,'Building B18'!X431, " ")</f>
        <v> </v>
      </c>
      <c r="L317" s="160" t="str">
        <f>IF('Building B18'!Y431&gt;0,'Building B18'!Y431, " ")</f>
        <v> </v>
      </c>
      <c r="M317" s="160" t="str">
        <f>IF('Building B18'!Z431&gt;0,'Building B18'!Z431, " ")</f>
        <v> </v>
      </c>
    </row>
    <row r="318" ht="14.25" customHeight="1">
      <c r="A318" s="12" t="str">
        <f>IF('Building B18'!A432&gt;0,'Building B18'!A432, " ")</f>
        <v> </v>
      </c>
      <c r="B318" s="12" t="str">
        <f>IF('Building B18'!B432&gt;0,'Building B18'!B432, " ")</f>
        <v> </v>
      </c>
      <c r="C318" s="160" t="str">
        <f>IF('Building B18'!N432&gt;0,'Building B18'!N432, " ")</f>
        <v> </v>
      </c>
      <c r="D318" s="160" t="str">
        <f>IF('Building B18'!O432&gt;0,'Building B18'!O432, " ")</f>
        <v> </v>
      </c>
      <c r="E318" s="160" t="str">
        <f>IF('Building B18'!Q432&gt;0,'Building B18'!Q432, " ")</f>
        <v> </v>
      </c>
      <c r="F318" s="160" t="str">
        <f>IF('Building B18'!R432&gt;0,'Building B18'!R432, " ")</f>
        <v> </v>
      </c>
      <c r="G318" s="160" t="str">
        <f>IF('Building B18'!S432&gt;0,'Building B18'!S432, " ")</f>
        <v> </v>
      </c>
      <c r="H318" s="160" t="str">
        <f>IF('Building B18'!T432&gt;0,'Building B18'!T432, " ")</f>
        <v> </v>
      </c>
      <c r="I318" s="160" t="str">
        <f>IF('Building B18'!U432&gt;0,'Building B18'!U432, " ")</f>
        <v> </v>
      </c>
      <c r="J318" s="160" t="str">
        <f>IF('Building B18'!V432&gt;0,'Building B18'!V432, " ")</f>
        <v> </v>
      </c>
      <c r="K318" s="160" t="str">
        <f>IF('Building B18'!X432&gt;0,'Building B18'!X432, " ")</f>
        <v> </v>
      </c>
      <c r="L318" s="160" t="str">
        <f>IF('Building B18'!Y432&gt;0,'Building B18'!Y432, " ")</f>
        <v> </v>
      </c>
      <c r="M318" s="160" t="str">
        <f>IF('Building B18'!Z432&gt;0,'Building B18'!Z432, " ")</f>
        <v> </v>
      </c>
    </row>
    <row r="319" ht="14.25" customHeight="1">
      <c r="A319" s="12" t="str">
        <f>IF('Building B18'!A433&gt;0,'Building B18'!A433, " ")</f>
        <v> </v>
      </c>
      <c r="B319" s="12" t="str">
        <f>IF('Building B18'!B433&gt;0,'Building B18'!B433, " ")</f>
        <v> </v>
      </c>
      <c r="C319" s="160" t="str">
        <f>IF('Building B18'!N433&gt;0,'Building B18'!N433, " ")</f>
        <v> </v>
      </c>
      <c r="D319" s="160" t="str">
        <f>IF('Building B18'!O433&gt;0,'Building B18'!O433, " ")</f>
        <v> </v>
      </c>
      <c r="E319" s="160" t="str">
        <f>IF('Building B18'!Q433&gt;0,'Building B18'!Q433, " ")</f>
        <v> </v>
      </c>
      <c r="F319" s="160" t="str">
        <f>IF('Building B18'!R433&gt;0,'Building B18'!R433, " ")</f>
        <v> </v>
      </c>
      <c r="G319" s="160" t="str">
        <f>IF('Building B18'!S433&gt;0,'Building B18'!S433, " ")</f>
        <v> </v>
      </c>
      <c r="H319" s="160" t="str">
        <f>IF('Building B18'!T433&gt;0,'Building B18'!T433, " ")</f>
        <v> </v>
      </c>
      <c r="I319" s="160" t="str">
        <f>IF('Building B18'!U433&gt;0,'Building B18'!U433, " ")</f>
        <v> </v>
      </c>
      <c r="J319" s="160" t="str">
        <f>IF('Building B18'!V433&gt;0,'Building B18'!V433, " ")</f>
        <v> </v>
      </c>
      <c r="K319" s="160" t="str">
        <f>IF('Building B18'!X433&gt;0,'Building B18'!X433, " ")</f>
        <v> </v>
      </c>
      <c r="L319" s="160" t="str">
        <f>IF('Building B18'!Y433&gt;0,'Building B18'!Y433, " ")</f>
        <v> </v>
      </c>
      <c r="M319" s="160" t="str">
        <f>IF('Building B18'!Z433&gt;0,'Building B18'!Z433, " ")</f>
        <v> </v>
      </c>
    </row>
    <row r="320" ht="14.25" customHeight="1">
      <c r="A320" s="12" t="str">
        <f>IF('Building B18'!A434&gt;0,'Building B18'!A434, " ")</f>
        <v> </v>
      </c>
      <c r="B320" s="12" t="str">
        <f>IF('Building B18'!B434&gt;0,'Building B18'!B434, " ")</f>
        <v> </v>
      </c>
      <c r="C320" s="160" t="str">
        <f>IF('Building B18'!N434&gt;0,'Building B18'!N434, " ")</f>
        <v> </v>
      </c>
      <c r="D320" s="160" t="str">
        <f>IF('Building B18'!O434&gt;0,'Building B18'!O434, " ")</f>
        <v> </v>
      </c>
      <c r="E320" s="160" t="str">
        <f>IF('Building B18'!Q434&gt;0,'Building B18'!Q434, " ")</f>
        <v> </v>
      </c>
      <c r="F320" s="160" t="str">
        <f>IF('Building B18'!R434&gt;0,'Building B18'!R434, " ")</f>
        <v> </v>
      </c>
      <c r="G320" s="160" t="str">
        <f>IF('Building B18'!S434&gt;0,'Building B18'!S434, " ")</f>
        <v> </v>
      </c>
      <c r="H320" s="160" t="str">
        <f>IF('Building B18'!T434&gt;0,'Building B18'!T434, " ")</f>
        <v> </v>
      </c>
      <c r="I320" s="160" t="str">
        <f>IF('Building B18'!U434&gt;0,'Building B18'!U434, " ")</f>
        <v> </v>
      </c>
      <c r="J320" s="160" t="str">
        <f>IF('Building B18'!V434&gt;0,'Building B18'!V434, " ")</f>
        <v> </v>
      </c>
      <c r="K320" s="160" t="str">
        <f>IF('Building B18'!X434&gt;0,'Building B18'!X434, " ")</f>
        <v> </v>
      </c>
      <c r="L320" s="160" t="str">
        <f>IF('Building B18'!Y434&gt;0,'Building B18'!Y434, " ")</f>
        <v> </v>
      </c>
      <c r="M320" s="160" t="str">
        <f>IF('Building B18'!Z434&gt;0,'Building B18'!Z434, " ")</f>
        <v> </v>
      </c>
    </row>
    <row r="321" ht="14.25" customHeight="1">
      <c r="A321" s="12" t="str">
        <f>IF('Building B18'!A435&gt;0,'Building B18'!A435, " ")</f>
        <v> </v>
      </c>
      <c r="B321" s="12" t="str">
        <f>IF('Building B18'!B435&gt;0,'Building B18'!B435, " ")</f>
        <v> </v>
      </c>
      <c r="C321" s="160" t="str">
        <f>IF('Building B18'!N435&gt;0,'Building B18'!N435, " ")</f>
        <v> </v>
      </c>
      <c r="D321" s="160" t="str">
        <f>IF('Building B18'!O435&gt;0,'Building B18'!O435, " ")</f>
        <v> </v>
      </c>
      <c r="E321" s="160" t="str">
        <f>IF('Building B18'!Q435&gt;0,'Building B18'!Q435, " ")</f>
        <v> </v>
      </c>
      <c r="F321" s="160" t="str">
        <f>IF('Building B18'!R435&gt;0,'Building B18'!R435, " ")</f>
        <v> </v>
      </c>
      <c r="G321" s="160" t="str">
        <f>IF('Building B18'!S435&gt;0,'Building B18'!S435, " ")</f>
        <v> </v>
      </c>
      <c r="H321" s="160" t="str">
        <f>IF('Building B18'!T435&gt;0,'Building B18'!T435, " ")</f>
        <v> </v>
      </c>
      <c r="I321" s="160" t="str">
        <f>IF('Building B18'!U435&gt;0,'Building B18'!U435, " ")</f>
        <v> </v>
      </c>
      <c r="J321" s="160" t="str">
        <f>IF('Building B18'!V435&gt;0,'Building B18'!V435, " ")</f>
        <v> </v>
      </c>
      <c r="K321" s="160" t="str">
        <f>IF('Building B18'!X435&gt;0,'Building B18'!X435, " ")</f>
        <v> </v>
      </c>
      <c r="L321" s="160" t="str">
        <f>IF('Building B18'!Y435&gt;0,'Building B18'!Y435, " ")</f>
        <v> </v>
      </c>
      <c r="M321" s="160" t="str">
        <f>IF('Building B18'!Z435&gt;0,'Building B18'!Z435, " ")</f>
        <v> </v>
      </c>
    </row>
    <row r="322" ht="14.25" customHeight="1">
      <c r="A322" s="12" t="str">
        <f>IF('Building B18'!A436&gt;0,'Building B18'!A436, " ")</f>
        <v> </v>
      </c>
      <c r="B322" s="12" t="str">
        <f>IF('Building B18'!B436&gt;0,'Building B18'!B436, " ")</f>
        <v> </v>
      </c>
      <c r="C322" s="160" t="str">
        <f>IF('Building B18'!N436&gt;0,'Building B18'!N436, " ")</f>
        <v> </v>
      </c>
      <c r="D322" s="160" t="str">
        <f>IF('Building B18'!O436&gt;0,'Building B18'!O436, " ")</f>
        <v> </v>
      </c>
      <c r="E322" s="160" t="str">
        <f>IF('Building B18'!Q436&gt;0,'Building B18'!Q436, " ")</f>
        <v> </v>
      </c>
      <c r="F322" s="160" t="str">
        <f>IF('Building B18'!R436&gt;0,'Building B18'!R436, " ")</f>
        <v> </v>
      </c>
      <c r="G322" s="160" t="str">
        <f>IF('Building B18'!S436&gt;0,'Building B18'!S436, " ")</f>
        <v> </v>
      </c>
      <c r="H322" s="160" t="str">
        <f>IF('Building B18'!T436&gt;0,'Building B18'!T436, " ")</f>
        <v> </v>
      </c>
      <c r="I322" s="160" t="str">
        <f>IF('Building B18'!U436&gt;0,'Building B18'!U436, " ")</f>
        <v> </v>
      </c>
      <c r="J322" s="160" t="str">
        <f>IF('Building B18'!V436&gt;0,'Building B18'!V436, " ")</f>
        <v> </v>
      </c>
      <c r="K322" s="160" t="str">
        <f>IF('Building B18'!X436&gt;0,'Building B18'!X436, " ")</f>
        <v> </v>
      </c>
      <c r="L322" s="160" t="str">
        <f>IF('Building B18'!Y436&gt;0,'Building B18'!Y436, " ")</f>
        <v> </v>
      </c>
      <c r="M322" s="160" t="str">
        <f>IF('Building B18'!Z436&gt;0,'Building B18'!Z436, " ")</f>
        <v> </v>
      </c>
    </row>
    <row r="323" ht="14.25" customHeight="1">
      <c r="A323" s="12" t="str">
        <f>IF('Building B18'!A437&gt;0,'Building B18'!A437, " ")</f>
        <v> </v>
      </c>
      <c r="B323" s="12" t="str">
        <f>IF('Building B18'!B437&gt;0,'Building B18'!B437, " ")</f>
        <v> </v>
      </c>
      <c r="C323" s="160" t="str">
        <f>IF('Building B18'!N437&gt;0,'Building B18'!N437, " ")</f>
        <v> </v>
      </c>
      <c r="D323" s="160" t="str">
        <f>IF('Building B18'!O437&gt;0,'Building B18'!O437, " ")</f>
        <v> </v>
      </c>
      <c r="E323" s="160" t="str">
        <f>IF('Building B18'!Q437&gt;0,'Building B18'!Q437, " ")</f>
        <v> </v>
      </c>
      <c r="F323" s="160" t="str">
        <f>IF('Building B18'!R437&gt;0,'Building B18'!R437, " ")</f>
        <v> </v>
      </c>
      <c r="G323" s="160" t="str">
        <f>IF('Building B18'!S437&gt;0,'Building B18'!S437, " ")</f>
        <v> </v>
      </c>
      <c r="H323" s="160" t="str">
        <f>IF('Building B18'!T437&gt;0,'Building B18'!T437, " ")</f>
        <v> </v>
      </c>
      <c r="I323" s="160" t="str">
        <f>IF('Building B18'!U437&gt;0,'Building B18'!U437, " ")</f>
        <v> </v>
      </c>
      <c r="J323" s="160" t="str">
        <f>IF('Building B18'!V437&gt;0,'Building B18'!V437, " ")</f>
        <v> </v>
      </c>
      <c r="K323" s="160" t="str">
        <f>IF('Building B18'!X437&gt;0,'Building B18'!X437, " ")</f>
        <v> </v>
      </c>
      <c r="L323" s="160" t="str">
        <f>IF('Building B18'!Y437&gt;0,'Building B18'!Y437, " ")</f>
        <v> </v>
      </c>
      <c r="M323" s="160" t="str">
        <f>IF('Building B18'!Z437&gt;0,'Building B18'!Z437, " ")</f>
        <v> </v>
      </c>
    </row>
    <row r="324" ht="14.25" customHeight="1">
      <c r="A324" s="12" t="str">
        <f>IF('Building B18'!A438&gt;0,'Building B18'!A438, " ")</f>
        <v> </v>
      </c>
      <c r="B324" s="12" t="str">
        <f>IF('Building B18'!B438&gt;0,'Building B18'!B438, " ")</f>
        <v> </v>
      </c>
      <c r="C324" s="160" t="str">
        <f>IF('Building B18'!N438&gt;0,'Building B18'!N438, " ")</f>
        <v> </v>
      </c>
      <c r="D324" s="160" t="str">
        <f>IF('Building B18'!O438&gt;0,'Building B18'!O438, " ")</f>
        <v> </v>
      </c>
      <c r="E324" s="160" t="str">
        <f>IF('Building B18'!Q438&gt;0,'Building B18'!Q438, " ")</f>
        <v> </v>
      </c>
      <c r="F324" s="160" t="str">
        <f>IF('Building B18'!R438&gt;0,'Building B18'!R438, " ")</f>
        <v> </v>
      </c>
      <c r="G324" s="160" t="str">
        <f>IF('Building B18'!S438&gt;0,'Building B18'!S438, " ")</f>
        <v> </v>
      </c>
      <c r="H324" s="160" t="str">
        <f>IF('Building B18'!T438&gt;0,'Building B18'!T438, " ")</f>
        <v> </v>
      </c>
      <c r="I324" s="160" t="str">
        <f>IF('Building B18'!U438&gt;0,'Building B18'!U438, " ")</f>
        <v> </v>
      </c>
      <c r="J324" s="160" t="str">
        <f>IF('Building B18'!V438&gt;0,'Building B18'!V438, " ")</f>
        <v> </v>
      </c>
      <c r="K324" s="160" t="str">
        <f>IF('Building B18'!X438&gt;0,'Building B18'!X438, " ")</f>
        <v> </v>
      </c>
      <c r="L324" s="160" t="str">
        <f>IF('Building B18'!Y438&gt;0,'Building B18'!Y438, " ")</f>
        <v> </v>
      </c>
      <c r="M324" s="160" t="str">
        <f>IF('Building B18'!Z438&gt;0,'Building B18'!Z438, " ")</f>
        <v> </v>
      </c>
    </row>
    <row r="325" ht="14.25" customHeight="1">
      <c r="A325" s="12" t="str">
        <f>IF('Building B18'!A439&gt;0,'Building B18'!A439, " ")</f>
        <v> </v>
      </c>
      <c r="B325" s="12" t="str">
        <f>IF('Building B18'!B439&gt;0,'Building B18'!B439, " ")</f>
        <v> </v>
      </c>
      <c r="C325" s="160" t="str">
        <f>IF('Building B18'!N439&gt;0,'Building B18'!N439, " ")</f>
        <v> </v>
      </c>
      <c r="D325" s="160" t="str">
        <f>IF('Building B18'!O439&gt;0,'Building B18'!O439, " ")</f>
        <v> </v>
      </c>
      <c r="E325" s="160" t="str">
        <f>IF('Building B18'!Q439&gt;0,'Building B18'!Q439, " ")</f>
        <v> </v>
      </c>
      <c r="F325" s="160" t="str">
        <f>IF('Building B18'!R439&gt;0,'Building B18'!R439, " ")</f>
        <v> </v>
      </c>
      <c r="G325" s="160" t="str">
        <f>IF('Building B18'!S439&gt;0,'Building B18'!S439, " ")</f>
        <v> </v>
      </c>
      <c r="H325" s="160" t="str">
        <f>IF('Building B18'!T439&gt;0,'Building B18'!T439, " ")</f>
        <v> </v>
      </c>
      <c r="I325" s="160" t="str">
        <f>IF('Building B18'!U439&gt;0,'Building B18'!U439, " ")</f>
        <v> </v>
      </c>
      <c r="J325" s="160" t="str">
        <f>IF('Building B18'!V439&gt;0,'Building B18'!V439, " ")</f>
        <v> </v>
      </c>
      <c r="K325" s="160" t="str">
        <f>IF('Building B18'!X439&gt;0,'Building B18'!X439, " ")</f>
        <v> </v>
      </c>
      <c r="L325" s="160" t="str">
        <f>IF('Building B18'!Y439&gt;0,'Building B18'!Y439, " ")</f>
        <v> </v>
      </c>
      <c r="M325" s="160" t="str">
        <f>IF('Building B18'!Z439&gt;0,'Building B18'!Z439, " ")</f>
        <v> </v>
      </c>
    </row>
    <row r="326" ht="14.25" customHeight="1">
      <c r="A326" s="12" t="str">
        <f>IF('Building B18'!A440&gt;0,'Building B18'!A440, " ")</f>
        <v> </v>
      </c>
      <c r="B326" s="12" t="str">
        <f>IF('Building B18'!B440&gt;0,'Building B18'!B440, " ")</f>
        <v> </v>
      </c>
      <c r="C326" s="160" t="str">
        <f>IF('Building B18'!N440&gt;0,'Building B18'!N440, " ")</f>
        <v> </v>
      </c>
      <c r="D326" s="160" t="str">
        <f>IF('Building B18'!O440&gt;0,'Building B18'!O440, " ")</f>
        <v> </v>
      </c>
      <c r="E326" s="160" t="str">
        <f>IF('Building B18'!Q440&gt;0,'Building B18'!Q440, " ")</f>
        <v> </v>
      </c>
      <c r="F326" s="160" t="str">
        <f>IF('Building B18'!R440&gt;0,'Building B18'!R440, " ")</f>
        <v> </v>
      </c>
      <c r="G326" s="160" t="str">
        <f>IF('Building B18'!S440&gt;0,'Building B18'!S440, " ")</f>
        <v> </v>
      </c>
      <c r="H326" s="160" t="str">
        <f>IF('Building B18'!T440&gt;0,'Building B18'!T440, " ")</f>
        <v> </v>
      </c>
      <c r="I326" s="160" t="str">
        <f>IF('Building B18'!U440&gt;0,'Building B18'!U440, " ")</f>
        <v> </v>
      </c>
      <c r="J326" s="160" t="str">
        <f>IF('Building B18'!V440&gt;0,'Building B18'!V440, " ")</f>
        <v> </v>
      </c>
      <c r="K326" s="160" t="str">
        <f>IF('Building B18'!X440&gt;0,'Building B18'!X440, " ")</f>
        <v> </v>
      </c>
      <c r="L326" s="160" t="str">
        <f>IF('Building B18'!Y440&gt;0,'Building B18'!Y440, " ")</f>
        <v> </v>
      </c>
      <c r="M326" s="160" t="str">
        <f>IF('Building B18'!Z440&gt;0,'Building B18'!Z440, " ")</f>
        <v> </v>
      </c>
    </row>
    <row r="327" ht="14.25" customHeight="1">
      <c r="A327" s="12" t="str">
        <f>IF('Building B18'!A441&gt;0,'Building B18'!A441, " ")</f>
        <v> </v>
      </c>
      <c r="B327" s="12" t="str">
        <f>IF('Building B18'!B441&gt;0,'Building B18'!B441, " ")</f>
        <v> </v>
      </c>
      <c r="C327" s="160" t="str">
        <f>IF('Building B18'!N441&gt;0,'Building B18'!N441, " ")</f>
        <v> </v>
      </c>
      <c r="D327" s="160" t="str">
        <f>IF('Building B18'!O441&gt;0,'Building B18'!O441, " ")</f>
        <v> </v>
      </c>
      <c r="E327" s="160" t="str">
        <f>IF('Building B18'!Q441&gt;0,'Building B18'!Q441, " ")</f>
        <v> </v>
      </c>
      <c r="F327" s="160" t="str">
        <f>IF('Building B18'!R441&gt;0,'Building B18'!R441, " ")</f>
        <v> </v>
      </c>
      <c r="G327" s="160" t="str">
        <f>IF('Building B18'!S441&gt;0,'Building B18'!S441, " ")</f>
        <v> </v>
      </c>
      <c r="H327" s="160" t="str">
        <f>IF('Building B18'!T441&gt;0,'Building B18'!T441, " ")</f>
        <v> </v>
      </c>
      <c r="I327" s="160" t="str">
        <f>IF('Building B18'!U441&gt;0,'Building B18'!U441, " ")</f>
        <v> </v>
      </c>
      <c r="J327" s="160" t="str">
        <f>IF('Building B18'!V441&gt;0,'Building B18'!V441, " ")</f>
        <v> </v>
      </c>
      <c r="K327" s="160" t="str">
        <f>IF('Building B18'!X441&gt;0,'Building B18'!X441, " ")</f>
        <v> </v>
      </c>
      <c r="L327" s="160" t="str">
        <f>IF('Building B18'!Y441&gt;0,'Building B18'!Y441, " ")</f>
        <v> </v>
      </c>
      <c r="M327" s="160" t="str">
        <f>IF('Building B18'!Z441&gt;0,'Building B18'!Z441, " ")</f>
        <v> </v>
      </c>
    </row>
    <row r="328" ht="14.25" customHeight="1">
      <c r="A328" s="12" t="str">
        <f>IF('Building B18'!A442&gt;0,'Building B18'!A442, " ")</f>
        <v> </v>
      </c>
      <c r="B328" s="12" t="str">
        <f>IF('Building B18'!B442&gt;0,'Building B18'!B442, " ")</f>
        <v> </v>
      </c>
      <c r="C328" s="160" t="str">
        <f>IF('Building B18'!N442&gt;0,'Building B18'!N442, " ")</f>
        <v> </v>
      </c>
      <c r="D328" s="160" t="str">
        <f>IF('Building B18'!O442&gt;0,'Building B18'!O442, " ")</f>
        <v> </v>
      </c>
      <c r="E328" s="160" t="str">
        <f>IF('Building B18'!Q442&gt;0,'Building B18'!Q442, " ")</f>
        <v> </v>
      </c>
      <c r="F328" s="160" t="str">
        <f>IF('Building B18'!R442&gt;0,'Building B18'!R442, " ")</f>
        <v> </v>
      </c>
      <c r="G328" s="160" t="str">
        <f>IF('Building B18'!S442&gt;0,'Building B18'!S442, " ")</f>
        <v> </v>
      </c>
      <c r="H328" s="160" t="str">
        <f>IF('Building B18'!T442&gt;0,'Building B18'!T442, " ")</f>
        <v> </v>
      </c>
      <c r="I328" s="160" t="str">
        <f>IF('Building B18'!U442&gt;0,'Building B18'!U442, " ")</f>
        <v> </v>
      </c>
      <c r="J328" s="160" t="str">
        <f>IF('Building B18'!V442&gt;0,'Building B18'!V442, " ")</f>
        <v> </v>
      </c>
      <c r="K328" s="160" t="str">
        <f>IF('Building B18'!X442&gt;0,'Building B18'!X442, " ")</f>
        <v> </v>
      </c>
      <c r="L328" s="160" t="str">
        <f>IF('Building B18'!Y442&gt;0,'Building B18'!Y442, " ")</f>
        <v> </v>
      </c>
      <c r="M328" s="160" t="str">
        <f>IF('Building B18'!Z442&gt;0,'Building B18'!Z442, " ")</f>
        <v> </v>
      </c>
    </row>
    <row r="329" ht="14.25" customHeight="1">
      <c r="A329" s="12" t="str">
        <f>IF('Building B18'!A443&gt;0,'Building B18'!A443, " ")</f>
        <v> </v>
      </c>
      <c r="B329" s="12" t="str">
        <f>IF('Building B18'!B443&gt;0,'Building B18'!B443, " ")</f>
        <v> </v>
      </c>
      <c r="C329" s="160" t="str">
        <f>IF('Building B18'!N443&gt;0,'Building B18'!N443, " ")</f>
        <v> </v>
      </c>
      <c r="D329" s="160" t="str">
        <f>IF('Building B18'!O443&gt;0,'Building B18'!O443, " ")</f>
        <v> </v>
      </c>
      <c r="E329" s="160" t="str">
        <f>IF('Building B18'!Q443&gt;0,'Building B18'!Q443, " ")</f>
        <v> </v>
      </c>
      <c r="F329" s="160" t="str">
        <f>IF('Building B18'!R443&gt;0,'Building B18'!R443, " ")</f>
        <v> </v>
      </c>
      <c r="G329" s="160" t="str">
        <f>IF('Building B18'!S443&gt;0,'Building B18'!S443, " ")</f>
        <v> </v>
      </c>
      <c r="H329" s="160" t="str">
        <f>IF('Building B18'!T443&gt;0,'Building B18'!T443, " ")</f>
        <v> </v>
      </c>
      <c r="I329" s="160" t="str">
        <f>IF('Building B18'!U443&gt;0,'Building B18'!U443, " ")</f>
        <v> </v>
      </c>
      <c r="J329" s="160" t="str">
        <f>IF('Building B18'!V443&gt;0,'Building B18'!V443, " ")</f>
        <v> </v>
      </c>
      <c r="K329" s="160" t="str">
        <f>IF('Building B18'!X443&gt;0,'Building B18'!X443, " ")</f>
        <v> </v>
      </c>
      <c r="L329" s="160" t="str">
        <f>IF('Building B18'!Y443&gt;0,'Building B18'!Y443, " ")</f>
        <v> </v>
      </c>
      <c r="M329" s="160" t="str">
        <f>IF('Building B18'!Z443&gt;0,'Building B18'!Z443, " ")</f>
        <v> </v>
      </c>
    </row>
    <row r="330" ht="14.25" customHeight="1">
      <c r="A330" s="12" t="str">
        <f>IF('Building B18'!A444&gt;0,'Building B18'!A444, " ")</f>
        <v> </v>
      </c>
      <c r="B330" s="12" t="str">
        <f>IF('Building B18'!B444&gt;0,'Building B18'!B444, " ")</f>
        <v> </v>
      </c>
      <c r="C330" s="160" t="str">
        <f>IF('Building B18'!N444&gt;0,'Building B18'!N444, " ")</f>
        <v> </v>
      </c>
      <c r="D330" s="160" t="str">
        <f>IF('Building B18'!O444&gt;0,'Building B18'!O444, " ")</f>
        <v> </v>
      </c>
      <c r="E330" s="160" t="str">
        <f>IF('Building B18'!Q444&gt;0,'Building B18'!Q444, " ")</f>
        <v> </v>
      </c>
      <c r="F330" s="160" t="str">
        <f>IF('Building B18'!R444&gt;0,'Building B18'!R444, " ")</f>
        <v> </v>
      </c>
      <c r="G330" s="160" t="str">
        <f>IF('Building B18'!S444&gt;0,'Building B18'!S444, " ")</f>
        <v> </v>
      </c>
      <c r="H330" s="160" t="str">
        <f>IF('Building B18'!T444&gt;0,'Building B18'!T444, " ")</f>
        <v> </v>
      </c>
      <c r="I330" s="160" t="str">
        <f>IF('Building B18'!U444&gt;0,'Building B18'!U444, " ")</f>
        <v> </v>
      </c>
      <c r="J330" s="160" t="str">
        <f>IF('Building B18'!V444&gt;0,'Building B18'!V444, " ")</f>
        <v> </v>
      </c>
      <c r="K330" s="160" t="str">
        <f>IF('Building B18'!X444&gt;0,'Building B18'!X444, " ")</f>
        <v> </v>
      </c>
      <c r="L330" s="160" t="str">
        <f>IF('Building B18'!Y444&gt;0,'Building B18'!Y444, " ")</f>
        <v> </v>
      </c>
      <c r="M330" s="160" t="str">
        <f>IF('Building B18'!Z444&gt;0,'Building B18'!Z444, " ")</f>
        <v> </v>
      </c>
    </row>
    <row r="331" ht="14.25" customHeight="1">
      <c r="A331" s="12" t="str">
        <f>IF('Building B18'!A445&gt;0,'Building B18'!A445, " ")</f>
        <v> </v>
      </c>
      <c r="B331" s="12" t="str">
        <f>IF('Building B18'!B445&gt;0,'Building B18'!B445, " ")</f>
        <v> </v>
      </c>
      <c r="C331" s="160" t="str">
        <f>IF('Building B18'!N445&gt;0,'Building B18'!N445, " ")</f>
        <v> </v>
      </c>
      <c r="D331" s="160" t="str">
        <f>IF('Building B18'!O445&gt;0,'Building B18'!O445, " ")</f>
        <v> </v>
      </c>
      <c r="E331" s="160" t="str">
        <f>IF('Building B18'!Q445&gt;0,'Building B18'!Q445, " ")</f>
        <v> </v>
      </c>
      <c r="F331" s="160" t="str">
        <f>IF('Building B18'!R445&gt;0,'Building B18'!R445, " ")</f>
        <v> </v>
      </c>
      <c r="G331" s="160" t="str">
        <f>IF('Building B18'!S445&gt;0,'Building B18'!S445, " ")</f>
        <v> </v>
      </c>
      <c r="H331" s="160" t="str">
        <f>IF('Building B18'!T445&gt;0,'Building B18'!T445, " ")</f>
        <v> </v>
      </c>
      <c r="I331" s="160" t="str">
        <f>IF('Building B18'!U445&gt;0,'Building B18'!U445, " ")</f>
        <v> </v>
      </c>
      <c r="J331" s="160" t="str">
        <f>IF('Building B18'!V445&gt;0,'Building B18'!V445, " ")</f>
        <v> </v>
      </c>
      <c r="K331" s="160" t="str">
        <f>IF('Building B18'!X445&gt;0,'Building B18'!X445, " ")</f>
        <v> </v>
      </c>
      <c r="L331" s="160" t="str">
        <f>IF('Building B18'!Y445&gt;0,'Building B18'!Y445, " ")</f>
        <v> </v>
      </c>
      <c r="M331" s="160" t="str">
        <f>IF('Building B18'!Z445&gt;0,'Building B18'!Z445, " ")</f>
        <v> </v>
      </c>
    </row>
    <row r="332" ht="14.25" customHeight="1">
      <c r="A332" s="12" t="str">
        <f>IF('Building B18'!A446&gt;0,'Building B18'!A446, " ")</f>
        <v> </v>
      </c>
      <c r="B332" s="12" t="str">
        <f>IF('Building B18'!B446&gt;0,'Building B18'!B446, " ")</f>
        <v> </v>
      </c>
      <c r="C332" s="160" t="str">
        <f>IF('Building B18'!N446&gt;0,'Building B18'!N446, " ")</f>
        <v> </v>
      </c>
      <c r="D332" s="160" t="str">
        <f>IF('Building B18'!O446&gt;0,'Building B18'!O446, " ")</f>
        <v> </v>
      </c>
      <c r="E332" s="160" t="str">
        <f>IF('Building B18'!Q446&gt;0,'Building B18'!Q446, " ")</f>
        <v> </v>
      </c>
      <c r="F332" s="160" t="str">
        <f>IF('Building B18'!R446&gt;0,'Building B18'!R446, " ")</f>
        <v> </v>
      </c>
      <c r="G332" s="160" t="str">
        <f>IF('Building B18'!S446&gt;0,'Building B18'!S446, " ")</f>
        <v> </v>
      </c>
      <c r="H332" s="160" t="str">
        <f>IF('Building B18'!T446&gt;0,'Building B18'!T446, " ")</f>
        <v> </v>
      </c>
      <c r="I332" s="160" t="str">
        <f>IF('Building B18'!U446&gt;0,'Building B18'!U446, " ")</f>
        <v> </v>
      </c>
      <c r="J332" s="160" t="str">
        <f>IF('Building B18'!V446&gt;0,'Building B18'!V446, " ")</f>
        <v> </v>
      </c>
      <c r="K332" s="160" t="str">
        <f>IF('Building B18'!X446&gt;0,'Building B18'!X446, " ")</f>
        <v> </v>
      </c>
      <c r="L332" s="160" t="str">
        <f>IF('Building B18'!Y446&gt;0,'Building B18'!Y446, " ")</f>
        <v> </v>
      </c>
      <c r="M332" s="160" t="str">
        <f>IF('Building B18'!Z446&gt;0,'Building B18'!Z446, " ")</f>
        <v> </v>
      </c>
    </row>
    <row r="333" ht="14.25" customHeight="1">
      <c r="A333" s="12" t="str">
        <f>IF('Building B18'!A447&gt;0,'Building B18'!A447, " ")</f>
        <v> </v>
      </c>
      <c r="B333" s="12" t="str">
        <f>IF('Building B18'!B447&gt;0,'Building B18'!B447, " ")</f>
        <v> </v>
      </c>
      <c r="C333" s="160" t="str">
        <f>IF('Building B18'!N447&gt;0,'Building B18'!N447, " ")</f>
        <v> </v>
      </c>
      <c r="D333" s="160" t="str">
        <f>IF('Building B18'!O447&gt;0,'Building B18'!O447, " ")</f>
        <v> </v>
      </c>
      <c r="E333" s="160" t="str">
        <f>IF('Building B18'!Q447&gt;0,'Building B18'!Q447, " ")</f>
        <v> </v>
      </c>
      <c r="F333" s="160" t="str">
        <f>IF('Building B18'!R447&gt;0,'Building B18'!R447, " ")</f>
        <v> </v>
      </c>
      <c r="G333" s="160" t="str">
        <f>IF('Building B18'!S447&gt;0,'Building B18'!S447, " ")</f>
        <v> </v>
      </c>
      <c r="H333" s="160" t="str">
        <f>IF('Building B18'!T447&gt;0,'Building B18'!T447, " ")</f>
        <v> </v>
      </c>
      <c r="I333" s="160" t="str">
        <f>IF('Building B18'!U447&gt;0,'Building B18'!U447, " ")</f>
        <v> </v>
      </c>
      <c r="J333" s="160" t="str">
        <f>IF('Building B18'!V447&gt;0,'Building B18'!V447, " ")</f>
        <v> </v>
      </c>
      <c r="K333" s="160" t="str">
        <f>IF('Building B18'!X447&gt;0,'Building B18'!X447, " ")</f>
        <v> </v>
      </c>
      <c r="L333" s="160" t="str">
        <f>IF('Building B18'!Y447&gt;0,'Building B18'!Y447, " ")</f>
        <v> </v>
      </c>
      <c r="M333" s="160" t="str">
        <f>IF('Building B18'!Z447&gt;0,'Building B18'!Z447, " ")</f>
        <v> </v>
      </c>
    </row>
    <row r="334" ht="14.25" customHeight="1">
      <c r="A334" s="12" t="str">
        <f>IF('Building B18'!A448&gt;0,'Building B18'!A448, " ")</f>
        <v> </v>
      </c>
      <c r="B334" s="12" t="str">
        <f>IF('Building B18'!B448&gt;0,'Building B18'!B448, " ")</f>
        <v> </v>
      </c>
      <c r="C334" s="160" t="str">
        <f>IF('Building B18'!N448&gt;0,'Building B18'!N448, " ")</f>
        <v> </v>
      </c>
      <c r="D334" s="160" t="str">
        <f>IF('Building B18'!O448&gt;0,'Building B18'!O448, " ")</f>
        <v> </v>
      </c>
      <c r="E334" s="160" t="str">
        <f>IF('Building B18'!Q448&gt;0,'Building B18'!Q448, " ")</f>
        <v> </v>
      </c>
      <c r="F334" s="160" t="str">
        <f>IF('Building B18'!R448&gt;0,'Building B18'!R448, " ")</f>
        <v> </v>
      </c>
      <c r="G334" s="160" t="str">
        <f>IF('Building B18'!S448&gt;0,'Building B18'!S448, " ")</f>
        <v> </v>
      </c>
      <c r="H334" s="160" t="str">
        <f>IF('Building B18'!T448&gt;0,'Building B18'!T448, " ")</f>
        <v> </v>
      </c>
      <c r="I334" s="160" t="str">
        <f>IF('Building B18'!U448&gt;0,'Building B18'!U448, " ")</f>
        <v> </v>
      </c>
      <c r="J334" s="160" t="str">
        <f>IF('Building B18'!V448&gt;0,'Building B18'!V448, " ")</f>
        <v> </v>
      </c>
      <c r="K334" s="160" t="str">
        <f>IF('Building B18'!X448&gt;0,'Building B18'!X448, " ")</f>
        <v> </v>
      </c>
      <c r="L334" s="160" t="str">
        <f>IF('Building B18'!Y448&gt;0,'Building B18'!Y448, " ")</f>
        <v> </v>
      </c>
      <c r="M334" s="160" t="str">
        <f>IF('Building B18'!Z448&gt;0,'Building B18'!Z448, " ")</f>
        <v> </v>
      </c>
    </row>
    <row r="335" ht="14.25" customHeight="1">
      <c r="A335" s="12" t="str">
        <f>IF('Building B18'!A449&gt;0,'Building B18'!A449, " ")</f>
        <v> </v>
      </c>
      <c r="B335" s="12" t="str">
        <f>IF('Building B18'!B449&gt;0,'Building B18'!B449, " ")</f>
        <v> </v>
      </c>
      <c r="C335" s="160" t="str">
        <f>IF('Building B18'!N449&gt;0,'Building B18'!N449, " ")</f>
        <v> </v>
      </c>
      <c r="D335" s="160" t="str">
        <f>IF('Building B18'!O449&gt;0,'Building B18'!O449, " ")</f>
        <v> </v>
      </c>
      <c r="E335" s="160" t="str">
        <f>IF('Building B18'!Q449&gt;0,'Building B18'!Q449, " ")</f>
        <v> </v>
      </c>
      <c r="F335" s="160" t="str">
        <f>IF('Building B18'!R449&gt;0,'Building B18'!R449, " ")</f>
        <v> </v>
      </c>
      <c r="G335" s="160" t="str">
        <f>IF('Building B18'!S449&gt;0,'Building B18'!S449, " ")</f>
        <v> </v>
      </c>
      <c r="H335" s="160" t="str">
        <f>IF('Building B18'!T449&gt;0,'Building B18'!T449, " ")</f>
        <v> </v>
      </c>
      <c r="I335" s="160" t="str">
        <f>IF('Building B18'!U449&gt;0,'Building B18'!U449, " ")</f>
        <v> </v>
      </c>
      <c r="J335" s="160" t="str">
        <f>IF('Building B18'!V449&gt;0,'Building B18'!V449, " ")</f>
        <v> </v>
      </c>
      <c r="K335" s="160" t="str">
        <f>IF('Building B18'!X449&gt;0,'Building B18'!X449, " ")</f>
        <v> </v>
      </c>
      <c r="L335" s="160" t="str">
        <f>IF('Building B18'!Y449&gt;0,'Building B18'!Y449, " ")</f>
        <v> </v>
      </c>
      <c r="M335" s="160" t="str">
        <f>IF('Building B18'!Z449&gt;0,'Building B18'!Z449, " ")</f>
        <v> </v>
      </c>
    </row>
    <row r="336" ht="14.25" customHeight="1">
      <c r="A336" s="12" t="str">
        <f>IF('Building B18'!A450&gt;0,'Building B18'!A450, " ")</f>
        <v> </v>
      </c>
      <c r="B336" s="12" t="str">
        <f>IF('Building B18'!B450&gt;0,'Building B18'!B450, " ")</f>
        <v> </v>
      </c>
      <c r="C336" s="160" t="str">
        <f>IF('Building B18'!N450&gt;0,'Building B18'!N450, " ")</f>
        <v> </v>
      </c>
      <c r="D336" s="160" t="str">
        <f>IF('Building B18'!O450&gt;0,'Building B18'!O450, " ")</f>
        <v> </v>
      </c>
      <c r="E336" s="160" t="str">
        <f>IF('Building B18'!Q450&gt;0,'Building B18'!Q450, " ")</f>
        <v> </v>
      </c>
      <c r="F336" s="160" t="str">
        <f>IF('Building B18'!R450&gt;0,'Building B18'!R450, " ")</f>
        <v> </v>
      </c>
      <c r="G336" s="160" t="str">
        <f>IF('Building B18'!S450&gt;0,'Building B18'!S450, " ")</f>
        <v> </v>
      </c>
      <c r="H336" s="160" t="str">
        <f>IF('Building B18'!T450&gt;0,'Building B18'!T450, " ")</f>
        <v> </v>
      </c>
      <c r="I336" s="160" t="str">
        <f>IF('Building B18'!U450&gt;0,'Building B18'!U450, " ")</f>
        <v> </v>
      </c>
      <c r="J336" s="160" t="str">
        <f>IF('Building B18'!V450&gt;0,'Building B18'!V450, " ")</f>
        <v> </v>
      </c>
      <c r="K336" s="160" t="str">
        <f>IF('Building B18'!X450&gt;0,'Building B18'!X450, " ")</f>
        <v> </v>
      </c>
      <c r="L336" s="160" t="str">
        <f>IF('Building B18'!Y450&gt;0,'Building B18'!Y450, " ")</f>
        <v> </v>
      </c>
      <c r="M336" s="160" t="str">
        <f>IF('Building B18'!Z450&gt;0,'Building B18'!Z450, " ")</f>
        <v> </v>
      </c>
    </row>
    <row r="337" ht="14.25" customHeight="1">
      <c r="A337" s="12" t="str">
        <f>IF('Building B18'!A451&gt;0,'Building B18'!A451, " ")</f>
        <v> </v>
      </c>
      <c r="B337" s="12" t="str">
        <f>IF('Building B18'!B451&gt;0,'Building B18'!B451, " ")</f>
        <v> </v>
      </c>
      <c r="C337" s="160" t="str">
        <f>IF('Building B18'!N451&gt;0,'Building B18'!N451, " ")</f>
        <v> </v>
      </c>
      <c r="D337" s="160" t="str">
        <f>IF('Building B18'!O451&gt;0,'Building B18'!O451, " ")</f>
        <v> </v>
      </c>
      <c r="E337" s="160" t="str">
        <f>IF('Building B18'!Q451&gt;0,'Building B18'!Q451, " ")</f>
        <v> </v>
      </c>
      <c r="F337" s="160" t="str">
        <f>IF('Building B18'!R451&gt;0,'Building B18'!R451, " ")</f>
        <v> </v>
      </c>
      <c r="G337" s="160" t="str">
        <f>IF('Building B18'!S451&gt;0,'Building B18'!S451, " ")</f>
        <v> </v>
      </c>
      <c r="H337" s="160" t="str">
        <f>IF('Building B18'!T451&gt;0,'Building B18'!T451, " ")</f>
        <v> </v>
      </c>
      <c r="I337" s="160" t="str">
        <f>IF('Building B18'!U451&gt;0,'Building B18'!U451, " ")</f>
        <v> </v>
      </c>
      <c r="J337" s="160" t="str">
        <f>IF('Building B18'!V451&gt;0,'Building B18'!V451, " ")</f>
        <v> </v>
      </c>
      <c r="K337" s="160" t="str">
        <f>IF('Building B18'!X451&gt;0,'Building B18'!X451, " ")</f>
        <v> </v>
      </c>
      <c r="L337" s="160" t="str">
        <f>IF('Building B18'!Y451&gt;0,'Building B18'!Y451, " ")</f>
        <v> </v>
      </c>
      <c r="M337" s="160" t="str">
        <f>IF('Building B18'!Z451&gt;0,'Building B18'!Z451, " ")</f>
        <v> </v>
      </c>
    </row>
    <row r="338" ht="14.25" customHeight="1">
      <c r="A338" s="12" t="str">
        <f>IF('Building B18'!A452&gt;0,'Building B18'!A452, " ")</f>
        <v> </v>
      </c>
      <c r="B338" s="12" t="str">
        <f>IF('Building B18'!B452&gt;0,'Building B18'!B452, " ")</f>
        <v> </v>
      </c>
      <c r="C338" s="160" t="str">
        <f>IF('Building B18'!N452&gt;0,'Building B18'!N452, " ")</f>
        <v> </v>
      </c>
      <c r="D338" s="160" t="str">
        <f>IF('Building B18'!O452&gt;0,'Building B18'!O452, " ")</f>
        <v> </v>
      </c>
      <c r="E338" s="160" t="str">
        <f>IF('Building B18'!Q452&gt;0,'Building B18'!Q452, " ")</f>
        <v> </v>
      </c>
      <c r="F338" s="160" t="str">
        <f>IF('Building B18'!R452&gt;0,'Building B18'!R452, " ")</f>
        <v> </v>
      </c>
      <c r="G338" s="160" t="str">
        <f>IF('Building B18'!S452&gt;0,'Building B18'!S452, " ")</f>
        <v> </v>
      </c>
      <c r="H338" s="160" t="str">
        <f>IF('Building B18'!T452&gt;0,'Building B18'!T452, " ")</f>
        <v> </v>
      </c>
      <c r="I338" s="160" t="str">
        <f>IF('Building B18'!U452&gt;0,'Building B18'!U452, " ")</f>
        <v> </v>
      </c>
      <c r="J338" s="160" t="str">
        <f>IF('Building B18'!V452&gt;0,'Building B18'!V452, " ")</f>
        <v> </v>
      </c>
      <c r="K338" s="160" t="str">
        <f>IF('Building B18'!X452&gt;0,'Building B18'!X452, " ")</f>
        <v> </v>
      </c>
      <c r="L338" s="160" t="str">
        <f>IF('Building B18'!Y452&gt;0,'Building B18'!Y452, " ")</f>
        <v> </v>
      </c>
      <c r="M338" s="160" t="str">
        <f>IF('Building B18'!Z452&gt;0,'Building B18'!Z452, " ")</f>
        <v> </v>
      </c>
    </row>
    <row r="339" ht="14.25" customHeight="1">
      <c r="A339" s="12" t="str">
        <f>IF('Building B18'!A453&gt;0,'Building B18'!A453, " ")</f>
        <v> </v>
      </c>
      <c r="B339" s="12" t="str">
        <f>IF('Building B18'!B453&gt;0,'Building B18'!B453, " ")</f>
        <v> </v>
      </c>
      <c r="C339" s="160" t="str">
        <f>IF('Building B18'!N453&gt;0,'Building B18'!N453, " ")</f>
        <v> </v>
      </c>
      <c r="D339" s="160" t="str">
        <f>IF('Building B18'!O453&gt;0,'Building B18'!O453, " ")</f>
        <v> </v>
      </c>
      <c r="E339" s="160" t="str">
        <f>IF('Building B18'!Q453&gt;0,'Building B18'!Q453, " ")</f>
        <v> </v>
      </c>
      <c r="F339" s="160" t="str">
        <f>IF('Building B18'!R453&gt;0,'Building B18'!R453, " ")</f>
        <v> </v>
      </c>
      <c r="G339" s="160" t="str">
        <f>IF('Building B18'!S453&gt;0,'Building B18'!S453, " ")</f>
        <v> </v>
      </c>
      <c r="H339" s="160" t="str">
        <f>IF('Building B18'!T453&gt;0,'Building B18'!T453, " ")</f>
        <v> </v>
      </c>
      <c r="I339" s="160" t="str">
        <f>IF('Building B18'!U453&gt;0,'Building B18'!U453, " ")</f>
        <v> </v>
      </c>
      <c r="J339" s="160" t="str">
        <f>IF('Building B18'!V453&gt;0,'Building B18'!V453, " ")</f>
        <v> </v>
      </c>
      <c r="K339" s="160" t="str">
        <f>IF('Building B18'!X453&gt;0,'Building B18'!X453, " ")</f>
        <v> </v>
      </c>
      <c r="L339" s="160" t="str">
        <f>IF('Building B18'!Y453&gt;0,'Building B18'!Y453, " ")</f>
        <v> </v>
      </c>
      <c r="M339" s="160" t="str">
        <f>IF('Building B18'!Z453&gt;0,'Building B18'!Z453, " ")</f>
        <v> </v>
      </c>
    </row>
    <row r="340" ht="14.25" customHeight="1">
      <c r="A340" s="12" t="str">
        <f>IF('Building B18'!A454&gt;0,'Building B18'!A454, " ")</f>
        <v> </v>
      </c>
      <c r="B340" s="12" t="str">
        <f>IF('Building B18'!B454&gt;0,'Building B18'!B454, " ")</f>
        <v> </v>
      </c>
      <c r="C340" s="160" t="str">
        <f>IF('Building B18'!N454&gt;0,'Building B18'!N454, " ")</f>
        <v> </v>
      </c>
      <c r="D340" s="160" t="str">
        <f>IF('Building B18'!O454&gt;0,'Building B18'!O454, " ")</f>
        <v> </v>
      </c>
      <c r="E340" s="160" t="str">
        <f>IF('Building B18'!Q454&gt;0,'Building B18'!Q454, " ")</f>
        <v> </v>
      </c>
      <c r="F340" s="160" t="str">
        <f>IF('Building B18'!R454&gt;0,'Building B18'!R454, " ")</f>
        <v> </v>
      </c>
      <c r="G340" s="160" t="str">
        <f>IF('Building B18'!S454&gt;0,'Building B18'!S454, " ")</f>
        <v> </v>
      </c>
      <c r="H340" s="160" t="str">
        <f>IF('Building B18'!T454&gt;0,'Building B18'!T454, " ")</f>
        <v> </v>
      </c>
      <c r="I340" s="160" t="str">
        <f>IF('Building B18'!U454&gt;0,'Building B18'!U454, " ")</f>
        <v> </v>
      </c>
      <c r="J340" s="160" t="str">
        <f>IF('Building B18'!V454&gt;0,'Building B18'!V454, " ")</f>
        <v> </v>
      </c>
      <c r="K340" s="160" t="str">
        <f>IF('Building B18'!X454&gt;0,'Building B18'!X454, " ")</f>
        <v> </v>
      </c>
      <c r="L340" s="160" t="str">
        <f>IF('Building B18'!Y454&gt;0,'Building B18'!Y454, " ")</f>
        <v> </v>
      </c>
      <c r="M340" s="160" t="str">
        <f>IF('Building B18'!Z454&gt;0,'Building B18'!Z454, " ")</f>
        <v> </v>
      </c>
    </row>
    <row r="341" ht="14.25" customHeight="1">
      <c r="A341" s="12" t="str">
        <f>IF('Building B18'!A455&gt;0,'Building B18'!A455, " ")</f>
        <v> </v>
      </c>
      <c r="B341" s="12" t="str">
        <f>IF('Building B18'!B455&gt;0,'Building B18'!B455, " ")</f>
        <v> </v>
      </c>
      <c r="C341" s="160" t="str">
        <f>IF('Building B18'!N455&gt;0,'Building B18'!N455, " ")</f>
        <v> </v>
      </c>
      <c r="D341" s="160" t="str">
        <f>IF('Building B18'!O455&gt;0,'Building B18'!O455, " ")</f>
        <v> </v>
      </c>
      <c r="E341" s="160" t="str">
        <f>IF('Building B18'!Q455&gt;0,'Building B18'!Q455, " ")</f>
        <v> </v>
      </c>
      <c r="F341" s="160" t="str">
        <f>IF('Building B18'!R455&gt;0,'Building B18'!R455, " ")</f>
        <v> </v>
      </c>
      <c r="G341" s="160" t="str">
        <f>IF('Building B18'!S455&gt;0,'Building B18'!S455, " ")</f>
        <v> </v>
      </c>
      <c r="H341" s="160" t="str">
        <f>IF('Building B18'!T455&gt;0,'Building B18'!T455, " ")</f>
        <v> </v>
      </c>
      <c r="I341" s="160" t="str">
        <f>IF('Building B18'!U455&gt;0,'Building B18'!U455, " ")</f>
        <v> </v>
      </c>
      <c r="J341" s="160" t="str">
        <f>IF('Building B18'!V455&gt;0,'Building B18'!V455, " ")</f>
        <v> </v>
      </c>
      <c r="K341" s="160" t="str">
        <f>IF('Building B18'!X455&gt;0,'Building B18'!X455, " ")</f>
        <v> </v>
      </c>
      <c r="L341" s="160" t="str">
        <f>IF('Building B18'!Y455&gt;0,'Building B18'!Y455, " ")</f>
        <v> </v>
      </c>
      <c r="M341" s="160" t="str">
        <f>IF('Building B18'!Z455&gt;0,'Building B18'!Z455, " ")</f>
        <v> </v>
      </c>
    </row>
    <row r="342" ht="14.25" customHeight="1">
      <c r="A342" s="12" t="str">
        <f>IF('Building B18'!A456&gt;0,'Building B18'!A456, " ")</f>
        <v> </v>
      </c>
      <c r="B342" s="12" t="str">
        <f>IF('Building B18'!B456&gt;0,'Building B18'!B456, " ")</f>
        <v> </v>
      </c>
      <c r="C342" s="160" t="str">
        <f>IF('Building B18'!N456&gt;0,'Building B18'!N456, " ")</f>
        <v> </v>
      </c>
      <c r="D342" s="160" t="str">
        <f>IF('Building B18'!O456&gt;0,'Building B18'!O456, " ")</f>
        <v> </v>
      </c>
      <c r="E342" s="160" t="str">
        <f>IF('Building B18'!Q456&gt;0,'Building B18'!Q456, " ")</f>
        <v> </v>
      </c>
      <c r="F342" s="160" t="str">
        <f>IF('Building B18'!R456&gt;0,'Building B18'!R456, " ")</f>
        <v> </v>
      </c>
      <c r="G342" s="160" t="str">
        <f>IF('Building B18'!S456&gt;0,'Building B18'!S456, " ")</f>
        <v> </v>
      </c>
      <c r="H342" s="160" t="str">
        <f>IF('Building B18'!T456&gt;0,'Building B18'!T456, " ")</f>
        <v> </v>
      </c>
      <c r="I342" s="160" t="str">
        <f>IF('Building B18'!U456&gt;0,'Building B18'!U456, " ")</f>
        <v> </v>
      </c>
      <c r="J342" s="160" t="str">
        <f>IF('Building B18'!V456&gt;0,'Building B18'!V456, " ")</f>
        <v> </v>
      </c>
      <c r="K342" s="160" t="str">
        <f>IF('Building B18'!X456&gt;0,'Building B18'!X456, " ")</f>
        <v> </v>
      </c>
      <c r="L342" s="160" t="str">
        <f>IF('Building B18'!Y456&gt;0,'Building B18'!Y456, " ")</f>
        <v> </v>
      </c>
      <c r="M342" s="160" t="str">
        <f>IF('Building B18'!Z456&gt;0,'Building B18'!Z456, " ")</f>
        <v> </v>
      </c>
    </row>
    <row r="343" ht="14.25" customHeight="1">
      <c r="A343" s="12" t="str">
        <f>IF('Building B18'!A457&gt;0,'Building B18'!A457, " ")</f>
        <v> </v>
      </c>
      <c r="B343" s="12" t="str">
        <f>IF('Building B18'!B457&gt;0,'Building B18'!B457, " ")</f>
        <v> </v>
      </c>
      <c r="C343" s="160" t="str">
        <f>IF('Building B18'!N457&gt;0,'Building B18'!N457, " ")</f>
        <v> </v>
      </c>
      <c r="D343" s="160" t="str">
        <f>IF('Building B18'!O457&gt;0,'Building B18'!O457, " ")</f>
        <v> </v>
      </c>
      <c r="E343" s="160" t="str">
        <f>IF('Building B18'!Q457&gt;0,'Building B18'!Q457, " ")</f>
        <v> </v>
      </c>
      <c r="F343" s="160" t="str">
        <f>IF('Building B18'!R457&gt;0,'Building B18'!R457, " ")</f>
        <v> </v>
      </c>
      <c r="G343" s="160" t="str">
        <f>IF('Building B18'!S457&gt;0,'Building B18'!S457, " ")</f>
        <v> </v>
      </c>
      <c r="H343" s="160" t="str">
        <f>IF('Building B18'!T457&gt;0,'Building B18'!T457, " ")</f>
        <v> </v>
      </c>
      <c r="I343" s="160" t="str">
        <f>IF('Building B18'!U457&gt;0,'Building B18'!U457, " ")</f>
        <v> </v>
      </c>
      <c r="J343" s="160" t="str">
        <f>IF('Building B18'!V457&gt;0,'Building B18'!V457, " ")</f>
        <v> </v>
      </c>
      <c r="K343" s="160" t="str">
        <f>IF('Building B18'!X457&gt;0,'Building B18'!X457, " ")</f>
        <v> </v>
      </c>
      <c r="L343" s="160" t="str">
        <f>IF('Building B18'!Y457&gt;0,'Building B18'!Y457, " ")</f>
        <v> </v>
      </c>
      <c r="M343" s="160" t="str">
        <f>IF('Building B18'!Z457&gt;0,'Building B18'!Z457, " ")</f>
        <v> </v>
      </c>
    </row>
    <row r="344" ht="14.25" customHeight="1">
      <c r="A344" s="12" t="str">
        <f>IF('Building B18'!A458&gt;0,'Building B18'!A458, " ")</f>
        <v> </v>
      </c>
      <c r="B344" s="12" t="str">
        <f>IF('Building B18'!B458&gt;0,'Building B18'!B458, " ")</f>
        <v> </v>
      </c>
      <c r="C344" s="160" t="str">
        <f>IF('Building B18'!N458&gt;0,'Building B18'!N458, " ")</f>
        <v> </v>
      </c>
      <c r="D344" s="160" t="str">
        <f>IF('Building B18'!O458&gt;0,'Building B18'!O458, " ")</f>
        <v> </v>
      </c>
      <c r="E344" s="160" t="str">
        <f>IF('Building B18'!Q458&gt;0,'Building B18'!Q458, " ")</f>
        <v> </v>
      </c>
      <c r="F344" s="160" t="str">
        <f>IF('Building B18'!R458&gt;0,'Building B18'!R458, " ")</f>
        <v> </v>
      </c>
      <c r="G344" s="160" t="str">
        <f>IF('Building B18'!S458&gt;0,'Building B18'!S458, " ")</f>
        <v> </v>
      </c>
      <c r="H344" s="160" t="str">
        <f>IF('Building B18'!T458&gt;0,'Building B18'!T458, " ")</f>
        <v> </v>
      </c>
      <c r="I344" s="160" t="str">
        <f>IF('Building B18'!U458&gt;0,'Building B18'!U458, " ")</f>
        <v> </v>
      </c>
      <c r="J344" s="160" t="str">
        <f>IF('Building B18'!V458&gt;0,'Building B18'!V458, " ")</f>
        <v> </v>
      </c>
      <c r="K344" s="160" t="str">
        <f>IF('Building B18'!X458&gt;0,'Building B18'!X458, " ")</f>
        <v> </v>
      </c>
      <c r="L344" s="160" t="str">
        <f>IF('Building B18'!Y458&gt;0,'Building B18'!Y458, " ")</f>
        <v> </v>
      </c>
      <c r="M344" s="160" t="str">
        <f>IF('Building B18'!Z458&gt;0,'Building B18'!Z458, " ")</f>
        <v> </v>
      </c>
    </row>
    <row r="345" ht="14.25" customHeight="1">
      <c r="A345" s="12" t="str">
        <f>IF('Building B18'!A459&gt;0,'Building B18'!A459, " ")</f>
        <v> </v>
      </c>
      <c r="B345" s="12" t="str">
        <f>IF('Building B18'!B459&gt;0,'Building B18'!B459, " ")</f>
        <v> </v>
      </c>
      <c r="C345" s="160" t="str">
        <f>IF('Building B18'!N459&gt;0,'Building B18'!N459, " ")</f>
        <v> </v>
      </c>
      <c r="D345" s="160" t="str">
        <f>IF('Building B18'!O459&gt;0,'Building B18'!O459, " ")</f>
        <v> </v>
      </c>
      <c r="E345" s="160" t="str">
        <f>IF('Building B18'!Q459&gt;0,'Building B18'!Q459, " ")</f>
        <v> </v>
      </c>
      <c r="F345" s="160" t="str">
        <f>IF('Building B18'!R459&gt;0,'Building B18'!R459, " ")</f>
        <v> </v>
      </c>
      <c r="G345" s="160" t="str">
        <f>IF('Building B18'!S459&gt;0,'Building B18'!S459, " ")</f>
        <v> </v>
      </c>
      <c r="H345" s="160" t="str">
        <f>IF('Building B18'!T459&gt;0,'Building B18'!T459, " ")</f>
        <v> </v>
      </c>
      <c r="I345" s="160" t="str">
        <f>IF('Building B18'!U459&gt;0,'Building B18'!U459, " ")</f>
        <v> </v>
      </c>
      <c r="J345" s="160" t="str">
        <f>IF('Building B18'!V459&gt;0,'Building B18'!V459, " ")</f>
        <v> </v>
      </c>
      <c r="K345" s="160" t="str">
        <f>IF('Building B18'!X459&gt;0,'Building B18'!X459, " ")</f>
        <v> </v>
      </c>
      <c r="L345" s="160" t="str">
        <f>IF('Building B18'!Y459&gt;0,'Building B18'!Y459, " ")</f>
        <v> </v>
      </c>
      <c r="M345" s="160" t="str">
        <f>IF('Building B18'!Z459&gt;0,'Building B18'!Z459, " ")</f>
        <v> </v>
      </c>
    </row>
    <row r="346" ht="14.25" customHeight="1">
      <c r="A346" s="12" t="str">
        <f>IF('Building B18'!A460&gt;0,'Building B18'!A460, " ")</f>
        <v> </v>
      </c>
      <c r="B346" s="12" t="str">
        <f>IF('Building B18'!B460&gt;0,'Building B18'!B460, " ")</f>
        <v> </v>
      </c>
      <c r="C346" s="160" t="str">
        <f>IF('Building B18'!N460&gt;0,'Building B18'!N460, " ")</f>
        <v> </v>
      </c>
      <c r="D346" s="160" t="str">
        <f>IF('Building B18'!O460&gt;0,'Building B18'!O460, " ")</f>
        <v> </v>
      </c>
      <c r="E346" s="160" t="str">
        <f>IF('Building B18'!Q460&gt;0,'Building B18'!Q460, " ")</f>
        <v> </v>
      </c>
      <c r="F346" s="160" t="str">
        <f>IF('Building B18'!R460&gt;0,'Building B18'!R460, " ")</f>
        <v> </v>
      </c>
      <c r="G346" s="160" t="str">
        <f>IF('Building B18'!S460&gt;0,'Building B18'!S460, " ")</f>
        <v> </v>
      </c>
      <c r="H346" s="160" t="str">
        <f>IF('Building B18'!T460&gt;0,'Building B18'!T460, " ")</f>
        <v> </v>
      </c>
      <c r="I346" s="160" t="str">
        <f>IF('Building B18'!U460&gt;0,'Building B18'!U460, " ")</f>
        <v> </v>
      </c>
      <c r="J346" s="160" t="str">
        <f>IF('Building B18'!V460&gt;0,'Building B18'!V460, " ")</f>
        <v> </v>
      </c>
      <c r="K346" s="160" t="str">
        <f>IF('Building B18'!X460&gt;0,'Building B18'!X460, " ")</f>
        <v> </v>
      </c>
      <c r="L346" s="160" t="str">
        <f>IF('Building B18'!Y460&gt;0,'Building B18'!Y460, " ")</f>
        <v> </v>
      </c>
      <c r="M346" s="160" t="str">
        <f>IF('Building B18'!Z460&gt;0,'Building B18'!Z460, " ")</f>
        <v> </v>
      </c>
    </row>
    <row r="347" ht="14.25" customHeight="1">
      <c r="A347" s="12" t="str">
        <f>IF('Building B18'!A461&gt;0,'Building B18'!A461, " ")</f>
        <v> </v>
      </c>
      <c r="B347" s="12" t="str">
        <f>IF('Building B18'!B461&gt;0,'Building B18'!B461, " ")</f>
        <v> </v>
      </c>
      <c r="C347" s="160" t="str">
        <f>IF('Building B18'!N461&gt;0,'Building B18'!N461, " ")</f>
        <v> </v>
      </c>
      <c r="D347" s="160" t="str">
        <f>IF('Building B18'!O461&gt;0,'Building B18'!O461, " ")</f>
        <v> </v>
      </c>
      <c r="E347" s="160" t="str">
        <f>IF('Building B18'!Q461&gt;0,'Building B18'!Q461, " ")</f>
        <v> </v>
      </c>
      <c r="F347" s="160" t="str">
        <f>IF('Building B18'!R461&gt;0,'Building B18'!R461, " ")</f>
        <v> </v>
      </c>
      <c r="G347" s="160" t="str">
        <f>IF('Building B18'!S461&gt;0,'Building B18'!S461, " ")</f>
        <v> </v>
      </c>
      <c r="H347" s="160" t="str">
        <f>IF('Building B18'!T461&gt;0,'Building B18'!T461, " ")</f>
        <v> </v>
      </c>
      <c r="I347" s="160" t="str">
        <f>IF('Building B18'!U461&gt;0,'Building B18'!U461, " ")</f>
        <v> </v>
      </c>
      <c r="J347" s="160" t="str">
        <f>IF('Building B18'!V461&gt;0,'Building B18'!V461, " ")</f>
        <v> </v>
      </c>
      <c r="K347" s="160" t="str">
        <f>IF('Building B18'!X461&gt;0,'Building B18'!X461, " ")</f>
        <v> </v>
      </c>
      <c r="L347" s="160" t="str">
        <f>IF('Building B18'!Y461&gt;0,'Building B18'!Y461, " ")</f>
        <v> </v>
      </c>
      <c r="M347" s="160" t="str">
        <f>IF('Building B18'!Z461&gt;0,'Building B18'!Z461, " ")</f>
        <v> </v>
      </c>
    </row>
    <row r="348" ht="14.25" customHeight="1">
      <c r="A348" s="12" t="str">
        <f>IF('Building B18'!A462&gt;0,'Building B18'!A462, " ")</f>
        <v> </v>
      </c>
      <c r="B348" s="12" t="str">
        <f>IF('Building B18'!B462&gt;0,'Building B18'!B462, " ")</f>
        <v> </v>
      </c>
      <c r="C348" s="160" t="str">
        <f>IF('Building B18'!N462&gt;0,'Building B18'!N462, " ")</f>
        <v> </v>
      </c>
      <c r="D348" s="160" t="str">
        <f>IF('Building B18'!O462&gt;0,'Building B18'!O462, " ")</f>
        <v> </v>
      </c>
      <c r="E348" s="160" t="str">
        <f>IF('Building B18'!Q462&gt;0,'Building B18'!Q462, " ")</f>
        <v> </v>
      </c>
      <c r="F348" s="160" t="str">
        <f>IF('Building B18'!R462&gt;0,'Building B18'!R462, " ")</f>
        <v> </v>
      </c>
      <c r="G348" s="160" t="str">
        <f>IF('Building B18'!S462&gt;0,'Building B18'!S462, " ")</f>
        <v> </v>
      </c>
      <c r="H348" s="160" t="str">
        <f>IF('Building B18'!T462&gt;0,'Building B18'!T462, " ")</f>
        <v> </v>
      </c>
      <c r="I348" s="160" t="str">
        <f>IF('Building B18'!U462&gt;0,'Building B18'!U462, " ")</f>
        <v> </v>
      </c>
      <c r="J348" s="160" t="str">
        <f>IF('Building B18'!V462&gt;0,'Building B18'!V462, " ")</f>
        <v> </v>
      </c>
      <c r="K348" s="160" t="str">
        <f>IF('Building B18'!X462&gt;0,'Building B18'!X462, " ")</f>
        <v> </v>
      </c>
      <c r="L348" s="160" t="str">
        <f>IF('Building B18'!Y462&gt;0,'Building B18'!Y462, " ")</f>
        <v> </v>
      </c>
      <c r="M348" s="160" t="str">
        <f>IF('Building B18'!Z462&gt;0,'Building B18'!Z462, " ")</f>
        <v> </v>
      </c>
    </row>
    <row r="349" ht="14.25" customHeight="1">
      <c r="A349" s="12" t="str">
        <f>IF('Building B18'!A463&gt;0,'Building B18'!A463, " ")</f>
        <v> </v>
      </c>
      <c r="B349" s="12" t="str">
        <f>IF('Building B18'!B463&gt;0,'Building B18'!B463, " ")</f>
        <v> </v>
      </c>
      <c r="C349" s="160" t="str">
        <f>IF('Building B18'!N463&gt;0,'Building B18'!N463, " ")</f>
        <v> </v>
      </c>
      <c r="D349" s="160" t="str">
        <f>IF('Building B18'!O463&gt;0,'Building B18'!O463, " ")</f>
        <v> </v>
      </c>
      <c r="E349" s="160" t="str">
        <f>IF('Building B18'!Q463&gt;0,'Building B18'!Q463, " ")</f>
        <v> </v>
      </c>
      <c r="F349" s="160" t="str">
        <f>IF('Building B18'!R463&gt;0,'Building B18'!R463, " ")</f>
        <v> </v>
      </c>
      <c r="G349" s="160" t="str">
        <f>IF('Building B18'!S463&gt;0,'Building B18'!S463, " ")</f>
        <v> </v>
      </c>
      <c r="H349" s="160" t="str">
        <f>IF('Building B18'!T463&gt;0,'Building B18'!T463, " ")</f>
        <v> </v>
      </c>
      <c r="I349" s="160" t="str">
        <f>IF('Building B18'!U463&gt;0,'Building B18'!U463, " ")</f>
        <v> </v>
      </c>
      <c r="J349" s="160" t="str">
        <f>IF('Building B18'!V463&gt;0,'Building B18'!V463, " ")</f>
        <v> </v>
      </c>
      <c r="K349" s="160" t="str">
        <f>IF('Building B18'!X463&gt;0,'Building B18'!X463, " ")</f>
        <v> </v>
      </c>
      <c r="L349" s="160" t="str">
        <f>IF('Building B18'!Y463&gt;0,'Building B18'!Y463, " ")</f>
        <v> </v>
      </c>
      <c r="M349" s="160" t="str">
        <f>IF('Building B18'!Z463&gt;0,'Building B18'!Z463, " ")</f>
        <v> </v>
      </c>
    </row>
    <row r="350" ht="14.25" customHeight="1">
      <c r="A350" s="12" t="str">
        <f>IF('Building B18'!A464&gt;0,'Building B18'!A464, " ")</f>
        <v> </v>
      </c>
      <c r="B350" s="12" t="str">
        <f>IF('Building B18'!B464&gt;0,'Building B18'!B464, " ")</f>
        <v> </v>
      </c>
      <c r="C350" s="160" t="str">
        <f>IF('Building B18'!N464&gt;0,'Building B18'!N464, " ")</f>
        <v> </v>
      </c>
      <c r="D350" s="160" t="str">
        <f>IF('Building B18'!O464&gt;0,'Building B18'!O464, " ")</f>
        <v> </v>
      </c>
      <c r="E350" s="160" t="str">
        <f>IF('Building B18'!Q464&gt;0,'Building B18'!Q464, " ")</f>
        <v> </v>
      </c>
      <c r="F350" s="160" t="str">
        <f>IF('Building B18'!R464&gt;0,'Building B18'!R464, " ")</f>
        <v> </v>
      </c>
      <c r="G350" s="160" t="str">
        <f>IF('Building B18'!S464&gt;0,'Building B18'!S464, " ")</f>
        <v> </v>
      </c>
      <c r="H350" s="160" t="str">
        <f>IF('Building B18'!T464&gt;0,'Building B18'!T464, " ")</f>
        <v> </v>
      </c>
      <c r="I350" s="160" t="str">
        <f>IF('Building B18'!U464&gt;0,'Building B18'!U464, " ")</f>
        <v> </v>
      </c>
      <c r="J350" s="160" t="str">
        <f>IF('Building B18'!V464&gt;0,'Building B18'!V464, " ")</f>
        <v> </v>
      </c>
      <c r="K350" s="160" t="str">
        <f>IF('Building B18'!X464&gt;0,'Building B18'!X464, " ")</f>
        <v> </v>
      </c>
      <c r="L350" s="160" t="str">
        <f>IF('Building B18'!Y464&gt;0,'Building B18'!Y464, " ")</f>
        <v> </v>
      </c>
      <c r="M350" s="160" t="str">
        <f>IF('Building B18'!Z464&gt;0,'Building B18'!Z464, " ")</f>
        <v> </v>
      </c>
    </row>
    <row r="351" ht="14.25" customHeight="1">
      <c r="A351" s="12" t="str">
        <f>IF('Building B18'!A465&gt;0,'Building B18'!A465, " ")</f>
        <v> </v>
      </c>
      <c r="B351" s="12" t="str">
        <f>IF('Building B18'!B465&gt;0,'Building B18'!B465, " ")</f>
        <v> </v>
      </c>
      <c r="C351" s="160" t="str">
        <f>IF('Building B18'!N465&gt;0,'Building B18'!N465, " ")</f>
        <v> </v>
      </c>
      <c r="D351" s="160" t="str">
        <f>IF('Building B18'!O465&gt;0,'Building B18'!O465, " ")</f>
        <v> </v>
      </c>
      <c r="E351" s="160" t="str">
        <f>IF('Building B18'!Q465&gt;0,'Building B18'!Q465, " ")</f>
        <v> </v>
      </c>
      <c r="F351" s="160" t="str">
        <f>IF('Building B18'!R465&gt;0,'Building B18'!R465, " ")</f>
        <v> </v>
      </c>
      <c r="G351" s="160" t="str">
        <f>IF('Building B18'!S465&gt;0,'Building B18'!S465, " ")</f>
        <v> </v>
      </c>
      <c r="H351" s="160" t="str">
        <f>IF('Building B18'!T465&gt;0,'Building B18'!T465, " ")</f>
        <v> </v>
      </c>
      <c r="I351" s="160" t="str">
        <f>IF('Building B18'!U465&gt;0,'Building B18'!U465, " ")</f>
        <v> </v>
      </c>
      <c r="J351" s="160" t="str">
        <f>IF('Building B18'!V465&gt;0,'Building B18'!V465, " ")</f>
        <v> </v>
      </c>
      <c r="K351" s="160" t="str">
        <f>IF('Building B18'!X465&gt;0,'Building B18'!X465, " ")</f>
        <v> </v>
      </c>
      <c r="L351" s="160" t="str">
        <f>IF('Building B18'!Y465&gt;0,'Building B18'!Y465, " ")</f>
        <v> </v>
      </c>
      <c r="M351" s="160" t="str">
        <f>IF('Building B18'!Z465&gt;0,'Building B18'!Z465, " ")</f>
        <v> </v>
      </c>
    </row>
    <row r="352" ht="14.25" customHeight="1">
      <c r="A352" s="12" t="str">
        <f>IF('Building B18'!A466&gt;0,'Building B18'!A466, " ")</f>
        <v> </v>
      </c>
      <c r="B352" s="12" t="str">
        <f>IF('Building B18'!B466&gt;0,'Building B18'!B466, " ")</f>
        <v> </v>
      </c>
      <c r="C352" s="160" t="str">
        <f>IF('Building B18'!N466&gt;0,'Building B18'!N466, " ")</f>
        <v> </v>
      </c>
      <c r="D352" s="160" t="str">
        <f>IF('Building B18'!O466&gt;0,'Building B18'!O466, " ")</f>
        <v> </v>
      </c>
      <c r="E352" s="160" t="str">
        <f>IF('Building B18'!Q466&gt;0,'Building B18'!Q466, " ")</f>
        <v> </v>
      </c>
      <c r="F352" s="160" t="str">
        <f>IF('Building B18'!R466&gt;0,'Building B18'!R466, " ")</f>
        <v> </v>
      </c>
      <c r="G352" s="160" t="str">
        <f>IF('Building B18'!S466&gt;0,'Building B18'!S466, " ")</f>
        <v> </v>
      </c>
      <c r="H352" s="160" t="str">
        <f>IF('Building B18'!T466&gt;0,'Building B18'!T466, " ")</f>
        <v> </v>
      </c>
      <c r="I352" s="160" t="str">
        <f>IF('Building B18'!U466&gt;0,'Building B18'!U466, " ")</f>
        <v> </v>
      </c>
      <c r="J352" s="160" t="str">
        <f>IF('Building B18'!V466&gt;0,'Building B18'!V466, " ")</f>
        <v> </v>
      </c>
      <c r="K352" s="160" t="str">
        <f>IF('Building B18'!X466&gt;0,'Building B18'!X466, " ")</f>
        <v> </v>
      </c>
      <c r="L352" s="160" t="str">
        <f>IF('Building B18'!Y466&gt;0,'Building B18'!Y466, " ")</f>
        <v> </v>
      </c>
      <c r="M352" s="160" t="str">
        <f>IF('Building B18'!Z466&gt;0,'Building B18'!Z466, " ")</f>
        <v> </v>
      </c>
    </row>
    <row r="353" ht="14.25" customHeight="1">
      <c r="A353" s="12" t="str">
        <f>IF('Building B18'!A467&gt;0,'Building B18'!A467, " ")</f>
        <v> </v>
      </c>
      <c r="B353" s="12" t="str">
        <f>IF('Building B18'!B467&gt;0,'Building B18'!B467, " ")</f>
        <v> </v>
      </c>
      <c r="C353" s="160" t="str">
        <f>IF('Building B18'!N467&gt;0,'Building B18'!N467, " ")</f>
        <v> </v>
      </c>
      <c r="D353" s="160" t="str">
        <f>IF('Building B18'!O467&gt;0,'Building B18'!O467, " ")</f>
        <v> </v>
      </c>
      <c r="E353" s="160" t="str">
        <f>IF('Building B18'!Q467&gt;0,'Building B18'!Q467, " ")</f>
        <v> </v>
      </c>
      <c r="F353" s="160" t="str">
        <f>IF('Building B18'!R467&gt;0,'Building B18'!R467, " ")</f>
        <v> </v>
      </c>
      <c r="G353" s="160" t="str">
        <f>IF('Building B18'!S467&gt;0,'Building B18'!S467, " ")</f>
        <v> </v>
      </c>
      <c r="H353" s="160" t="str">
        <f>IF('Building B18'!T467&gt;0,'Building B18'!T467, " ")</f>
        <v> </v>
      </c>
      <c r="I353" s="160" t="str">
        <f>IF('Building B18'!U467&gt;0,'Building B18'!U467, " ")</f>
        <v> </v>
      </c>
      <c r="J353" s="160" t="str">
        <f>IF('Building B18'!V467&gt;0,'Building B18'!V467, " ")</f>
        <v> </v>
      </c>
      <c r="K353" s="160" t="str">
        <f>IF('Building B18'!X467&gt;0,'Building B18'!X467, " ")</f>
        <v> </v>
      </c>
      <c r="L353" s="160" t="str">
        <f>IF('Building B18'!Y467&gt;0,'Building B18'!Y467, " ")</f>
        <v> </v>
      </c>
      <c r="M353" s="160" t="str">
        <f>IF('Building B18'!Z467&gt;0,'Building B18'!Z467, " ")</f>
        <v> </v>
      </c>
    </row>
    <row r="354" ht="14.25" customHeight="1">
      <c r="A354" s="12" t="str">
        <f>IF('Building B18'!A468&gt;0,'Building B18'!A468, " ")</f>
        <v> </v>
      </c>
      <c r="B354" s="12" t="str">
        <f>IF('Building B18'!B468&gt;0,'Building B18'!B468, " ")</f>
        <v> </v>
      </c>
      <c r="C354" s="160" t="str">
        <f>IF('Building B18'!N468&gt;0,'Building B18'!N468, " ")</f>
        <v> </v>
      </c>
      <c r="D354" s="160" t="str">
        <f>IF('Building B18'!O468&gt;0,'Building B18'!O468, " ")</f>
        <v> </v>
      </c>
      <c r="E354" s="160" t="str">
        <f>IF('Building B18'!Q468&gt;0,'Building B18'!Q468, " ")</f>
        <v> </v>
      </c>
      <c r="F354" s="160" t="str">
        <f>IF('Building B18'!R468&gt;0,'Building B18'!R468, " ")</f>
        <v> </v>
      </c>
      <c r="G354" s="160" t="str">
        <f>IF('Building B18'!S468&gt;0,'Building B18'!S468, " ")</f>
        <v> </v>
      </c>
      <c r="H354" s="160" t="str">
        <f>IF('Building B18'!T468&gt;0,'Building B18'!T468, " ")</f>
        <v> </v>
      </c>
      <c r="I354" s="160" t="str">
        <f>IF('Building B18'!U468&gt;0,'Building B18'!U468, " ")</f>
        <v> </v>
      </c>
      <c r="J354" s="160" t="str">
        <f>IF('Building B18'!V468&gt;0,'Building B18'!V468, " ")</f>
        <v> </v>
      </c>
      <c r="K354" s="160" t="str">
        <f>IF('Building B18'!X468&gt;0,'Building B18'!X468, " ")</f>
        <v> </v>
      </c>
      <c r="L354" s="160" t="str">
        <f>IF('Building B18'!Y468&gt;0,'Building B18'!Y468, " ")</f>
        <v> </v>
      </c>
      <c r="M354" s="160" t="str">
        <f>IF('Building B18'!Z468&gt;0,'Building B18'!Z468, " ")</f>
        <v> </v>
      </c>
    </row>
    <row r="355" ht="14.25" customHeight="1">
      <c r="A355" s="12" t="str">
        <f>IF('Building B18'!A469&gt;0,'Building B18'!A469, " ")</f>
        <v> </v>
      </c>
      <c r="B355" s="12" t="str">
        <f>IF('Building B18'!B469&gt;0,'Building B18'!B469, " ")</f>
        <v> </v>
      </c>
      <c r="C355" s="160" t="str">
        <f>IF('Building B18'!N469&gt;0,'Building B18'!N469, " ")</f>
        <v> </v>
      </c>
      <c r="D355" s="160" t="str">
        <f>IF('Building B18'!O469&gt;0,'Building B18'!O469, " ")</f>
        <v> </v>
      </c>
      <c r="E355" s="160" t="str">
        <f>IF('Building B18'!Q469&gt;0,'Building B18'!Q469, " ")</f>
        <v> </v>
      </c>
      <c r="F355" s="160" t="str">
        <f>IF('Building B18'!R469&gt;0,'Building B18'!R469, " ")</f>
        <v> </v>
      </c>
      <c r="G355" s="160" t="str">
        <f>IF('Building B18'!S469&gt;0,'Building B18'!S469, " ")</f>
        <v> </v>
      </c>
      <c r="H355" s="160" t="str">
        <f>IF('Building B18'!T469&gt;0,'Building B18'!T469, " ")</f>
        <v> </v>
      </c>
      <c r="I355" s="160" t="str">
        <f>IF('Building B18'!U469&gt;0,'Building B18'!U469, " ")</f>
        <v> </v>
      </c>
      <c r="J355" s="160" t="str">
        <f>IF('Building B18'!V469&gt;0,'Building B18'!V469, " ")</f>
        <v> </v>
      </c>
      <c r="K355" s="160" t="str">
        <f>IF('Building B18'!X469&gt;0,'Building B18'!X469, " ")</f>
        <v> </v>
      </c>
      <c r="L355" s="160" t="str">
        <f>IF('Building B18'!Y469&gt;0,'Building B18'!Y469, " ")</f>
        <v> </v>
      </c>
      <c r="M355" s="160" t="str">
        <f>IF('Building B18'!Z469&gt;0,'Building B18'!Z469, " ")</f>
        <v> </v>
      </c>
    </row>
    <row r="356" ht="14.25" customHeight="1">
      <c r="A356" s="12" t="str">
        <f>IF('Building B18'!A470&gt;0,'Building B18'!A470, " ")</f>
        <v> </v>
      </c>
      <c r="B356" s="12" t="str">
        <f>IF('Building B18'!B470&gt;0,'Building B18'!B470, " ")</f>
        <v> </v>
      </c>
      <c r="C356" s="160" t="str">
        <f>IF('Building B18'!N470&gt;0,'Building B18'!N470, " ")</f>
        <v> </v>
      </c>
      <c r="D356" s="160" t="str">
        <f>IF('Building B18'!O470&gt;0,'Building B18'!O470, " ")</f>
        <v> </v>
      </c>
      <c r="E356" s="160" t="str">
        <f>IF('Building B18'!Q470&gt;0,'Building B18'!Q470, " ")</f>
        <v> </v>
      </c>
      <c r="F356" s="160" t="str">
        <f>IF('Building B18'!R470&gt;0,'Building B18'!R470, " ")</f>
        <v> </v>
      </c>
      <c r="G356" s="160" t="str">
        <f>IF('Building B18'!S470&gt;0,'Building B18'!S470, " ")</f>
        <v> </v>
      </c>
      <c r="H356" s="160" t="str">
        <f>IF('Building B18'!T470&gt;0,'Building B18'!T470, " ")</f>
        <v> </v>
      </c>
      <c r="I356" s="160" t="str">
        <f>IF('Building B18'!U470&gt;0,'Building B18'!U470, " ")</f>
        <v> </v>
      </c>
      <c r="J356" s="160" t="str">
        <f>IF('Building B18'!V470&gt;0,'Building B18'!V470, " ")</f>
        <v> </v>
      </c>
      <c r="K356" s="160" t="str">
        <f>IF('Building B18'!X470&gt;0,'Building B18'!X470, " ")</f>
        <v> </v>
      </c>
      <c r="L356" s="160" t="str">
        <f>IF('Building B18'!Y470&gt;0,'Building B18'!Y470, " ")</f>
        <v> </v>
      </c>
      <c r="M356" s="160" t="str">
        <f>IF('Building B18'!Z470&gt;0,'Building B18'!Z470, " ")</f>
        <v> </v>
      </c>
    </row>
    <row r="357" ht="14.25" customHeight="1">
      <c r="A357" s="12" t="str">
        <f>IF('Building B18'!A471&gt;0,'Building B18'!A471, " ")</f>
        <v> </v>
      </c>
      <c r="B357" s="12" t="str">
        <f>IF('Building B18'!B471&gt;0,'Building B18'!B471, " ")</f>
        <v> </v>
      </c>
      <c r="C357" s="160" t="str">
        <f>IF('Building B18'!N471&gt;0,'Building B18'!N471, " ")</f>
        <v> </v>
      </c>
      <c r="D357" s="160" t="str">
        <f>IF('Building B18'!O471&gt;0,'Building B18'!O471, " ")</f>
        <v> </v>
      </c>
      <c r="E357" s="160" t="str">
        <f>IF('Building B18'!Q471&gt;0,'Building B18'!Q471, " ")</f>
        <v> </v>
      </c>
      <c r="F357" s="160" t="str">
        <f>IF('Building B18'!R471&gt;0,'Building B18'!R471, " ")</f>
        <v> </v>
      </c>
      <c r="G357" s="160" t="str">
        <f>IF('Building B18'!S471&gt;0,'Building B18'!S471, " ")</f>
        <v> </v>
      </c>
      <c r="H357" s="160" t="str">
        <f>IF('Building B18'!T471&gt;0,'Building B18'!T471, " ")</f>
        <v> </v>
      </c>
      <c r="I357" s="160" t="str">
        <f>IF('Building B18'!U471&gt;0,'Building B18'!U471, " ")</f>
        <v> </v>
      </c>
      <c r="J357" s="160" t="str">
        <f>IF('Building B18'!V471&gt;0,'Building B18'!V471, " ")</f>
        <v> </v>
      </c>
      <c r="K357" s="160" t="str">
        <f>IF('Building B18'!X471&gt;0,'Building B18'!X471, " ")</f>
        <v> </v>
      </c>
      <c r="L357" s="160" t="str">
        <f>IF('Building B18'!Y471&gt;0,'Building B18'!Y471, " ")</f>
        <v> </v>
      </c>
      <c r="M357" s="160" t="str">
        <f>IF('Building B18'!Z471&gt;0,'Building B18'!Z471, " ")</f>
        <v> </v>
      </c>
    </row>
    <row r="358" ht="14.25" customHeight="1">
      <c r="A358" s="12" t="str">
        <f>IF('Building B18'!A472&gt;0,'Building B18'!A472, " ")</f>
        <v> </v>
      </c>
      <c r="B358" s="12" t="str">
        <f>IF('Building B18'!B472&gt;0,'Building B18'!B472, " ")</f>
        <v> </v>
      </c>
      <c r="C358" s="160" t="str">
        <f>IF('Building B18'!N472&gt;0,'Building B18'!N472, " ")</f>
        <v> </v>
      </c>
      <c r="D358" s="160" t="str">
        <f>IF('Building B18'!O472&gt;0,'Building B18'!O472, " ")</f>
        <v> </v>
      </c>
      <c r="E358" s="160" t="str">
        <f>IF('Building B18'!Q472&gt;0,'Building B18'!Q472, " ")</f>
        <v> </v>
      </c>
      <c r="F358" s="160" t="str">
        <f>IF('Building B18'!R472&gt;0,'Building B18'!R472, " ")</f>
        <v> </v>
      </c>
      <c r="G358" s="160" t="str">
        <f>IF('Building B18'!S472&gt;0,'Building B18'!S472, " ")</f>
        <v> </v>
      </c>
      <c r="H358" s="160" t="str">
        <f>IF('Building B18'!T472&gt;0,'Building B18'!T472, " ")</f>
        <v> </v>
      </c>
      <c r="I358" s="160" t="str">
        <f>IF('Building B18'!U472&gt;0,'Building B18'!U472, " ")</f>
        <v> </v>
      </c>
      <c r="J358" s="160" t="str">
        <f>IF('Building B18'!V472&gt;0,'Building B18'!V472, " ")</f>
        <v> </v>
      </c>
      <c r="K358" s="160" t="str">
        <f>IF('Building B18'!X472&gt;0,'Building B18'!X472, " ")</f>
        <v> </v>
      </c>
      <c r="L358" s="160" t="str">
        <f>IF('Building B18'!Y472&gt;0,'Building B18'!Y472, " ")</f>
        <v> </v>
      </c>
      <c r="M358" s="160" t="str">
        <f>IF('Building B18'!Z472&gt;0,'Building B18'!Z472, " ")</f>
        <v> </v>
      </c>
    </row>
    <row r="359" ht="14.25" customHeight="1">
      <c r="A359" s="12" t="str">
        <f>IF('Building B18'!A473&gt;0,'Building B18'!A473, " ")</f>
        <v> </v>
      </c>
      <c r="B359" s="12" t="str">
        <f>IF('Building B18'!B473&gt;0,'Building B18'!B473, " ")</f>
        <v> </v>
      </c>
      <c r="C359" s="160" t="str">
        <f>IF('Building B18'!N473&gt;0,'Building B18'!N473, " ")</f>
        <v> </v>
      </c>
      <c r="D359" s="160" t="str">
        <f>IF('Building B18'!O473&gt;0,'Building B18'!O473, " ")</f>
        <v> </v>
      </c>
      <c r="E359" s="160" t="str">
        <f>IF('Building B18'!Q473&gt;0,'Building B18'!Q473, " ")</f>
        <v> </v>
      </c>
      <c r="F359" s="160" t="str">
        <f>IF('Building B18'!R473&gt;0,'Building B18'!R473, " ")</f>
        <v> </v>
      </c>
      <c r="G359" s="160" t="str">
        <f>IF('Building B18'!S473&gt;0,'Building B18'!S473, " ")</f>
        <v> </v>
      </c>
      <c r="H359" s="160" t="str">
        <f>IF('Building B18'!T473&gt;0,'Building B18'!T473, " ")</f>
        <v> </v>
      </c>
      <c r="I359" s="160" t="str">
        <f>IF('Building B18'!U473&gt;0,'Building B18'!U473, " ")</f>
        <v> </v>
      </c>
      <c r="J359" s="160" t="str">
        <f>IF('Building B18'!V473&gt;0,'Building B18'!V473, " ")</f>
        <v> </v>
      </c>
      <c r="K359" s="160" t="str">
        <f>IF('Building B18'!X473&gt;0,'Building B18'!X473, " ")</f>
        <v> </v>
      </c>
      <c r="L359" s="160" t="str">
        <f>IF('Building B18'!Y473&gt;0,'Building B18'!Y473, " ")</f>
        <v> </v>
      </c>
      <c r="M359" s="160" t="str">
        <f>IF('Building B18'!Z473&gt;0,'Building B18'!Z473, " ")</f>
        <v> </v>
      </c>
    </row>
    <row r="360" ht="14.25" customHeight="1">
      <c r="A360" s="12" t="str">
        <f>IF('Building B18'!A474&gt;0,'Building B18'!A474, " ")</f>
        <v> </v>
      </c>
      <c r="B360" s="12" t="str">
        <f>IF('Building B18'!B474&gt;0,'Building B18'!B474, " ")</f>
        <v> </v>
      </c>
      <c r="C360" s="160" t="str">
        <f>IF('Building B18'!N474&gt;0,'Building B18'!N474, " ")</f>
        <v> </v>
      </c>
      <c r="D360" s="160" t="str">
        <f>IF('Building B18'!O474&gt;0,'Building B18'!O474, " ")</f>
        <v> </v>
      </c>
      <c r="E360" s="160" t="str">
        <f>IF('Building B18'!Q474&gt;0,'Building B18'!Q474, " ")</f>
        <v> </v>
      </c>
      <c r="F360" s="160" t="str">
        <f>IF('Building B18'!R474&gt;0,'Building B18'!R474, " ")</f>
        <v> </v>
      </c>
      <c r="G360" s="160" t="str">
        <f>IF('Building B18'!S474&gt;0,'Building B18'!S474, " ")</f>
        <v> </v>
      </c>
      <c r="H360" s="160" t="str">
        <f>IF('Building B18'!T474&gt;0,'Building B18'!T474, " ")</f>
        <v> </v>
      </c>
      <c r="I360" s="160" t="str">
        <f>IF('Building B18'!U474&gt;0,'Building B18'!U474, " ")</f>
        <v> </v>
      </c>
      <c r="J360" s="160" t="str">
        <f>IF('Building B18'!V474&gt;0,'Building B18'!V474, " ")</f>
        <v> </v>
      </c>
      <c r="K360" s="160" t="str">
        <f>IF('Building B18'!X474&gt;0,'Building B18'!X474, " ")</f>
        <v> </v>
      </c>
      <c r="L360" s="160" t="str">
        <f>IF('Building B18'!Y474&gt;0,'Building B18'!Y474, " ")</f>
        <v> </v>
      </c>
      <c r="M360" s="160" t="str">
        <f>IF('Building B18'!Z474&gt;0,'Building B18'!Z474, " ")</f>
        <v> </v>
      </c>
    </row>
    <row r="361" ht="14.25" customHeight="1">
      <c r="A361" s="12" t="str">
        <f>IF('Building B18'!A475&gt;0,'Building B18'!A475, " ")</f>
        <v> </v>
      </c>
      <c r="B361" s="12" t="str">
        <f>IF('Building B18'!B475&gt;0,'Building B18'!B475, " ")</f>
        <v> </v>
      </c>
      <c r="C361" s="160" t="str">
        <f>IF('Building B18'!N475&gt;0,'Building B18'!N475, " ")</f>
        <v> </v>
      </c>
      <c r="D361" s="160" t="str">
        <f>IF('Building B18'!O475&gt;0,'Building B18'!O475, " ")</f>
        <v> </v>
      </c>
      <c r="E361" s="160" t="str">
        <f>IF('Building B18'!Q475&gt;0,'Building B18'!Q475, " ")</f>
        <v> </v>
      </c>
      <c r="F361" s="160" t="str">
        <f>IF('Building B18'!R475&gt;0,'Building B18'!R475, " ")</f>
        <v> </v>
      </c>
      <c r="G361" s="160" t="str">
        <f>IF('Building B18'!S475&gt;0,'Building B18'!S475, " ")</f>
        <v> </v>
      </c>
      <c r="H361" s="160" t="str">
        <f>IF('Building B18'!T475&gt;0,'Building B18'!T475, " ")</f>
        <v> </v>
      </c>
      <c r="I361" s="160" t="str">
        <f>IF('Building B18'!U475&gt;0,'Building B18'!U475, " ")</f>
        <v> </v>
      </c>
      <c r="J361" s="160" t="str">
        <f>IF('Building B18'!V475&gt;0,'Building B18'!V475, " ")</f>
        <v> </v>
      </c>
      <c r="K361" s="160" t="str">
        <f>IF('Building B18'!X475&gt;0,'Building B18'!X475, " ")</f>
        <v> </v>
      </c>
      <c r="L361" s="160" t="str">
        <f>IF('Building B18'!Y475&gt;0,'Building B18'!Y475, " ")</f>
        <v> </v>
      </c>
      <c r="M361" s="160" t="str">
        <f>IF('Building B18'!Z475&gt;0,'Building B18'!Z475, " ")</f>
        <v> </v>
      </c>
    </row>
    <row r="362" ht="14.25" customHeight="1">
      <c r="A362" s="12" t="str">
        <f>IF('Building B18'!A476&gt;0,'Building B18'!A476, " ")</f>
        <v> </v>
      </c>
      <c r="B362" s="12" t="str">
        <f>IF('Building B18'!B476&gt;0,'Building B18'!B476, " ")</f>
        <v> </v>
      </c>
      <c r="C362" s="160" t="str">
        <f>IF('Building B18'!N476&gt;0,'Building B18'!N476, " ")</f>
        <v> </v>
      </c>
      <c r="D362" s="160" t="str">
        <f>IF('Building B18'!O476&gt;0,'Building B18'!O476, " ")</f>
        <v> </v>
      </c>
      <c r="E362" s="160" t="str">
        <f>IF('Building B18'!Q476&gt;0,'Building B18'!Q476, " ")</f>
        <v> </v>
      </c>
      <c r="F362" s="160" t="str">
        <f>IF('Building B18'!R476&gt;0,'Building B18'!R476, " ")</f>
        <v> </v>
      </c>
      <c r="G362" s="160" t="str">
        <f>IF('Building B18'!S476&gt;0,'Building B18'!S476, " ")</f>
        <v> </v>
      </c>
      <c r="H362" s="160" t="str">
        <f>IF('Building B18'!T476&gt;0,'Building B18'!T476, " ")</f>
        <v> </v>
      </c>
      <c r="I362" s="160" t="str">
        <f>IF('Building B18'!U476&gt;0,'Building B18'!U476, " ")</f>
        <v> </v>
      </c>
      <c r="J362" s="160" t="str">
        <f>IF('Building B18'!V476&gt;0,'Building B18'!V476, " ")</f>
        <v> </v>
      </c>
      <c r="K362" s="160" t="str">
        <f>IF('Building B18'!X476&gt;0,'Building B18'!X476, " ")</f>
        <v> </v>
      </c>
      <c r="L362" s="160" t="str">
        <f>IF('Building B18'!Y476&gt;0,'Building B18'!Y476, " ")</f>
        <v> </v>
      </c>
      <c r="M362" s="160" t="str">
        <f>IF('Building B18'!Z476&gt;0,'Building B18'!Z476, " ")</f>
        <v> </v>
      </c>
    </row>
    <row r="363" ht="14.25" customHeight="1">
      <c r="A363" s="12" t="str">
        <f>IF('Building B18'!A477&gt;0,'Building B18'!A477, " ")</f>
        <v> </v>
      </c>
      <c r="B363" s="12" t="str">
        <f>IF('Building B18'!B477&gt;0,'Building B18'!B477, " ")</f>
        <v> </v>
      </c>
      <c r="C363" s="160" t="str">
        <f>IF('Building B18'!N477&gt;0,'Building B18'!N477, " ")</f>
        <v> </v>
      </c>
      <c r="D363" s="160" t="str">
        <f>IF('Building B18'!O477&gt;0,'Building B18'!O477, " ")</f>
        <v> </v>
      </c>
      <c r="E363" s="160" t="str">
        <f>IF('Building B18'!Q477&gt;0,'Building B18'!Q477, " ")</f>
        <v> </v>
      </c>
      <c r="F363" s="160" t="str">
        <f>IF('Building B18'!R477&gt;0,'Building B18'!R477, " ")</f>
        <v> </v>
      </c>
      <c r="G363" s="160" t="str">
        <f>IF('Building B18'!S477&gt;0,'Building B18'!S477, " ")</f>
        <v> </v>
      </c>
      <c r="H363" s="160" t="str">
        <f>IF('Building B18'!T477&gt;0,'Building B18'!T477, " ")</f>
        <v> </v>
      </c>
      <c r="I363" s="160" t="str">
        <f>IF('Building B18'!U477&gt;0,'Building B18'!U477, " ")</f>
        <v> </v>
      </c>
      <c r="J363" s="160" t="str">
        <f>IF('Building B18'!V477&gt;0,'Building B18'!V477, " ")</f>
        <v> </v>
      </c>
      <c r="K363" s="160" t="str">
        <f>IF('Building B18'!X477&gt;0,'Building B18'!X477, " ")</f>
        <v> </v>
      </c>
      <c r="L363" s="160" t="str">
        <f>IF('Building B18'!Y477&gt;0,'Building B18'!Y477, " ")</f>
        <v> </v>
      </c>
      <c r="M363" s="160" t="str">
        <f>IF('Building B18'!Z477&gt;0,'Building B18'!Z477, " ")</f>
        <v> </v>
      </c>
    </row>
    <row r="364" ht="14.25" customHeight="1">
      <c r="A364" s="12" t="str">
        <f>IF('Building B18'!A478&gt;0,'Building B18'!A478, " ")</f>
        <v> </v>
      </c>
      <c r="B364" s="12" t="str">
        <f>IF('Building B18'!B478&gt;0,'Building B18'!B478, " ")</f>
        <v> </v>
      </c>
      <c r="C364" s="160" t="str">
        <f>IF('Building B18'!N478&gt;0,'Building B18'!N478, " ")</f>
        <v> </v>
      </c>
      <c r="D364" s="160" t="str">
        <f>IF('Building B18'!O478&gt;0,'Building B18'!O478, " ")</f>
        <v> </v>
      </c>
      <c r="E364" s="160" t="str">
        <f>IF('Building B18'!Q478&gt;0,'Building B18'!Q478, " ")</f>
        <v> </v>
      </c>
      <c r="F364" s="160" t="str">
        <f>IF('Building B18'!R478&gt;0,'Building B18'!R478, " ")</f>
        <v> </v>
      </c>
      <c r="G364" s="160" t="str">
        <f>IF('Building B18'!S478&gt;0,'Building B18'!S478, " ")</f>
        <v> </v>
      </c>
      <c r="H364" s="160" t="str">
        <f>IF('Building B18'!T478&gt;0,'Building B18'!T478, " ")</f>
        <v> </v>
      </c>
      <c r="I364" s="160" t="str">
        <f>IF('Building B18'!U478&gt;0,'Building B18'!U478, " ")</f>
        <v> </v>
      </c>
      <c r="J364" s="160" t="str">
        <f>IF('Building B18'!V478&gt;0,'Building B18'!V478, " ")</f>
        <v> </v>
      </c>
      <c r="K364" s="160" t="str">
        <f>IF('Building B18'!X478&gt;0,'Building B18'!X478, " ")</f>
        <v> </v>
      </c>
      <c r="L364" s="160" t="str">
        <f>IF('Building B18'!Y478&gt;0,'Building B18'!Y478, " ")</f>
        <v> </v>
      </c>
      <c r="M364" s="160" t="str">
        <f>IF('Building B18'!Z478&gt;0,'Building B18'!Z478, " ")</f>
        <v> </v>
      </c>
    </row>
    <row r="365" ht="14.25" customHeight="1">
      <c r="A365" s="12" t="str">
        <f>IF('Building B18'!A479&gt;0,'Building B18'!A479, " ")</f>
        <v> </v>
      </c>
      <c r="B365" s="12" t="str">
        <f>IF('Building B18'!B479&gt;0,'Building B18'!B479, " ")</f>
        <v> </v>
      </c>
      <c r="C365" s="160" t="str">
        <f>IF('Building B18'!N479&gt;0,'Building B18'!N479, " ")</f>
        <v> </v>
      </c>
      <c r="D365" s="160" t="str">
        <f>IF('Building B18'!O479&gt;0,'Building B18'!O479, " ")</f>
        <v> </v>
      </c>
      <c r="E365" s="160" t="str">
        <f>IF('Building B18'!Q479&gt;0,'Building B18'!Q479, " ")</f>
        <v> </v>
      </c>
      <c r="F365" s="160" t="str">
        <f>IF('Building B18'!R479&gt;0,'Building B18'!R479, " ")</f>
        <v> </v>
      </c>
      <c r="G365" s="160" t="str">
        <f>IF('Building B18'!S479&gt;0,'Building B18'!S479, " ")</f>
        <v> </v>
      </c>
      <c r="H365" s="160" t="str">
        <f>IF('Building B18'!T479&gt;0,'Building B18'!T479, " ")</f>
        <v> </v>
      </c>
      <c r="I365" s="160" t="str">
        <f>IF('Building B18'!U479&gt;0,'Building B18'!U479, " ")</f>
        <v> </v>
      </c>
      <c r="J365" s="160" t="str">
        <f>IF('Building B18'!V479&gt;0,'Building B18'!V479, " ")</f>
        <v> </v>
      </c>
      <c r="K365" s="160" t="str">
        <f>IF('Building B18'!X479&gt;0,'Building B18'!X479, " ")</f>
        <v> </v>
      </c>
      <c r="L365" s="160" t="str">
        <f>IF('Building B18'!Y479&gt;0,'Building B18'!Y479, " ")</f>
        <v> </v>
      </c>
      <c r="M365" s="160" t="str">
        <f>IF('Building B18'!Z479&gt;0,'Building B18'!Z479, " ")</f>
        <v> </v>
      </c>
    </row>
    <row r="366" ht="14.25" customHeight="1">
      <c r="A366" s="12" t="str">
        <f>IF('Building B18'!A480&gt;0,'Building B18'!A480, " ")</f>
        <v> </v>
      </c>
      <c r="B366" s="12" t="str">
        <f>IF('Building B18'!B480&gt;0,'Building B18'!B480, " ")</f>
        <v> </v>
      </c>
      <c r="C366" s="160" t="str">
        <f>IF('Building B18'!N480&gt;0,'Building B18'!N480, " ")</f>
        <v> </v>
      </c>
      <c r="D366" s="160" t="str">
        <f>IF('Building B18'!O480&gt;0,'Building B18'!O480, " ")</f>
        <v> </v>
      </c>
      <c r="E366" s="160" t="str">
        <f>IF('Building B18'!Q480&gt;0,'Building B18'!Q480, " ")</f>
        <v> </v>
      </c>
      <c r="F366" s="160" t="str">
        <f>IF('Building B18'!R480&gt;0,'Building B18'!R480, " ")</f>
        <v> </v>
      </c>
      <c r="G366" s="160" t="str">
        <f>IF('Building B18'!S480&gt;0,'Building B18'!S480, " ")</f>
        <v> </v>
      </c>
      <c r="H366" s="160" t="str">
        <f>IF('Building B18'!T480&gt;0,'Building B18'!T480, " ")</f>
        <v> </v>
      </c>
      <c r="I366" s="160" t="str">
        <f>IF('Building B18'!U480&gt;0,'Building B18'!U480, " ")</f>
        <v> </v>
      </c>
      <c r="J366" s="160" t="str">
        <f>IF('Building B18'!V480&gt;0,'Building B18'!V480, " ")</f>
        <v> </v>
      </c>
      <c r="K366" s="160" t="str">
        <f>IF('Building B18'!X480&gt;0,'Building B18'!X480, " ")</f>
        <v> </v>
      </c>
      <c r="L366" s="160" t="str">
        <f>IF('Building B18'!Y480&gt;0,'Building B18'!Y480, " ")</f>
        <v> </v>
      </c>
      <c r="M366" s="160" t="str">
        <f>IF('Building B18'!Z480&gt;0,'Building B18'!Z480, " ")</f>
        <v> </v>
      </c>
    </row>
    <row r="367" ht="14.25" customHeight="1">
      <c r="A367" s="12" t="str">
        <f>IF('Building B18'!A481&gt;0,'Building B18'!A481, " ")</f>
        <v> </v>
      </c>
      <c r="B367" s="12" t="str">
        <f>IF('Building B18'!B481&gt;0,'Building B18'!B481, " ")</f>
        <v> </v>
      </c>
      <c r="C367" s="160" t="str">
        <f>IF('Building B18'!N481&gt;0,'Building B18'!N481, " ")</f>
        <v> </v>
      </c>
      <c r="D367" s="160" t="str">
        <f>IF('Building B18'!O481&gt;0,'Building B18'!O481, " ")</f>
        <v> </v>
      </c>
      <c r="E367" s="160" t="str">
        <f>IF('Building B18'!Q481&gt;0,'Building B18'!Q481, " ")</f>
        <v> </v>
      </c>
      <c r="F367" s="160" t="str">
        <f>IF('Building B18'!R481&gt;0,'Building B18'!R481, " ")</f>
        <v> </v>
      </c>
      <c r="G367" s="160" t="str">
        <f>IF('Building B18'!S481&gt;0,'Building B18'!S481, " ")</f>
        <v> </v>
      </c>
      <c r="H367" s="160" t="str">
        <f>IF('Building B18'!T481&gt;0,'Building B18'!T481, " ")</f>
        <v> </v>
      </c>
      <c r="I367" s="160" t="str">
        <f>IF('Building B18'!U481&gt;0,'Building B18'!U481, " ")</f>
        <v> </v>
      </c>
      <c r="J367" s="160" t="str">
        <f>IF('Building B18'!V481&gt;0,'Building B18'!V481, " ")</f>
        <v> </v>
      </c>
      <c r="K367" s="160" t="str">
        <f>IF('Building B18'!X481&gt;0,'Building B18'!X481, " ")</f>
        <v> </v>
      </c>
      <c r="L367" s="160" t="str">
        <f>IF('Building B18'!Y481&gt;0,'Building B18'!Y481, " ")</f>
        <v> </v>
      </c>
      <c r="M367" s="160" t="str">
        <f>IF('Building B18'!Z481&gt;0,'Building B18'!Z481, " ")</f>
        <v> </v>
      </c>
    </row>
    <row r="368" ht="14.25" customHeight="1">
      <c r="A368" s="12" t="str">
        <f>IF('Building B18'!A482&gt;0,'Building B18'!A482, " ")</f>
        <v> </v>
      </c>
      <c r="B368" s="12" t="str">
        <f>IF('Building B18'!B482&gt;0,'Building B18'!B482, " ")</f>
        <v> </v>
      </c>
      <c r="C368" s="160" t="str">
        <f>IF('Building B18'!N482&gt;0,'Building B18'!N482, " ")</f>
        <v> </v>
      </c>
      <c r="D368" s="160" t="str">
        <f>IF('Building B18'!O482&gt;0,'Building B18'!O482, " ")</f>
        <v> </v>
      </c>
      <c r="E368" s="160" t="str">
        <f>IF('Building B18'!Q482&gt;0,'Building B18'!Q482, " ")</f>
        <v> </v>
      </c>
      <c r="F368" s="160" t="str">
        <f>IF('Building B18'!R482&gt;0,'Building B18'!R482, " ")</f>
        <v> </v>
      </c>
      <c r="G368" s="160" t="str">
        <f>IF('Building B18'!S482&gt;0,'Building B18'!S482, " ")</f>
        <v> </v>
      </c>
      <c r="H368" s="160" t="str">
        <f>IF('Building B18'!T482&gt;0,'Building B18'!T482, " ")</f>
        <v> </v>
      </c>
      <c r="I368" s="160" t="str">
        <f>IF('Building B18'!U482&gt;0,'Building B18'!U482, " ")</f>
        <v> </v>
      </c>
      <c r="J368" s="160" t="str">
        <f>IF('Building B18'!V482&gt;0,'Building B18'!V482, " ")</f>
        <v> </v>
      </c>
      <c r="K368" s="160" t="str">
        <f>IF('Building B18'!X482&gt;0,'Building B18'!X482, " ")</f>
        <v> </v>
      </c>
      <c r="L368" s="160" t="str">
        <f>IF('Building B18'!Y482&gt;0,'Building B18'!Y482, " ")</f>
        <v> </v>
      </c>
      <c r="M368" s="160" t="str">
        <f>IF('Building B18'!Z482&gt;0,'Building B18'!Z482, " ")</f>
        <v> </v>
      </c>
    </row>
    <row r="369" ht="14.25" customHeight="1">
      <c r="A369" s="12" t="str">
        <f>IF('Building B18'!A483&gt;0,'Building B18'!A483, " ")</f>
        <v> </v>
      </c>
      <c r="B369" s="12" t="str">
        <f>IF('Building B18'!B483&gt;0,'Building B18'!B483, " ")</f>
        <v> </v>
      </c>
      <c r="C369" s="160" t="str">
        <f>IF('Building B18'!N483&gt;0,'Building B18'!N483, " ")</f>
        <v> </v>
      </c>
      <c r="D369" s="160" t="str">
        <f>IF('Building B18'!O483&gt;0,'Building B18'!O483, " ")</f>
        <v> </v>
      </c>
      <c r="E369" s="160" t="str">
        <f>IF('Building B18'!Q483&gt;0,'Building B18'!Q483, " ")</f>
        <v> </v>
      </c>
      <c r="F369" s="160" t="str">
        <f>IF('Building B18'!R483&gt;0,'Building B18'!R483, " ")</f>
        <v> </v>
      </c>
      <c r="G369" s="160" t="str">
        <f>IF('Building B18'!S483&gt;0,'Building B18'!S483, " ")</f>
        <v> </v>
      </c>
      <c r="H369" s="160" t="str">
        <f>IF('Building B18'!T483&gt;0,'Building B18'!T483, " ")</f>
        <v> </v>
      </c>
      <c r="I369" s="160" t="str">
        <f>IF('Building B18'!U483&gt;0,'Building B18'!U483, " ")</f>
        <v> </v>
      </c>
      <c r="J369" s="160" t="str">
        <f>IF('Building B18'!V483&gt;0,'Building B18'!V483, " ")</f>
        <v> </v>
      </c>
      <c r="K369" s="160" t="str">
        <f>IF('Building B18'!X483&gt;0,'Building B18'!X483, " ")</f>
        <v> </v>
      </c>
      <c r="L369" s="160" t="str">
        <f>IF('Building B18'!Y483&gt;0,'Building B18'!Y483, " ")</f>
        <v> </v>
      </c>
      <c r="M369" s="160" t="str">
        <f>IF('Building B18'!Z483&gt;0,'Building B18'!Z483, " ")</f>
        <v> </v>
      </c>
    </row>
    <row r="370" ht="14.25" customHeight="1">
      <c r="A370" s="12" t="str">
        <f>IF('Building B18'!A484&gt;0,'Building B18'!A484, " ")</f>
        <v> </v>
      </c>
      <c r="B370" s="12" t="str">
        <f>IF('Building B18'!B484&gt;0,'Building B18'!B484, " ")</f>
        <v> </v>
      </c>
      <c r="C370" s="160" t="str">
        <f>IF('Building B18'!N484&gt;0,'Building B18'!N484, " ")</f>
        <v> </v>
      </c>
      <c r="D370" s="160" t="str">
        <f>IF('Building B18'!O484&gt;0,'Building B18'!O484, " ")</f>
        <v> </v>
      </c>
      <c r="E370" s="160" t="str">
        <f>IF('Building B18'!Q484&gt;0,'Building B18'!Q484, " ")</f>
        <v> </v>
      </c>
      <c r="F370" s="160" t="str">
        <f>IF('Building B18'!R484&gt;0,'Building B18'!R484, " ")</f>
        <v> </v>
      </c>
      <c r="G370" s="160" t="str">
        <f>IF('Building B18'!S484&gt;0,'Building B18'!S484, " ")</f>
        <v> </v>
      </c>
      <c r="H370" s="160" t="str">
        <f>IF('Building B18'!T484&gt;0,'Building B18'!T484, " ")</f>
        <v> </v>
      </c>
      <c r="I370" s="160" t="str">
        <f>IF('Building B18'!U484&gt;0,'Building B18'!U484, " ")</f>
        <v> </v>
      </c>
      <c r="J370" s="160" t="str">
        <f>IF('Building B18'!V484&gt;0,'Building B18'!V484, " ")</f>
        <v> </v>
      </c>
      <c r="K370" s="160" t="str">
        <f>IF('Building B18'!X484&gt;0,'Building B18'!X484, " ")</f>
        <v> </v>
      </c>
      <c r="L370" s="160" t="str">
        <f>IF('Building B18'!Y484&gt;0,'Building B18'!Y484, " ")</f>
        <v> </v>
      </c>
      <c r="M370" s="160" t="str">
        <f>IF('Building B18'!Z484&gt;0,'Building B18'!Z484, " ")</f>
        <v> </v>
      </c>
    </row>
    <row r="371" ht="14.25" customHeight="1">
      <c r="A371" s="12" t="str">
        <f>IF('Building B18'!A485&gt;0,'Building B18'!A485, " ")</f>
        <v> </v>
      </c>
      <c r="B371" s="12" t="str">
        <f>IF('Building B18'!B485&gt;0,'Building B18'!B485, " ")</f>
        <v> </v>
      </c>
      <c r="C371" s="160" t="str">
        <f>IF('Building B18'!N485&gt;0,'Building B18'!N485, " ")</f>
        <v> </v>
      </c>
      <c r="D371" s="160" t="str">
        <f>IF('Building B18'!O485&gt;0,'Building B18'!O485, " ")</f>
        <v> </v>
      </c>
      <c r="E371" s="160" t="str">
        <f>IF('Building B18'!Q485&gt;0,'Building B18'!Q485, " ")</f>
        <v> </v>
      </c>
      <c r="F371" s="160" t="str">
        <f>IF('Building B18'!R485&gt;0,'Building B18'!R485, " ")</f>
        <v> </v>
      </c>
      <c r="G371" s="160" t="str">
        <f>IF('Building B18'!S485&gt;0,'Building B18'!S485, " ")</f>
        <v> </v>
      </c>
      <c r="H371" s="160" t="str">
        <f>IF('Building B18'!T485&gt;0,'Building B18'!T485, " ")</f>
        <v> </v>
      </c>
      <c r="I371" s="160" t="str">
        <f>IF('Building B18'!U485&gt;0,'Building B18'!U485, " ")</f>
        <v> </v>
      </c>
      <c r="J371" s="160" t="str">
        <f>IF('Building B18'!V485&gt;0,'Building B18'!V485, " ")</f>
        <v> </v>
      </c>
      <c r="K371" s="160" t="str">
        <f>IF('Building B18'!X485&gt;0,'Building B18'!X485, " ")</f>
        <v> </v>
      </c>
      <c r="L371" s="160" t="str">
        <f>IF('Building B18'!Y485&gt;0,'Building B18'!Y485, " ")</f>
        <v> </v>
      </c>
      <c r="M371" s="160" t="str">
        <f>IF('Building B18'!Z485&gt;0,'Building B18'!Z485, " ")</f>
        <v> </v>
      </c>
    </row>
    <row r="372" ht="14.25" customHeight="1">
      <c r="A372" s="12" t="str">
        <f>IF('Building B18'!A486&gt;0,'Building B18'!A486, " ")</f>
        <v> </v>
      </c>
      <c r="B372" s="12" t="str">
        <f>IF('Building B18'!B486&gt;0,'Building B18'!B486, " ")</f>
        <v> </v>
      </c>
      <c r="C372" s="160" t="str">
        <f>IF('Building B18'!N486&gt;0,'Building B18'!N486, " ")</f>
        <v> </v>
      </c>
      <c r="D372" s="160" t="str">
        <f>IF('Building B18'!O486&gt;0,'Building B18'!O486, " ")</f>
        <v> </v>
      </c>
      <c r="E372" s="160" t="str">
        <f>IF('Building B18'!Q486&gt;0,'Building B18'!Q486, " ")</f>
        <v> </v>
      </c>
      <c r="F372" s="160" t="str">
        <f>IF('Building B18'!R486&gt;0,'Building B18'!R486, " ")</f>
        <v> </v>
      </c>
      <c r="G372" s="160" t="str">
        <f>IF('Building B18'!S486&gt;0,'Building B18'!S486, " ")</f>
        <v> </v>
      </c>
      <c r="H372" s="160" t="str">
        <f>IF('Building B18'!T486&gt;0,'Building B18'!T486, " ")</f>
        <v> </v>
      </c>
      <c r="I372" s="160" t="str">
        <f>IF('Building B18'!U486&gt;0,'Building B18'!U486, " ")</f>
        <v> </v>
      </c>
      <c r="J372" s="160" t="str">
        <f>IF('Building B18'!V486&gt;0,'Building B18'!V486, " ")</f>
        <v> </v>
      </c>
      <c r="K372" s="160" t="str">
        <f>IF('Building B18'!X486&gt;0,'Building B18'!X486, " ")</f>
        <v> </v>
      </c>
      <c r="L372" s="160" t="str">
        <f>IF('Building B18'!Y486&gt;0,'Building B18'!Y486, " ")</f>
        <v> </v>
      </c>
      <c r="M372" s="160" t="str">
        <f>IF('Building B18'!Z486&gt;0,'Building B18'!Z486, " ")</f>
        <v> </v>
      </c>
    </row>
    <row r="373" ht="14.25" customHeight="1">
      <c r="A373" s="12" t="str">
        <f>IF('Building B18'!A487&gt;0,'Building B18'!A487, " ")</f>
        <v> </v>
      </c>
      <c r="B373" s="12" t="str">
        <f>IF('Building B18'!B487&gt;0,'Building B18'!B487, " ")</f>
        <v> </v>
      </c>
      <c r="C373" s="160" t="str">
        <f>IF('Building B18'!N487&gt;0,'Building B18'!N487, " ")</f>
        <v> </v>
      </c>
      <c r="D373" s="160" t="str">
        <f>IF('Building B18'!O487&gt;0,'Building B18'!O487, " ")</f>
        <v> </v>
      </c>
      <c r="E373" s="160" t="str">
        <f>IF('Building B18'!Q487&gt;0,'Building B18'!Q487, " ")</f>
        <v> </v>
      </c>
      <c r="F373" s="160" t="str">
        <f>IF('Building B18'!R487&gt;0,'Building B18'!R487, " ")</f>
        <v> </v>
      </c>
      <c r="G373" s="160" t="str">
        <f>IF('Building B18'!S487&gt;0,'Building B18'!S487, " ")</f>
        <v> </v>
      </c>
      <c r="H373" s="160" t="str">
        <f>IF('Building B18'!T487&gt;0,'Building B18'!T487, " ")</f>
        <v> </v>
      </c>
      <c r="I373" s="160" t="str">
        <f>IF('Building B18'!U487&gt;0,'Building B18'!U487, " ")</f>
        <v> </v>
      </c>
      <c r="J373" s="160" t="str">
        <f>IF('Building B18'!V487&gt;0,'Building B18'!V487, " ")</f>
        <v> </v>
      </c>
      <c r="K373" s="160" t="str">
        <f>IF('Building B18'!X487&gt;0,'Building B18'!X487, " ")</f>
        <v> </v>
      </c>
      <c r="L373" s="160" t="str">
        <f>IF('Building B18'!Y487&gt;0,'Building B18'!Y487, " ")</f>
        <v> </v>
      </c>
      <c r="M373" s="160" t="str">
        <f>IF('Building B18'!Z487&gt;0,'Building B18'!Z487, " ")</f>
        <v> </v>
      </c>
    </row>
    <row r="374" ht="14.25" customHeight="1">
      <c r="A374" s="12" t="str">
        <f>IF('Building B18'!A488&gt;0,'Building B18'!A488, " ")</f>
        <v> </v>
      </c>
      <c r="B374" s="12" t="str">
        <f>IF('Building B18'!B488&gt;0,'Building B18'!B488, " ")</f>
        <v> </v>
      </c>
      <c r="C374" s="160" t="str">
        <f>IF('Building B18'!N488&gt;0,'Building B18'!N488, " ")</f>
        <v> </v>
      </c>
      <c r="D374" s="160" t="str">
        <f>IF('Building B18'!O488&gt;0,'Building B18'!O488, " ")</f>
        <v> </v>
      </c>
      <c r="E374" s="160" t="str">
        <f>IF('Building B18'!Q488&gt;0,'Building B18'!Q488, " ")</f>
        <v> </v>
      </c>
      <c r="F374" s="160" t="str">
        <f>IF('Building B18'!R488&gt;0,'Building B18'!R488, " ")</f>
        <v> </v>
      </c>
      <c r="G374" s="160" t="str">
        <f>IF('Building B18'!S488&gt;0,'Building B18'!S488, " ")</f>
        <v> </v>
      </c>
      <c r="H374" s="160" t="str">
        <f>IF('Building B18'!T488&gt;0,'Building B18'!T488, " ")</f>
        <v> </v>
      </c>
      <c r="I374" s="160" t="str">
        <f>IF('Building B18'!U488&gt;0,'Building B18'!U488, " ")</f>
        <v> </v>
      </c>
      <c r="J374" s="160" t="str">
        <f>IF('Building B18'!V488&gt;0,'Building B18'!V488, " ")</f>
        <v> </v>
      </c>
      <c r="K374" s="160" t="str">
        <f>IF('Building B18'!X488&gt;0,'Building B18'!X488, " ")</f>
        <v> </v>
      </c>
      <c r="L374" s="160" t="str">
        <f>IF('Building B18'!Y488&gt;0,'Building B18'!Y488, " ")</f>
        <v> </v>
      </c>
      <c r="M374" s="160" t="str">
        <f>IF('Building B18'!Z488&gt;0,'Building B18'!Z488, " ")</f>
        <v> </v>
      </c>
    </row>
    <row r="375" ht="14.25" customHeight="1">
      <c r="A375" s="12" t="str">
        <f>IF('Building B18'!A489&gt;0,'Building B18'!A489, " ")</f>
        <v> </v>
      </c>
      <c r="B375" s="12" t="str">
        <f>IF('Building B18'!B489&gt;0,'Building B18'!B489, " ")</f>
        <v> </v>
      </c>
      <c r="C375" s="160" t="str">
        <f>IF('Building B18'!N489&gt;0,'Building B18'!N489, " ")</f>
        <v> </v>
      </c>
      <c r="D375" s="160" t="str">
        <f>IF('Building B18'!O489&gt;0,'Building B18'!O489, " ")</f>
        <v> </v>
      </c>
      <c r="E375" s="160" t="str">
        <f>IF('Building B18'!Q489&gt;0,'Building B18'!Q489, " ")</f>
        <v> </v>
      </c>
      <c r="F375" s="160" t="str">
        <f>IF('Building B18'!R489&gt;0,'Building B18'!R489, " ")</f>
        <v> </v>
      </c>
      <c r="G375" s="160" t="str">
        <f>IF('Building B18'!S489&gt;0,'Building B18'!S489, " ")</f>
        <v> </v>
      </c>
      <c r="H375" s="160" t="str">
        <f>IF('Building B18'!T489&gt;0,'Building B18'!T489, " ")</f>
        <v> </v>
      </c>
      <c r="I375" s="160" t="str">
        <f>IF('Building B18'!U489&gt;0,'Building B18'!U489, " ")</f>
        <v> </v>
      </c>
      <c r="J375" s="160" t="str">
        <f>IF('Building B18'!V489&gt;0,'Building B18'!V489, " ")</f>
        <v> </v>
      </c>
      <c r="K375" s="160" t="str">
        <f>IF('Building B18'!X489&gt;0,'Building B18'!X489, " ")</f>
        <v> </v>
      </c>
      <c r="L375" s="160" t="str">
        <f>IF('Building B18'!Y489&gt;0,'Building B18'!Y489, " ")</f>
        <v> </v>
      </c>
      <c r="M375" s="160" t="str">
        <f>IF('Building B18'!Z489&gt;0,'Building B18'!Z489, " ")</f>
        <v> </v>
      </c>
    </row>
    <row r="376" ht="14.25" customHeight="1">
      <c r="A376" s="12" t="str">
        <f>IF('Building B18'!A490&gt;0,'Building B18'!A490, " ")</f>
        <v> </v>
      </c>
      <c r="B376" s="12" t="str">
        <f>IF('Building B18'!B490&gt;0,'Building B18'!B490, " ")</f>
        <v> </v>
      </c>
      <c r="C376" s="160" t="str">
        <f>IF('Building B18'!N490&gt;0,'Building B18'!N490, " ")</f>
        <v> </v>
      </c>
      <c r="D376" s="160" t="str">
        <f>IF('Building B18'!O490&gt;0,'Building B18'!O490, " ")</f>
        <v> </v>
      </c>
      <c r="E376" s="160" t="str">
        <f>IF('Building B18'!Q490&gt;0,'Building B18'!Q490, " ")</f>
        <v> </v>
      </c>
      <c r="F376" s="160" t="str">
        <f>IF('Building B18'!R490&gt;0,'Building B18'!R490, " ")</f>
        <v> </v>
      </c>
      <c r="G376" s="160" t="str">
        <f>IF('Building B18'!S490&gt;0,'Building B18'!S490, " ")</f>
        <v> </v>
      </c>
      <c r="H376" s="160" t="str">
        <f>IF('Building B18'!T490&gt;0,'Building B18'!T490, " ")</f>
        <v> </v>
      </c>
      <c r="I376" s="160" t="str">
        <f>IF('Building B18'!U490&gt;0,'Building B18'!U490, " ")</f>
        <v> </v>
      </c>
      <c r="J376" s="160" t="str">
        <f>IF('Building B18'!V490&gt;0,'Building B18'!V490, " ")</f>
        <v> </v>
      </c>
      <c r="K376" s="160" t="str">
        <f>IF('Building B18'!X490&gt;0,'Building B18'!X490, " ")</f>
        <v> </v>
      </c>
      <c r="L376" s="160" t="str">
        <f>IF('Building B18'!Y490&gt;0,'Building B18'!Y490, " ")</f>
        <v> </v>
      </c>
      <c r="M376" s="160" t="str">
        <f>IF('Building B18'!Z490&gt;0,'Building B18'!Z490, " ")</f>
        <v> </v>
      </c>
    </row>
    <row r="377" ht="14.25" customHeight="1">
      <c r="A377" s="12" t="str">
        <f>IF('Building B18'!A491&gt;0,'Building B18'!A491, " ")</f>
        <v> </v>
      </c>
      <c r="B377" s="12" t="str">
        <f>IF('Building B18'!B491&gt;0,'Building B18'!B491, " ")</f>
        <v> </v>
      </c>
      <c r="C377" s="160" t="str">
        <f>IF('Building B18'!N491&gt;0,'Building B18'!N491, " ")</f>
        <v> </v>
      </c>
      <c r="D377" s="160" t="str">
        <f>IF('Building B18'!O491&gt;0,'Building B18'!O491, " ")</f>
        <v> </v>
      </c>
      <c r="E377" s="160" t="str">
        <f>IF('Building B18'!Q491&gt;0,'Building B18'!Q491, " ")</f>
        <v> </v>
      </c>
      <c r="F377" s="160" t="str">
        <f>IF('Building B18'!R491&gt;0,'Building B18'!R491, " ")</f>
        <v> </v>
      </c>
      <c r="G377" s="160" t="str">
        <f>IF('Building B18'!S491&gt;0,'Building B18'!S491, " ")</f>
        <v> </v>
      </c>
      <c r="H377" s="160" t="str">
        <f>IF('Building B18'!T491&gt;0,'Building B18'!T491, " ")</f>
        <v> </v>
      </c>
      <c r="I377" s="160" t="str">
        <f>IF('Building B18'!U491&gt;0,'Building B18'!U491, " ")</f>
        <v> </v>
      </c>
      <c r="J377" s="160" t="str">
        <f>IF('Building B18'!V491&gt;0,'Building B18'!V491, " ")</f>
        <v> </v>
      </c>
      <c r="K377" s="160" t="str">
        <f>IF('Building B18'!X491&gt;0,'Building B18'!X491, " ")</f>
        <v> </v>
      </c>
      <c r="L377" s="160" t="str">
        <f>IF('Building B18'!Y491&gt;0,'Building B18'!Y491, " ")</f>
        <v> </v>
      </c>
      <c r="M377" s="160" t="str">
        <f>IF('Building B18'!Z491&gt;0,'Building B18'!Z491, " ")</f>
        <v> </v>
      </c>
    </row>
    <row r="378" ht="14.25" customHeight="1">
      <c r="A378" s="12" t="str">
        <f>IF('Building B18'!A492&gt;0,'Building B18'!A492, " ")</f>
        <v> </v>
      </c>
      <c r="B378" s="12" t="str">
        <f>IF('Building B18'!B492&gt;0,'Building B18'!B492, " ")</f>
        <v> </v>
      </c>
      <c r="C378" s="160" t="str">
        <f>IF('Building B18'!N492&gt;0,'Building B18'!N492, " ")</f>
        <v> </v>
      </c>
      <c r="D378" s="160" t="str">
        <f>IF('Building B18'!O492&gt;0,'Building B18'!O492, " ")</f>
        <v> </v>
      </c>
      <c r="E378" s="160" t="str">
        <f>IF('Building B18'!Q492&gt;0,'Building B18'!Q492, " ")</f>
        <v> </v>
      </c>
      <c r="F378" s="160" t="str">
        <f>IF('Building B18'!R492&gt;0,'Building B18'!R492, " ")</f>
        <v> </v>
      </c>
      <c r="G378" s="160" t="str">
        <f>IF('Building B18'!S492&gt;0,'Building B18'!S492, " ")</f>
        <v> </v>
      </c>
      <c r="H378" s="160" t="str">
        <f>IF('Building B18'!T492&gt;0,'Building B18'!T492, " ")</f>
        <v> </v>
      </c>
      <c r="I378" s="160" t="str">
        <f>IF('Building B18'!U492&gt;0,'Building B18'!U492, " ")</f>
        <v> </v>
      </c>
      <c r="J378" s="160" t="str">
        <f>IF('Building B18'!V492&gt;0,'Building B18'!V492, " ")</f>
        <v> </v>
      </c>
      <c r="K378" s="160" t="str">
        <f>IF('Building B18'!X492&gt;0,'Building B18'!X492, " ")</f>
        <v> </v>
      </c>
      <c r="L378" s="160" t="str">
        <f>IF('Building B18'!Y492&gt;0,'Building B18'!Y492, " ")</f>
        <v> </v>
      </c>
      <c r="M378" s="160" t="str">
        <f>IF('Building B18'!Z492&gt;0,'Building B18'!Z492, " ")</f>
        <v> </v>
      </c>
    </row>
    <row r="379" ht="14.25" customHeight="1">
      <c r="A379" s="12" t="str">
        <f>IF('Building B18'!A493&gt;0,'Building B18'!A493, " ")</f>
        <v> </v>
      </c>
      <c r="B379" s="12" t="str">
        <f>IF('Building B18'!B493&gt;0,'Building B18'!B493, " ")</f>
        <v> </v>
      </c>
      <c r="C379" s="160" t="str">
        <f>IF('Building B18'!N493&gt;0,'Building B18'!N493, " ")</f>
        <v> </v>
      </c>
      <c r="D379" s="160" t="str">
        <f>IF('Building B18'!O493&gt;0,'Building B18'!O493, " ")</f>
        <v> </v>
      </c>
      <c r="E379" s="160" t="str">
        <f>IF('Building B18'!Q493&gt;0,'Building B18'!Q493, " ")</f>
        <v> </v>
      </c>
      <c r="F379" s="160" t="str">
        <f>IF('Building B18'!R493&gt;0,'Building B18'!R493, " ")</f>
        <v> </v>
      </c>
      <c r="G379" s="160" t="str">
        <f>IF('Building B18'!S493&gt;0,'Building B18'!S493, " ")</f>
        <v> </v>
      </c>
      <c r="H379" s="160" t="str">
        <f>IF('Building B18'!T493&gt;0,'Building B18'!T493, " ")</f>
        <v> </v>
      </c>
      <c r="I379" s="160" t="str">
        <f>IF('Building B18'!U493&gt;0,'Building B18'!U493, " ")</f>
        <v> </v>
      </c>
      <c r="J379" s="160" t="str">
        <f>IF('Building B18'!V493&gt;0,'Building B18'!V493, " ")</f>
        <v> </v>
      </c>
      <c r="K379" s="160" t="str">
        <f>IF('Building B18'!X493&gt;0,'Building B18'!X493, " ")</f>
        <v> </v>
      </c>
      <c r="L379" s="160" t="str">
        <f>IF('Building B18'!Y493&gt;0,'Building B18'!Y493, " ")</f>
        <v> </v>
      </c>
      <c r="M379" s="160" t="str">
        <f>IF('Building B18'!Z493&gt;0,'Building B18'!Z493, " ")</f>
        <v> </v>
      </c>
    </row>
    <row r="380" ht="14.25" customHeight="1">
      <c r="A380" s="12" t="str">
        <f>IF('Building B18'!A494&gt;0,'Building B18'!A494, " ")</f>
        <v> </v>
      </c>
      <c r="B380" s="12" t="str">
        <f>IF('Building B18'!B494&gt;0,'Building B18'!B494, " ")</f>
        <v> </v>
      </c>
      <c r="C380" s="160" t="str">
        <f>IF('Building B18'!N494&gt;0,'Building B18'!N494, " ")</f>
        <v> </v>
      </c>
      <c r="D380" s="160" t="str">
        <f>IF('Building B18'!O494&gt;0,'Building B18'!O494, " ")</f>
        <v> </v>
      </c>
      <c r="E380" s="160" t="str">
        <f>IF('Building B18'!Q494&gt;0,'Building B18'!Q494, " ")</f>
        <v> </v>
      </c>
      <c r="F380" s="160" t="str">
        <f>IF('Building B18'!R494&gt;0,'Building B18'!R494, " ")</f>
        <v> </v>
      </c>
      <c r="G380" s="160" t="str">
        <f>IF('Building B18'!S494&gt;0,'Building B18'!S494, " ")</f>
        <v> </v>
      </c>
      <c r="H380" s="160" t="str">
        <f>IF('Building B18'!T494&gt;0,'Building B18'!T494, " ")</f>
        <v> </v>
      </c>
      <c r="I380" s="160" t="str">
        <f>IF('Building B18'!U494&gt;0,'Building B18'!U494, " ")</f>
        <v> </v>
      </c>
      <c r="J380" s="160" t="str">
        <f>IF('Building B18'!V494&gt;0,'Building B18'!V494, " ")</f>
        <v> </v>
      </c>
      <c r="K380" s="160" t="str">
        <f>IF('Building B18'!X494&gt;0,'Building B18'!X494, " ")</f>
        <v> </v>
      </c>
      <c r="L380" s="160" t="str">
        <f>IF('Building B18'!Y494&gt;0,'Building B18'!Y494, " ")</f>
        <v> </v>
      </c>
      <c r="M380" s="160" t="str">
        <f>IF('Building B18'!Z494&gt;0,'Building B18'!Z494, " ")</f>
        <v> </v>
      </c>
    </row>
    <row r="381" ht="14.25" customHeight="1">
      <c r="A381" s="12" t="str">
        <f>IF('Building B18'!A495&gt;0,'Building B18'!A495, " ")</f>
        <v> </v>
      </c>
      <c r="B381" s="12" t="str">
        <f>IF('Building B18'!B495&gt;0,'Building B18'!B495, " ")</f>
        <v> </v>
      </c>
      <c r="C381" s="160" t="str">
        <f>IF('Building B18'!N495&gt;0,'Building B18'!N495, " ")</f>
        <v> </v>
      </c>
      <c r="D381" s="160" t="str">
        <f>IF('Building B18'!O495&gt;0,'Building B18'!O495, " ")</f>
        <v> </v>
      </c>
      <c r="E381" s="160" t="str">
        <f>IF('Building B18'!Q495&gt;0,'Building B18'!Q495, " ")</f>
        <v> </v>
      </c>
      <c r="F381" s="160" t="str">
        <f>IF('Building B18'!R495&gt;0,'Building B18'!R495, " ")</f>
        <v> </v>
      </c>
      <c r="G381" s="160" t="str">
        <f>IF('Building B18'!S495&gt;0,'Building B18'!S495, " ")</f>
        <v> </v>
      </c>
      <c r="H381" s="160" t="str">
        <f>IF('Building B18'!T495&gt;0,'Building B18'!T495, " ")</f>
        <v> </v>
      </c>
      <c r="I381" s="160" t="str">
        <f>IF('Building B18'!U495&gt;0,'Building B18'!U495, " ")</f>
        <v> </v>
      </c>
      <c r="J381" s="160" t="str">
        <f>IF('Building B18'!V495&gt;0,'Building B18'!V495, " ")</f>
        <v> </v>
      </c>
      <c r="K381" s="160" t="str">
        <f>IF('Building B18'!X495&gt;0,'Building B18'!X495, " ")</f>
        <v> </v>
      </c>
      <c r="L381" s="160" t="str">
        <f>IF('Building B18'!Y495&gt;0,'Building B18'!Y495, " ")</f>
        <v> </v>
      </c>
      <c r="M381" s="160" t="str">
        <f>IF('Building B18'!Z495&gt;0,'Building B18'!Z495, " ")</f>
        <v> </v>
      </c>
    </row>
    <row r="382" ht="14.25" customHeight="1">
      <c r="A382" s="12" t="str">
        <f>IF('Building B18'!A496&gt;0,'Building B18'!A496, " ")</f>
        <v> </v>
      </c>
      <c r="B382" s="12" t="str">
        <f>IF('Building B18'!B496&gt;0,'Building B18'!B496, " ")</f>
        <v> </v>
      </c>
      <c r="C382" s="160" t="str">
        <f>IF('Building B18'!N496&gt;0,'Building B18'!N496, " ")</f>
        <v> </v>
      </c>
      <c r="D382" s="160" t="str">
        <f>IF('Building B18'!O496&gt;0,'Building B18'!O496, " ")</f>
        <v> </v>
      </c>
      <c r="E382" s="160" t="str">
        <f>IF('Building B18'!Q496&gt;0,'Building B18'!Q496, " ")</f>
        <v> </v>
      </c>
      <c r="F382" s="160" t="str">
        <f>IF('Building B18'!R496&gt;0,'Building B18'!R496, " ")</f>
        <v> </v>
      </c>
      <c r="G382" s="160" t="str">
        <f>IF('Building B18'!S496&gt;0,'Building B18'!S496, " ")</f>
        <v> </v>
      </c>
      <c r="H382" s="160" t="str">
        <f>IF('Building B18'!T496&gt;0,'Building B18'!T496, " ")</f>
        <v> </v>
      </c>
      <c r="I382" s="160" t="str">
        <f>IF('Building B18'!U496&gt;0,'Building B18'!U496, " ")</f>
        <v> </v>
      </c>
      <c r="J382" s="160" t="str">
        <f>IF('Building B18'!V496&gt;0,'Building B18'!V496, " ")</f>
        <v> </v>
      </c>
      <c r="K382" s="160" t="str">
        <f>IF('Building B18'!X496&gt;0,'Building B18'!X496, " ")</f>
        <v> </v>
      </c>
      <c r="L382" s="160" t="str">
        <f>IF('Building B18'!Y496&gt;0,'Building B18'!Y496, " ")</f>
        <v> </v>
      </c>
      <c r="M382" s="160" t="str">
        <f>IF('Building B18'!Z496&gt;0,'Building B18'!Z496, " ")</f>
        <v> </v>
      </c>
    </row>
    <row r="383" ht="14.25" customHeight="1">
      <c r="A383" s="12" t="str">
        <f>IF('Building B18'!A497&gt;0,'Building B18'!A497, " ")</f>
        <v> </v>
      </c>
      <c r="B383" s="12" t="str">
        <f>IF('Building B18'!B497&gt;0,'Building B18'!B497, " ")</f>
        <v> </v>
      </c>
      <c r="C383" s="160" t="str">
        <f>IF('Building B18'!N497&gt;0,'Building B18'!N497, " ")</f>
        <v> </v>
      </c>
      <c r="D383" s="160" t="str">
        <f>IF('Building B18'!O497&gt;0,'Building B18'!O497, " ")</f>
        <v> </v>
      </c>
      <c r="E383" s="160" t="str">
        <f>IF('Building B18'!Q497&gt;0,'Building B18'!Q497, " ")</f>
        <v> </v>
      </c>
      <c r="F383" s="160" t="str">
        <f>IF('Building B18'!R497&gt;0,'Building B18'!R497, " ")</f>
        <v> </v>
      </c>
      <c r="G383" s="160" t="str">
        <f>IF('Building B18'!S497&gt;0,'Building B18'!S497, " ")</f>
        <v> </v>
      </c>
      <c r="H383" s="160" t="str">
        <f>IF('Building B18'!T497&gt;0,'Building B18'!T497, " ")</f>
        <v> </v>
      </c>
      <c r="I383" s="160" t="str">
        <f>IF('Building B18'!U497&gt;0,'Building B18'!U497, " ")</f>
        <v> </v>
      </c>
      <c r="J383" s="160" t="str">
        <f>IF('Building B18'!V497&gt;0,'Building B18'!V497, " ")</f>
        <v> </v>
      </c>
      <c r="K383" s="160" t="str">
        <f>IF('Building B18'!X497&gt;0,'Building B18'!X497, " ")</f>
        <v> </v>
      </c>
      <c r="L383" s="160" t="str">
        <f>IF('Building B18'!Y497&gt;0,'Building B18'!Y497, " ")</f>
        <v> </v>
      </c>
      <c r="M383" s="160" t="str">
        <f>IF('Building B18'!Z497&gt;0,'Building B18'!Z497, " ")</f>
        <v> </v>
      </c>
    </row>
    <row r="384" ht="14.25" customHeight="1">
      <c r="A384" s="12" t="str">
        <f>IF('Building B18'!A498&gt;0,'Building B18'!A498, " ")</f>
        <v> </v>
      </c>
      <c r="B384" s="12" t="str">
        <f>IF('Building B18'!B498&gt;0,'Building B18'!B498, " ")</f>
        <v> </v>
      </c>
      <c r="C384" s="160" t="str">
        <f>IF('Building B18'!N498&gt;0,'Building B18'!N498, " ")</f>
        <v> </v>
      </c>
      <c r="D384" s="160" t="str">
        <f>IF('Building B18'!O498&gt;0,'Building B18'!O498, " ")</f>
        <v> </v>
      </c>
      <c r="E384" s="160" t="str">
        <f>IF('Building B18'!Q498&gt;0,'Building B18'!Q498, " ")</f>
        <v> </v>
      </c>
      <c r="F384" s="160" t="str">
        <f>IF('Building B18'!R498&gt;0,'Building B18'!R498, " ")</f>
        <v> </v>
      </c>
      <c r="G384" s="160" t="str">
        <f>IF('Building B18'!S498&gt;0,'Building B18'!S498, " ")</f>
        <v> </v>
      </c>
      <c r="H384" s="160" t="str">
        <f>IF('Building B18'!T498&gt;0,'Building B18'!T498, " ")</f>
        <v> </v>
      </c>
      <c r="I384" s="160" t="str">
        <f>IF('Building B18'!U498&gt;0,'Building B18'!U498, " ")</f>
        <v> </v>
      </c>
      <c r="J384" s="160" t="str">
        <f>IF('Building B18'!V498&gt;0,'Building B18'!V498, " ")</f>
        <v> </v>
      </c>
      <c r="K384" s="160" t="str">
        <f>IF('Building B18'!X498&gt;0,'Building B18'!X498, " ")</f>
        <v> </v>
      </c>
      <c r="L384" s="160" t="str">
        <f>IF('Building B18'!Y498&gt;0,'Building B18'!Y498, " ")</f>
        <v> </v>
      </c>
      <c r="M384" s="160" t="str">
        <f>IF('Building B18'!Z498&gt;0,'Building B18'!Z498, " ")</f>
        <v> </v>
      </c>
    </row>
    <row r="385" ht="14.25" customHeight="1">
      <c r="A385" s="12" t="str">
        <f>IF('Building B18'!A499&gt;0,'Building B18'!A499, " ")</f>
        <v> </v>
      </c>
      <c r="B385" s="12" t="str">
        <f>IF('Building B18'!B499&gt;0,'Building B18'!B499, " ")</f>
        <v> </v>
      </c>
      <c r="C385" s="160" t="str">
        <f>IF('Building B18'!N499&gt;0,'Building B18'!N499, " ")</f>
        <v> </v>
      </c>
      <c r="D385" s="160" t="str">
        <f>IF('Building B18'!O499&gt;0,'Building B18'!O499, " ")</f>
        <v> </v>
      </c>
      <c r="E385" s="160" t="str">
        <f>IF('Building B18'!Q499&gt;0,'Building B18'!Q499, " ")</f>
        <v> </v>
      </c>
      <c r="F385" s="160" t="str">
        <f>IF('Building B18'!R499&gt;0,'Building B18'!R499, " ")</f>
        <v> </v>
      </c>
      <c r="G385" s="160" t="str">
        <f>IF('Building B18'!S499&gt;0,'Building B18'!S499, " ")</f>
        <v> </v>
      </c>
      <c r="H385" s="160" t="str">
        <f>IF('Building B18'!T499&gt;0,'Building B18'!T499, " ")</f>
        <v> </v>
      </c>
      <c r="I385" s="160" t="str">
        <f>IF('Building B18'!U499&gt;0,'Building B18'!U499, " ")</f>
        <v> </v>
      </c>
      <c r="J385" s="160" t="str">
        <f>IF('Building B18'!V499&gt;0,'Building B18'!V499, " ")</f>
        <v> </v>
      </c>
      <c r="K385" s="160" t="str">
        <f>IF('Building B18'!X499&gt;0,'Building B18'!X499, " ")</f>
        <v> </v>
      </c>
      <c r="L385" s="160" t="str">
        <f>IF('Building B18'!Y499&gt;0,'Building B18'!Y499, " ")</f>
        <v> </v>
      </c>
      <c r="M385" s="160" t="str">
        <f>IF('Building B18'!Z499&gt;0,'Building B18'!Z499, " ")</f>
        <v> </v>
      </c>
    </row>
    <row r="386" ht="14.25" customHeight="1">
      <c r="A386" s="12" t="str">
        <f>IF('Building B18'!A500&gt;0,'Building B18'!A500, " ")</f>
        <v> </v>
      </c>
      <c r="B386" s="12" t="str">
        <f>IF('Building B18'!B500&gt;0,'Building B18'!B500, " ")</f>
        <v> </v>
      </c>
      <c r="C386" s="160" t="str">
        <f>IF('Building B18'!N500&gt;0,'Building B18'!N500, " ")</f>
        <v> </v>
      </c>
      <c r="D386" s="160" t="str">
        <f>IF('Building B18'!O500&gt;0,'Building B18'!O500, " ")</f>
        <v> </v>
      </c>
      <c r="E386" s="160" t="str">
        <f>IF('Building B18'!Q500&gt;0,'Building B18'!Q500, " ")</f>
        <v> </v>
      </c>
      <c r="F386" s="160" t="str">
        <f>IF('Building B18'!R500&gt;0,'Building B18'!R500, " ")</f>
        <v> </v>
      </c>
      <c r="G386" s="160" t="str">
        <f>IF('Building B18'!S500&gt;0,'Building B18'!S500, " ")</f>
        <v> </v>
      </c>
      <c r="H386" s="160" t="str">
        <f>IF('Building B18'!T500&gt;0,'Building B18'!T500, " ")</f>
        <v> </v>
      </c>
      <c r="I386" s="160" t="str">
        <f>IF('Building B18'!U500&gt;0,'Building B18'!U500, " ")</f>
        <v> </v>
      </c>
      <c r="J386" s="160" t="str">
        <f>IF('Building B18'!V500&gt;0,'Building B18'!V500, " ")</f>
        <v> </v>
      </c>
      <c r="K386" s="160" t="str">
        <f>IF('Building B18'!X500&gt;0,'Building B18'!X500, " ")</f>
        <v> </v>
      </c>
      <c r="L386" s="160" t="str">
        <f>IF('Building B18'!Y500&gt;0,'Building B18'!Y500, " ")</f>
        <v> </v>
      </c>
      <c r="M386" s="160" t="str">
        <f>IF('Building B18'!Z500&gt;0,'Building B18'!Z500, " ")</f>
        <v> </v>
      </c>
    </row>
    <row r="387" ht="14.25" customHeight="1">
      <c r="A387" s="12" t="str">
        <f>IF('Building B18'!A501&gt;0,'Building B18'!A501, " ")</f>
        <v> </v>
      </c>
      <c r="B387" s="12" t="str">
        <f>IF('Building B18'!B501&gt;0,'Building B18'!B501, " ")</f>
        <v> </v>
      </c>
      <c r="C387" s="160" t="str">
        <f>IF('Building B18'!N501&gt;0,'Building B18'!N501, " ")</f>
        <v> </v>
      </c>
      <c r="D387" s="160" t="str">
        <f>IF('Building B18'!O501&gt;0,'Building B18'!O501, " ")</f>
        <v> </v>
      </c>
      <c r="E387" s="160" t="str">
        <f>IF('Building B18'!Q501&gt;0,'Building B18'!Q501, " ")</f>
        <v> </v>
      </c>
      <c r="F387" s="160" t="str">
        <f>IF('Building B18'!R501&gt;0,'Building B18'!R501, " ")</f>
        <v> </v>
      </c>
      <c r="G387" s="160" t="str">
        <f>IF('Building B18'!S501&gt;0,'Building B18'!S501, " ")</f>
        <v> </v>
      </c>
      <c r="H387" s="160" t="str">
        <f>IF('Building B18'!T501&gt;0,'Building B18'!T501, " ")</f>
        <v> </v>
      </c>
      <c r="I387" s="160" t="str">
        <f>IF('Building B18'!U501&gt;0,'Building B18'!U501, " ")</f>
        <v> </v>
      </c>
      <c r="J387" s="160" t="str">
        <f>IF('Building B18'!V501&gt;0,'Building B18'!V501, " ")</f>
        <v> </v>
      </c>
      <c r="K387" s="160" t="str">
        <f>IF('Building B18'!X501&gt;0,'Building B18'!X501, " ")</f>
        <v> </v>
      </c>
      <c r="L387" s="160" t="str">
        <f>IF('Building B18'!Y501&gt;0,'Building B18'!Y501, " ")</f>
        <v> </v>
      </c>
      <c r="M387" s="160" t="str">
        <f>IF('Building B18'!Z501&gt;0,'Building B18'!Z501, " ")</f>
        <v> </v>
      </c>
    </row>
    <row r="388" ht="14.25" customHeight="1">
      <c r="A388" s="12" t="str">
        <f>IF('Building B18'!A502&gt;0,'Building B18'!A502, " ")</f>
        <v> </v>
      </c>
      <c r="B388" s="12" t="str">
        <f>IF('Building B18'!B502&gt;0,'Building B18'!B502, " ")</f>
        <v> </v>
      </c>
      <c r="C388" s="160" t="str">
        <f>IF('Building B18'!N502&gt;0,'Building B18'!N502, " ")</f>
        <v> </v>
      </c>
      <c r="D388" s="160" t="str">
        <f>IF('Building B18'!O502&gt;0,'Building B18'!O502, " ")</f>
        <v> </v>
      </c>
      <c r="E388" s="160" t="str">
        <f>IF('Building B18'!Q502&gt;0,'Building B18'!Q502, " ")</f>
        <v> </v>
      </c>
      <c r="F388" s="160" t="str">
        <f>IF('Building B18'!R502&gt;0,'Building B18'!R502, " ")</f>
        <v> </v>
      </c>
      <c r="G388" s="160" t="str">
        <f>IF('Building B18'!S502&gt;0,'Building B18'!S502, " ")</f>
        <v> </v>
      </c>
      <c r="H388" s="160" t="str">
        <f>IF('Building B18'!T502&gt;0,'Building B18'!T502, " ")</f>
        <v> </v>
      </c>
      <c r="I388" s="160" t="str">
        <f>IF('Building B18'!U502&gt;0,'Building B18'!U502, " ")</f>
        <v> </v>
      </c>
      <c r="J388" s="160" t="str">
        <f>IF('Building B18'!V502&gt;0,'Building B18'!V502, " ")</f>
        <v> </v>
      </c>
      <c r="K388" s="160" t="str">
        <f>IF('Building B18'!X502&gt;0,'Building B18'!X502, " ")</f>
        <v> </v>
      </c>
      <c r="L388" s="160" t="str">
        <f>IF('Building B18'!Y502&gt;0,'Building B18'!Y502, " ")</f>
        <v> </v>
      </c>
      <c r="M388" s="160" t="str">
        <f>IF('Building B18'!Z502&gt;0,'Building B18'!Z502, " ")</f>
        <v> </v>
      </c>
    </row>
    <row r="389" ht="14.25" customHeight="1">
      <c r="A389" s="12" t="str">
        <f>IF('Building B18'!A503&gt;0,'Building B18'!A503, " ")</f>
        <v> </v>
      </c>
      <c r="B389" s="12" t="str">
        <f>IF('Building B18'!B503&gt;0,'Building B18'!B503, " ")</f>
        <v> </v>
      </c>
      <c r="C389" s="160" t="str">
        <f>IF('Building B18'!N503&gt;0,'Building B18'!N503, " ")</f>
        <v> </v>
      </c>
      <c r="D389" s="160" t="str">
        <f>IF('Building B18'!O503&gt;0,'Building B18'!O503, " ")</f>
        <v> </v>
      </c>
      <c r="E389" s="160" t="str">
        <f>IF('Building B18'!Q503&gt;0,'Building B18'!Q503, " ")</f>
        <v> </v>
      </c>
      <c r="F389" s="160" t="str">
        <f>IF('Building B18'!R503&gt;0,'Building B18'!R503, " ")</f>
        <v> </v>
      </c>
      <c r="G389" s="160" t="str">
        <f>IF('Building B18'!S503&gt;0,'Building B18'!S503, " ")</f>
        <v> </v>
      </c>
      <c r="H389" s="160" t="str">
        <f>IF('Building B18'!T503&gt;0,'Building B18'!T503, " ")</f>
        <v> </v>
      </c>
      <c r="I389" s="160" t="str">
        <f>IF('Building B18'!U503&gt;0,'Building B18'!U503, " ")</f>
        <v> </v>
      </c>
      <c r="J389" s="160" t="str">
        <f>IF('Building B18'!V503&gt;0,'Building B18'!V503, " ")</f>
        <v> </v>
      </c>
      <c r="K389" s="160" t="str">
        <f>IF('Building B18'!X503&gt;0,'Building B18'!X503, " ")</f>
        <v> </v>
      </c>
      <c r="L389" s="160" t="str">
        <f>IF('Building B18'!Y503&gt;0,'Building B18'!Y503, " ")</f>
        <v> </v>
      </c>
      <c r="M389" s="160" t="str">
        <f>IF('Building B18'!Z503&gt;0,'Building B18'!Z503, " ")</f>
        <v> </v>
      </c>
    </row>
    <row r="390" ht="14.25" customHeight="1">
      <c r="A390" s="12" t="str">
        <f>IF('Building B18'!A504&gt;0,'Building B18'!A504, " ")</f>
        <v> </v>
      </c>
      <c r="B390" s="12" t="str">
        <f>IF('Building B18'!B504&gt;0,'Building B18'!B504, " ")</f>
        <v> </v>
      </c>
      <c r="C390" s="160" t="str">
        <f>IF('Building B18'!N504&gt;0,'Building B18'!N504, " ")</f>
        <v> </v>
      </c>
      <c r="D390" s="160" t="str">
        <f>IF('Building B18'!O504&gt;0,'Building B18'!O504, " ")</f>
        <v> </v>
      </c>
      <c r="E390" s="160" t="str">
        <f>IF('Building B18'!Q504&gt;0,'Building B18'!Q504, " ")</f>
        <v> </v>
      </c>
      <c r="F390" s="160" t="str">
        <f>IF('Building B18'!R504&gt;0,'Building B18'!R504, " ")</f>
        <v> </v>
      </c>
      <c r="G390" s="160" t="str">
        <f>IF('Building B18'!S504&gt;0,'Building B18'!S504, " ")</f>
        <v> </v>
      </c>
      <c r="H390" s="160" t="str">
        <f>IF('Building B18'!T504&gt;0,'Building B18'!T504, " ")</f>
        <v> </v>
      </c>
      <c r="I390" s="160" t="str">
        <f>IF('Building B18'!U504&gt;0,'Building B18'!U504, " ")</f>
        <v> </v>
      </c>
      <c r="J390" s="160" t="str">
        <f>IF('Building B18'!V504&gt;0,'Building B18'!V504, " ")</f>
        <v> </v>
      </c>
      <c r="K390" s="160" t="str">
        <f>IF('Building B18'!X504&gt;0,'Building B18'!X504, " ")</f>
        <v> </v>
      </c>
      <c r="L390" s="160" t="str">
        <f>IF('Building B18'!Y504&gt;0,'Building B18'!Y504, " ")</f>
        <v> </v>
      </c>
      <c r="M390" s="160" t="str">
        <f>IF('Building B18'!Z504&gt;0,'Building B18'!Z504, " ")</f>
        <v> </v>
      </c>
    </row>
    <row r="391" ht="14.25" customHeight="1">
      <c r="A391" s="12" t="str">
        <f>IF('Building B18'!A505&gt;0,'Building B18'!A505, " ")</f>
        <v> </v>
      </c>
      <c r="B391" s="12" t="str">
        <f>IF('Building B18'!B505&gt;0,'Building B18'!B505, " ")</f>
        <v> </v>
      </c>
      <c r="C391" s="160" t="str">
        <f>IF('Building B18'!N505&gt;0,'Building B18'!N505, " ")</f>
        <v> </v>
      </c>
      <c r="D391" s="160" t="str">
        <f>IF('Building B18'!O505&gt;0,'Building B18'!O505, " ")</f>
        <v> </v>
      </c>
      <c r="E391" s="160" t="str">
        <f>IF('Building B18'!Q505&gt;0,'Building B18'!Q505, " ")</f>
        <v> </v>
      </c>
      <c r="F391" s="160" t="str">
        <f>IF('Building B18'!R505&gt;0,'Building B18'!R505, " ")</f>
        <v> </v>
      </c>
      <c r="G391" s="160" t="str">
        <f>IF('Building B18'!S505&gt;0,'Building B18'!S505, " ")</f>
        <v> </v>
      </c>
      <c r="H391" s="160" t="str">
        <f>IF('Building B18'!T505&gt;0,'Building B18'!T505, " ")</f>
        <v> </v>
      </c>
      <c r="I391" s="160" t="str">
        <f>IF('Building B18'!U505&gt;0,'Building B18'!U505, " ")</f>
        <v> </v>
      </c>
      <c r="J391" s="160" t="str">
        <f>IF('Building B18'!V505&gt;0,'Building B18'!V505, " ")</f>
        <v> </v>
      </c>
      <c r="K391" s="160" t="str">
        <f>IF('Building B18'!X505&gt;0,'Building B18'!X505, " ")</f>
        <v> </v>
      </c>
      <c r="L391" s="160" t="str">
        <f>IF('Building B18'!Y505&gt;0,'Building B18'!Y505, " ")</f>
        <v> </v>
      </c>
      <c r="M391" s="160" t="str">
        <f>IF('Building B18'!Z505&gt;0,'Building B18'!Z505, " ")</f>
        <v> </v>
      </c>
    </row>
    <row r="392" ht="14.25" customHeight="1">
      <c r="A392" s="12" t="str">
        <f>IF('Building B18'!A506&gt;0,'Building B18'!A506, " ")</f>
        <v> </v>
      </c>
      <c r="B392" s="12" t="str">
        <f>IF('Building B18'!B506&gt;0,'Building B18'!B506, " ")</f>
        <v> </v>
      </c>
      <c r="C392" s="160" t="str">
        <f>IF('Building B18'!N506&gt;0,'Building B18'!N506, " ")</f>
        <v> </v>
      </c>
      <c r="D392" s="160" t="str">
        <f>IF('Building B18'!O506&gt;0,'Building B18'!O506, " ")</f>
        <v> </v>
      </c>
      <c r="E392" s="160" t="str">
        <f>IF('Building B18'!Q506&gt;0,'Building B18'!Q506, " ")</f>
        <v> </v>
      </c>
      <c r="F392" s="160" t="str">
        <f>IF('Building B18'!R506&gt;0,'Building B18'!R506, " ")</f>
        <v> </v>
      </c>
      <c r="G392" s="160" t="str">
        <f>IF('Building B18'!S506&gt;0,'Building B18'!S506, " ")</f>
        <v> </v>
      </c>
      <c r="H392" s="160" t="str">
        <f>IF('Building B18'!T506&gt;0,'Building B18'!T506, " ")</f>
        <v> </v>
      </c>
      <c r="I392" s="160" t="str">
        <f>IF('Building B18'!U506&gt;0,'Building B18'!U506, " ")</f>
        <v> </v>
      </c>
      <c r="J392" s="160" t="str">
        <f>IF('Building B18'!V506&gt;0,'Building B18'!V506, " ")</f>
        <v> </v>
      </c>
      <c r="K392" s="160" t="str">
        <f>IF('Building B18'!X506&gt;0,'Building B18'!X506, " ")</f>
        <v> </v>
      </c>
      <c r="L392" s="160" t="str">
        <f>IF('Building B18'!Y506&gt;0,'Building B18'!Y506, " ")</f>
        <v> </v>
      </c>
      <c r="M392" s="160" t="str">
        <f>IF('Building B18'!Z506&gt;0,'Building B18'!Z506, " ")</f>
        <v> </v>
      </c>
    </row>
    <row r="393" ht="14.25" customHeight="1">
      <c r="A393" s="12" t="str">
        <f>IF('Building B18'!A507&gt;0,'Building B18'!A507, " ")</f>
        <v> </v>
      </c>
      <c r="B393" s="12" t="str">
        <f>IF('Building B18'!B507&gt;0,'Building B18'!B507, " ")</f>
        <v> </v>
      </c>
      <c r="C393" s="160" t="str">
        <f>IF('Building B18'!N507&gt;0,'Building B18'!N507, " ")</f>
        <v> </v>
      </c>
      <c r="D393" s="160" t="str">
        <f>IF('Building B18'!O507&gt;0,'Building B18'!O507, " ")</f>
        <v> </v>
      </c>
      <c r="E393" s="160" t="str">
        <f>IF('Building B18'!Q507&gt;0,'Building B18'!Q507, " ")</f>
        <v> </v>
      </c>
      <c r="F393" s="160" t="str">
        <f>IF('Building B18'!R507&gt;0,'Building B18'!R507, " ")</f>
        <v> </v>
      </c>
      <c r="G393" s="160" t="str">
        <f>IF('Building B18'!S507&gt;0,'Building B18'!S507, " ")</f>
        <v> </v>
      </c>
      <c r="H393" s="160" t="str">
        <f>IF('Building B18'!T507&gt;0,'Building B18'!T507, " ")</f>
        <v> </v>
      </c>
      <c r="I393" s="160" t="str">
        <f>IF('Building B18'!U507&gt;0,'Building B18'!U507, " ")</f>
        <v> </v>
      </c>
      <c r="J393" s="160" t="str">
        <f>IF('Building B18'!V507&gt;0,'Building B18'!V507, " ")</f>
        <v> </v>
      </c>
      <c r="K393" s="160" t="str">
        <f>IF('Building B18'!X507&gt;0,'Building B18'!X507, " ")</f>
        <v> </v>
      </c>
      <c r="L393" s="160" t="str">
        <f>IF('Building B18'!Y507&gt;0,'Building B18'!Y507, " ")</f>
        <v> </v>
      </c>
      <c r="M393" s="160" t="str">
        <f>IF('Building B18'!Z507&gt;0,'Building B18'!Z507, " ")</f>
        <v> </v>
      </c>
    </row>
    <row r="394" ht="14.25" customHeight="1">
      <c r="A394" s="12" t="str">
        <f>IF('Building B18'!A508&gt;0,'Building B18'!A508, " ")</f>
        <v> </v>
      </c>
      <c r="B394" s="12" t="str">
        <f>IF('Building B18'!B508&gt;0,'Building B18'!B508, " ")</f>
        <v> </v>
      </c>
      <c r="C394" s="160" t="str">
        <f>IF('Building B18'!N508&gt;0,'Building B18'!N508, " ")</f>
        <v> </v>
      </c>
      <c r="D394" s="160" t="str">
        <f>IF('Building B18'!O508&gt;0,'Building B18'!O508, " ")</f>
        <v> </v>
      </c>
      <c r="E394" s="160" t="str">
        <f>IF('Building B18'!Q508&gt;0,'Building B18'!Q508, " ")</f>
        <v> </v>
      </c>
      <c r="F394" s="160" t="str">
        <f>IF('Building B18'!R508&gt;0,'Building B18'!R508, " ")</f>
        <v> </v>
      </c>
      <c r="G394" s="160" t="str">
        <f>IF('Building B18'!S508&gt;0,'Building B18'!S508, " ")</f>
        <v> </v>
      </c>
      <c r="H394" s="160" t="str">
        <f>IF('Building B18'!T508&gt;0,'Building B18'!T508, " ")</f>
        <v> </v>
      </c>
      <c r="I394" s="160" t="str">
        <f>IF('Building B18'!U508&gt;0,'Building B18'!U508, " ")</f>
        <v> </v>
      </c>
      <c r="J394" s="160" t="str">
        <f>IF('Building B18'!V508&gt;0,'Building B18'!V508, " ")</f>
        <v> </v>
      </c>
      <c r="K394" s="160" t="str">
        <f>IF('Building B18'!X508&gt;0,'Building B18'!X508, " ")</f>
        <v> </v>
      </c>
      <c r="L394" s="160" t="str">
        <f>IF('Building B18'!Y508&gt;0,'Building B18'!Y508, " ")</f>
        <v> </v>
      </c>
      <c r="M394" s="160" t="str">
        <f>IF('Building B18'!Z508&gt;0,'Building B18'!Z508, " ")</f>
        <v> </v>
      </c>
    </row>
    <row r="395" ht="14.25" customHeight="1">
      <c r="A395" s="12" t="str">
        <f>IF('Building B18'!A509&gt;0,'Building B18'!A509, " ")</f>
        <v> </v>
      </c>
      <c r="B395" s="12" t="str">
        <f>IF('Building B18'!B509&gt;0,'Building B18'!B509, " ")</f>
        <v> </v>
      </c>
      <c r="C395" s="160" t="str">
        <f>IF('Building B18'!N509&gt;0,'Building B18'!N509, " ")</f>
        <v> </v>
      </c>
      <c r="D395" s="160" t="str">
        <f>IF('Building B18'!O509&gt;0,'Building B18'!O509, " ")</f>
        <v> </v>
      </c>
      <c r="E395" s="160" t="str">
        <f>IF('Building B18'!Q509&gt;0,'Building B18'!Q509, " ")</f>
        <v> </v>
      </c>
      <c r="F395" s="160" t="str">
        <f>IF('Building B18'!R509&gt;0,'Building B18'!R509, " ")</f>
        <v> </v>
      </c>
      <c r="G395" s="160" t="str">
        <f>IF('Building B18'!S509&gt;0,'Building B18'!S509, " ")</f>
        <v> </v>
      </c>
      <c r="H395" s="160" t="str">
        <f>IF('Building B18'!T509&gt;0,'Building B18'!T509, " ")</f>
        <v> </v>
      </c>
      <c r="I395" s="160" t="str">
        <f>IF('Building B18'!U509&gt;0,'Building B18'!U509, " ")</f>
        <v> </v>
      </c>
      <c r="J395" s="160" t="str">
        <f>IF('Building B18'!V509&gt;0,'Building B18'!V509, " ")</f>
        <v> </v>
      </c>
      <c r="K395" s="160" t="str">
        <f>IF('Building B18'!X509&gt;0,'Building B18'!X509, " ")</f>
        <v> </v>
      </c>
      <c r="L395" s="160" t="str">
        <f>IF('Building B18'!Y509&gt;0,'Building B18'!Y509, " ")</f>
        <v> </v>
      </c>
      <c r="M395" s="160" t="str">
        <f>IF('Building B18'!Z509&gt;0,'Building B18'!Z509, " ")</f>
        <v> </v>
      </c>
    </row>
    <row r="396" ht="14.25" customHeight="1">
      <c r="A396" s="12" t="str">
        <f>IF('Building B18'!A510&gt;0,'Building B18'!A510, " ")</f>
        <v> </v>
      </c>
      <c r="B396" s="12" t="str">
        <f>IF('Building B18'!B510&gt;0,'Building B18'!B510, " ")</f>
        <v> </v>
      </c>
      <c r="C396" s="160" t="str">
        <f>IF('Building B18'!N510&gt;0,'Building B18'!N510, " ")</f>
        <v> </v>
      </c>
      <c r="D396" s="160" t="str">
        <f>IF('Building B18'!O510&gt;0,'Building B18'!O510, " ")</f>
        <v> </v>
      </c>
      <c r="E396" s="160" t="str">
        <f>IF('Building B18'!Q510&gt;0,'Building B18'!Q510, " ")</f>
        <v> </v>
      </c>
      <c r="F396" s="160" t="str">
        <f>IF('Building B18'!R510&gt;0,'Building B18'!R510, " ")</f>
        <v> </v>
      </c>
      <c r="G396" s="160" t="str">
        <f>IF('Building B18'!S510&gt;0,'Building B18'!S510, " ")</f>
        <v> </v>
      </c>
      <c r="H396" s="160" t="str">
        <f>IF('Building B18'!T510&gt;0,'Building B18'!T510, " ")</f>
        <v> </v>
      </c>
      <c r="I396" s="160" t="str">
        <f>IF('Building B18'!U510&gt;0,'Building B18'!U510, " ")</f>
        <v> </v>
      </c>
      <c r="J396" s="160" t="str">
        <f>IF('Building B18'!V510&gt;0,'Building B18'!V510, " ")</f>
        <v> </v>
      </c>
      <c r="K396" s="160" t="str">
        <f>IF('Building B18'!X510&gt;0,'Building B18'!X510, " ")</f>
        <v> </v>
      </c>
      <c r="L396" s="160" t="str">
        <f>IF('Building B18'!Y510&gt;0,'Building B18'!Y510, " ")</f>
        <v> </v>
      </c>
      <c r="M396" s="160" t="str">
        <f>IF('Building B18'!Z510&gt;0,'Building B18'!Z510, " ")</f>
        <v> </v>
      </c>
    </row>
    <row r="397" ht="14.25" customHeight="1">
      <c r="A397" s="12" t="str">
        <f>IF('Building B18'!A511&gt;0,'Building B18'!A511, " ")</f>
        <v> </v>
      </c>
      <c r="B397" s="12" t="str">
        <f>IF('Building B18'!B511&gt;0,'Building B18'!B511, " ")</f>
        <v> </v>
      </c>
      <c r="C397" s="160" t="str">
        <f>IF('Building B18'!N511&gt;0,'Building B18'!N511, " ")</f>
        <v> </v>
      </c>
      <c r="D397" s="160" t="str">
        <f>IF('Building B18'!O511&gt;0,'Building B18'!O511, " ")</f>
        <v> </v>
      </c>
      <c r="E397" s="160" t="str">
        <f>IF('Building B18'!Q511&gt;0,'Building B18'!Q511, " ")</f>
        <v> </v>
      </c>
      <c r="F397" s="160" t="str">
        <f>IF('Building B18'!R511&gt;0,'Building B18'!R511, " ")</f>
        <v> </v>
      </c>
      <c r="G397" s="160" t="str">
        <f>IF('Building B18'!S511&gt;0,'Building B18'!S511, " ")</f>
        <v> </v>
      </c>
      <c r="H397" s="160" t="str">
        <f>IF('Building B18'!T511&gt;0,'Building B18'!T511, " ")</f>
        <v> </v>
      </c>
      <c r="I397" s="160" t="str">
        <f>IF('Building B18'!U511&gt;0,'Building B18'!U511, " ")</f>
        <v> </v>
      </c>
      <c r="J397" s="160" t="str">
        <f>IF('Building B18'!V511&gt;0,'Building B18'!V511, " ")</f>
        <v> </v>
      </c>
      <c r="K397" s="160" t="str">
        <f>IF('Building B18'!X511&gt;0,'Building B18'!X511, " ")</f>
        <v> </v>
      </c>
      <c r="L397" s="160" t="str">
        <f>IF('Building B18'!Y511&gt;0,'Building B18'!Y511, " ")</f>
        <v> </v>
      </c>
      <c r="M397" s="160" t="str">
        <f>IF('Building B18'!Z511&gt;0,'Building B18'!Z511, " ")</f>
        <v> </v>
      </c>
    </row>
    <row r="398" ht="14.25" customHeight="1">
      <c r="A398" s="12" t="str">
        <f>IF('Building B18'!A512&gt;0,'Building B18'!A512, " ")</f>
        <v> </v>
      </c>
      <c r="B398" s="12" t="str">
        <f>IF('Building B18'!B512&gt;0,'Building B18'!B512, " ")</f>
        <v> </v>
      </c>
      <c r="C398" s="160" t="str">
        <f>IF('Building B18'!N512&gt;0,'Building B18'!N512, " ")</f>
        <v> </v>
      </c>
      <c r="D398" s="160" t="str">
        <f>IF('Building B18'!O512&gt;0,'Building B18'!O512, " ")</f>
        <v> </v>
      </c>
      <c r="E398" s="160" t="str">
        <f>IF('Building B18'!Q512&gt;0,'Building B18'!Q512, " ")</f>
        <v> </v>
      </c>
      <c r="F398" s="160" t="str">
        <f>IF('Building B18'!R512&gt;0,'Building B18'!R512, " ")</f>
        <v> </v>
      </c>
      <c r="G398" s="160" t="str">
        <f>IF('Building B18'!S512&gt;0,'Building B18'!S512, " ")</f>
        <v> </v>
      </c>
      <c r="H398" s="160" t="str">
        <f>IF('Building B18'!T512&gt;0,'Building B18'!T512, " ")</f>
        <v> </v>
      </c>
      <c r="I398" s="160" t="str">
        <f>IF('Building B18'!U512&gt;0,'Building B18'!U512, " ")</f>
        <v> </v>
      </c>
      <c r="J398" s="160" t="str">
        <f>IF('Building B18'!V512&gt;0,'Building B18'!V512, " ")</f>
        <v> </v>
      </c>
      <c r="K398" s="160" t="str">
        <f>IF('Building B18'!X512&gt;0,'Building B18'!X512, " ")</f>
        <v> </v>
      </c>
      <c r="L398" s="160" t="str">
        <f>IF('Building B18'!Y512&gt;0,'Building B18'!Y512, " ")</f>
        <v> </v>
      </c>
      <c r="M398" s="160" t="str">
        <f>IF('Building B18'!Z512&gt;0,'Building B18'!Z512, " ")</f>
        <v> </v>
      </c>
    </row>
    <row r="399" ht="14.25" customHeight="1">
      <c r="A399" s="12" t="str">
        <f>IF('Building B18'!A513&gt;0,'Building B18'!A513, " ")</f>
        <v> </v>
      </c>
      <c r="B399" s="12" t="str">
        <f>IF('Building B18'!B513&gt;0,'Building B18'!B513, " ")</f>
        <v> </v>
      </c>
      <c r="C399" s="160" t="str">
        <f>IF('Building B18'!N513&gt;0,'Building B18'!N513, " ")</f>
        <v> </v>
      </c>
      <c r="D399" s="160" t="str">
        <f>IF('Building B18'!O513&gt;0,'Building B18'!O513, " ")</f>
        <v> </v>
      </c>
      <c r="E399" s="160" t="str">
        <f>IF('Building B18'!Q513&gt;0,'Building B18'!Q513, " ")</f>
        <v> </v>
      </c>
      <c r="F399" s="160" t="str">
        <f>IF('Building B18'!R513&gt;0,'Building B18'!R513, " ")</f>
        <v> </v>
      </c>
      <c r="G399" s="160" t="str">
        <f>IF('Building B18'!S513&gt;0,'Building B18'!S513, " ")</f>
        <v> </v>
      </c>
      <c r="H399" s="160" t="str">
        <f>IF('Building B18'!T513&gt;0,'Building B18'!T513, " ")</f>
        <v> </v>
      </c>
      <c r="I399" s="160" t="str">
        <f>IF('Building B18'!U513&gt;0,'Building B18'!U513, " ")</f>
        <v> </v>
      </c>
      <c r="J399" s="160" t="str">
        <f>IF('Building B18'!V513&gt;0,'Building B18'!V513, " ")</f>
        <v> </v>
      </c>
      <c r="K399" s="160" t="str">
        <f>IF('Building B18'!X513&gt;0,'Building B18'!X513, " ")</f>
        <v> </v>
      </c>
      <c r="L399" s="160" t="str">
        <f>IF('Building B18'!Y513&gt;0,'Building B18'!Y513, " ")</f>
        <v> </v>
      </c>
      <c r="M399" s="160" t="str">
        <f>IF('Building B18'!Z513&gt;0,'Building B18'!Z513, " ")</f>
        <v> </v>
      </c>
    </row>
    <row r="400" ht="14.25" customHeight="1">
      <c r="A400" s="12" t="str">
        <f>IF('Building B18'!A514&gt;0,'Building B18'!A514, " ")</f>
        <v> </v>
      </c>
      <c r="B400" s="12" t="str">
        <f>IF('Building B18'!B514&gt;0,'Building B18'!B514, " ")</f>
        <v> </v>
      </c>
      <c r="C400" s="160" t="str">
        <f>IF('Building B18'!N514&gt;0,'Building B18'!N514, " ")</f>
        <v> </v>
      </c>
      <c r="D400" s="160" t="str">
        <f>IF('Building B18'!O514&gt;0,'Building B18'!O514, " ")</f>
        <v> </v>
      </c>
      <c r="E400" s="160" t="str">
        <f>IF('Building B18'!Q514&gt;0,'Building B18'!Q514, " ")</f>
        <v> </v>
      </c>
      <c r="F400" s="160" t="str">
        <f>IF('Building B18'!R514&gt;0,'Building B18'!R514, " ")</f>
        <v> </v>
      </c>
      <c r="G400" s="160" t="str">
        <f>IF('Building B18'!S514&gt;0,'Building B18'!S514, " ")</f>
        <v> </v>
      </c>
      <c r="H400" s="160" t="str">
        <f>IF('Building B18'!T514&gt;0,'Building B18'!T514, " ")</f>
        <v> </v>
      </c>
      <c r="I400" s="160" t="str">
        <f>IF('Building B18'!U514&gt;0,'Building B18'!U514, " ")</f>
        <v> </v>
      </c>
      <c r="J400" s="160" t="str">
        <f>IF('Building B18'!V514&gt;0,'Building B18'!V514, " ")</f>
        <v> </v>
      </c>
      <c r="K400" s="160" t="str">
        <f>IF('Building B18'!X514&gt;0,'Building B18'!X514, " ")</f>
        <v> </v>
      </c>
      <c r="L400" s="160" t="str">
        <f>IF('Building B18'!Y514&gt;0,'Building B18'!Y514, " ")</f>
        <v> </v>
      </c>
      <c r="M400" s="160" t="str">
        <f>IF('Building B18'!Z514&gt;0,'Building B18'!Z514, " ")</f>
        <v> </v>
      </c>
    </row>
    <row r="401" ht="14.25" customHeight="1">
      <c r="A401" s="12" t="str">
        <f>IF('Building B18'!A515&gt;0,'Building B18'!A515, " ")</f>
        <v> </v>
      </c>
      <c r="B401" s="12" t="str">
        <f>IF('Building B18'!B515&gt;0,'Building B18'!B515, " ")</f>
        <v> </v>
      </c>
      <c r="C401" s="160" t="str">
        <f>IF('Building B18'!N515&gt;0,'Building B18'!N515, " ")</f>
        <v> </v>
      </c>
      <c r="D401" s="160" t="str">
        <f>IF('Building B18'!O515&gt;0,'Building B18'!O515, " ")</f>
        <v> </v>
      </c>
      <c r="E401" s="160" t="str">
        <f>IF('Building B18'!Q515&gt;0,'Building B18'!Q515, " ")</f>
        <v> </v>
      </c>
      <c r="F401" s="160" t="str">
        <f>IF('Building B18'!R515&gt;0,'Building B18'!R515, " ")</f>
        <v> </v>
      </c>
      <c r="G401" s="160" t="str">
        <f>IF('Building B18'!S515&gt;0,'Building B18'!S515, " ")</f>
        <v> </v>
      </c>
      <c r="H401" s="160" t="str">
        <f>IF('Building B18'!T515&gt;0,'Building B18'!T515, " ")</f>
        <v> </v>
      </c>
      <c r="I401" s="160" t="str">
        <f>IF('Building B18'!U515&gt;0,'Building B18'!U515, " ")</f>
        <v> </v>
      </c>
      <c r="J401" s="160" t="str">
        <f>IF('Building B18'!V515&gt;0,'Building B18'!V515, " ")</f>
        <v> </v>
      </c>
      <c r="K401" s="160" t="str">
        <f>IF('Building B18'!X515&gt;0,'Building B18'!X515, " ")</f>
        <v> </v>
      </c>
      <c r="L401" s="160" t="str">
        <f>IF('Building B18'!Y515&gt;0,'Building B18'!Y515, " ")</f>
        <v> </v>
      </c>
      <c r="M401" s="160" t="str">
        <f>IF('Building B18'!Z515&gt;0,'Building B18'!Z515, " ")</f>
        <v> </v>
      </c>
    </row>
    <row r="402" ht="14.25" customHeight="1">
      <c r="A402" s="12" t="str">
        <f>IF('Building B18'!A516&gt;0,'Building B18'!A516, " ")</f>
        <v> </v>
      </c>
      <c r="B402" s="12" t="str">
        <f>IF('Building B18'!B516&gt;0,'Building B18'!B516, " ")</f>
        <v> </v>
      </c>
      <c r="C402" s="160" t="str">
        <f>IF('Building B18'!N516&gt;0,'Building B18'!N516, " ")</f>
        <v> </v>
      </c>
      <c r="D402" s="160" t="str">
        <f>IF('Building B18'!O516&gt;0,'Building B18'!O516, " ")</f>
        <v> </v>
      </c>
      <c r="E402" s="160" t="str">
        <f>IF('Building B18'!Q516&gt;0,'Building B18'!Q516, " ")</f>
        <v> </v>
      </c>
      <c r="F402" s="160" t="str">
        <f>IF('Building B18'!R516&gt;0,'Building B18'!R516, " ")</f>
        <v> </v>
      </c>
      <c r="G402" s="160" t="str">
        <f>IF('Building B18'!S516&gt;0,'Building B18'!S516, " ")</f>
        <v> </v>
      </c>
      <c r="H402" s="160" t="str">
        <f>IF('Building B18'!T516&gt;0,'Building B18'!T516, " ")</f>
        <v> </v>
      </c>
      <c r="I402" s="160" t="str">
        <f>IF('Building B18'!U516&gt;0,'Building B18'!U516, " ")</f>
        <v> </v>
      </c>
      <c r="J402" s="160" t="str">
        <f>IF('Building B18'!V516&gt;0,'Building B18'!V516, " ")</f>
        <v> </v>
      </c>
      <c r="K402" s="160" t="str">
        <f>IF('Building B18'!X516&gt;0,'Building B18'!X516, " ")</f>
        <v> </v>
      </c>
      <c r="L402" s="160" t="str">
        <f>IF('Building B18'!Y516&gt;0,'Building B18'!Y516, " ")</f>
        <v> </v>
      </c>
      <c r="M402" s="160" t="str">
        <f>IF('Building B18'!Z516&gt;0,'Building B18'!Z516, " ")</f>
        <v> </v>
      </c>
    </row>
    <row r="403" ht="14.25" customHeight="1">
      <c r="A403" s="12" t="str">
        <f>IF('Building B18'!A517&gt;0,'Building B18'!A517, " ")</f>
        <v> </v>
      </c>
      <c r="B403" s="12" t="str">
        <f>IF('Building B18'!B517&gt;0,'Building B18'!B517, " ")</f>
        <v> </v>
      </c>
      <c r="C403" s="160" t="str">
        <f>IF('Building B18'!N517&gt;0,'Building B18'!N517, " ")</f>
        <v> </v>
      </c>
      <c r="D403" s="160" t="str">
        <f>IF('Building B18'!O517&gt;0,'Building B18'!O517, " ")</f>
        <v> </v>
      </c>
      <c r="E403" s="160" t="str">
        <f>IF('Building B18'!Q517&gt;0,'Building B18'!Q517, " ")</f>
        <v> </v>
      </c>
      <c r="F403" s="160" t="str">
        <f>IF('Building B18'!R517&gt;0,'Building B18'!R517, " ")</f>
        <v> </v>
      </c>
      <c r="G403" s="160" t="str">
        <f>IF('Building B18'!S517&gt;0,'Building B18'!S517, " ")</f>
        <v> </v>
      </c>
      <c r="H403" s="160" t="str">
        <f>IF('Building B18'!T517&gt;0,'Building B18'!T517, " ")</f>
        <v> </v>
      </c>
      <c r="I403" s="160" t="str">
        <f>IF('Building B18'!U517&gt;0,'Building B18'!U517, " ")</f>
        <v> </v>
      </c>
      <c r="J403" s="160" t="str">
        <f>IF('Building B18'!V517&gt;0,'Building B18'!V517, " ")</f>
        <v> </v>
      </c>
      <c r="K403" s="160" t="str">
        <f>IF('Building B18'!X517&gt;0,'Building B18'!X517, " ")</f>
        <v> </v>
      </c>
      <c r="L403" s="160" t="str">
        <f>IF('Building B18'!Y517&gt;0,'Building B18'!Y517, " ")</f>
        <v> </v>
      </c>
      <c r="M403" s="160" t="str">
        <f>IF('Building B18'!Z517&gt;0,'Building B18'!Z517, " ")</f>
        <v> </v>
      </c>
    </row>
    <row r="404" ht="14.25" customHeight="1">
      <c r="A404" s="12" t="str">
        <f>IF('Building B18'!A518&gt;0,'Building B18'!A518, " ")</f>
        <v> </v>
      </c>
      <c r="B404" s="12" t="str">
        <f>IF('Building B18'!B518&gt;0,'Building B18'!B518, " ")</f>
        <v> </v>
      </c>
      <c r="C404" s="160" t="str">
        <f>IF('Building B18'!N518&gt;0,'Building B18'!N518, " ")</f>
        <v> </v>
      </c>
      <c r="D404" s="160" t="str">
        <f>IF('Building B18'!O518&gt;0,'Building B18'!O518, " ")</f>
        <v> </v>
      </c>
      <c r="E404" s="160" t="str">
        <f>IF('Building B18'!Q518&gt;0,'Building B18'!Q518, " ")</f>
        <v> </v>
      </c>
      <c r="F404" s="160" t="str">
        <f>IF('Building B18'!R518&gt;0,'Building B18'!R518, " ")</f>
        <v> </v>
      </c>
      <c r="G404" s="160" t="str">
        <f>IF('Building B18'!S518&gt;0,'Building B18'!S518, " ")</f>
        <v> </v>
      </c>
      <c r="H404" s="160" t="str">
        <f>IF('Building B18'!T518&gt;0,'Building B18'!T518, " ")</f>
        <v> </v>
      </c>
      <c r="I404" s="160" t="str">
        <f>IF('Building B18'!U518&gt;0,'Building B18'!U518, " ")</f>
        <v> </v>
      </c>
      <c r="J404" s="160" t="str">
        <f>IF('Building B18'!V518&gt;0,'Building B18'!V518, " ")</f>
        <v> </v>
      </c>
      <c r="K404" s="160" t="str">
        <f>IF('Building B18'!X518&gt;0,'Building B18'!X518, " ")</f>
        <v> </v>
      </c>
      <c r="L404" s="160" t="str">
        <f>IF('Building B18'!Y518&gt;0,'Building B18'!Y518, " ")</f>
        <v> </v>
      </c>
      <c r="M404" s="160" t="str">
        <f>IF('Building B18'!Z518&gt;0,'Building B18'!Z518, " ")</f>
        <v> </v>
      </c>
    </row>
    <row r="405" ht="14.25" customHeight="1">
      <c r="A405" s="12" t="str">
        <f>IF('Building B18'!A519&gt;0,'Building B18'!A519, " ")</f>
        <v> </v>
      </c>
      <c r="B405" s="12" t="str">
        <f>IF('Building B18'!B519&gt;0,'Building B18'!B519, " ")</f>
        <v> </v>
      </c>
      <c r="C405" s="160" t="str">
        <f>IF('Building B18'!N519&gt;0,'Building B18'!N519, " ")</f>
        <v> </v>
      </c>
      <c r="D405" s="160" t="str">
        <f>IF('Building B18'!O519&gt;0,'Building B18'!O519, " ")</f>
        <v> </v>
      </c>
      <c r="E405" s="160" t="str">
        <f>IF('Building B18'!Q519&gt;0,'Building B18'!Q519, " ")</f>
        <v> </v>
      </c>
      <c r="F405" s="160" t="str">
        <f>IF('Building B18'!R519&gt;0,'Building B18'!R519, " ")</f>
        <v> </v>
      </c>
      <c r="G405" s="160" t="str">
        <f>IF('Building B18'!S519&gt;0,'Building B18'!S519, " ")</f>
        <v> </v>
      </c>
      <c r="H405" s="160" t="str">
        <f>IF('Building B18'!T519&gt;0,'Building B18'!T519, " ")</f>
        <v> </v>
      </c>
      <c r="I405" s="160" t="str">
        <f>IF('Building B18'!U519&gt;0,'Building B18'!U519, " ")</f>
        <v> </v>
      </c>
      <c r="J405" s="160" t="str">
        <f>IF('Building B18'!V519&gt;0,'Building B18'!V519, " ")</f>
        <v> </v>
      </c>
      <c r="K405" s="160" t="str">
        <f>IF('Building B18'!X519&gt;0,'Building B18'!X519, " ")</f>
        <v> </v>
      </c>
      <c r="L405" s="160" t="str">
        <f>IF('Building B18'!Y519&gt;0,'Building B18'!Y519, " ")</f>
        <v> </v>
      </c>
      <c r="M405" s="160" t="str">
        <f>IF('Building B18'!Z519&gt;0,'Building B18'!Z519, " ")</f>
        <v> </v>
      </c>
    </row>
    <row r="406" ht="14.25" customHeight="1">
      <c r="A406" s="12" t="str">
        <f>IF('Building B18'!A520&gt;0,'Building B18'!A520, " ")</f>
        <v> </v>
      </c>
      <c r="B406" s="12" t="str">
        <f>IF('Building B18'!B520&gt;0,'Building B18'!B520, " ")</f>
        <v> </v>
      </c>
      <c r="C406" s="160" t="str">
        <f>IF('Building B18'!N520&gt;0,'Building B18'!N520, " ")</f>
        <v> </v>
      </c>
      <c r="D406" s="160" t="str">
        <f>IF('Building B18'!O520&gt;0,'Building B18'!O520, " ")</f>
        <v> </v>
      </c>
      <c r="E406" s="160" t="str">
        <f>IF('Building B18'!Q520&gt;0,'Building B18'!Q520, " ")</f>
        <v> </v>
      </c>
      <c r="F406" s="160" t="str">
        <f>IF('Building B18'!R520&gt;0,'Building B18'!R520, " ")</f>
        <v> </v>
      </c>
      <c r="G406" s="160" t="str">
        <f>IF('Building B18'!S520&gt;0,'Building B18'!S520, " ")</f>
        <v> </v>
      </c>
      <c r="H406" s="160" t="str">
        <f>IF('Building B18'!T520&gt;0,'Building B18'!T520, " ")</f>
        <v> </v>
      </c>
      <c r="I406" s="160" t="str">
        <f>IF('Building B18'!U520&gt;0,'Building B18'!U520, " ")</f>
        <v> </v>
      </c>
      <c r="J406" s="160" t="str">
        <f>IF('Building B18'!V520&gt;0,'Building B18'!V520, " ")</f>
        <v> </v>
      </c>
      <c r="K406" s="160" t="str">
        <f>IF('Building B18'!X520&gt;0,'Building B18'!X520, " ")</f>
        <v> </v>
      </c>
      <c r="L406" s="160" t="str">
        <f>IF('Building B18'!Y520&gt;0,'Building B18'!Y520, " ")</f>
        <v> </v>
      </c>
      <c r="M406" s="160" t="str">
        <f>IF('Building B18'!Z520&gt;0,'Building B18'!Z520, " ")</f>
        <v> </v>
      </c>
    </row>
    <row r="407" ht="14.25" customHeight="1">
      <c r="A407" s="12" t="str">
        <f>IF('Building B18'!A521&gt;0,'Building B18'!A521, " ")</f>
        <v> </v>
      </c>
      <c r="B407" s="12" t="str">
        <f>IF('Building B18'!B521&gt;0,'Building B18'!B521, " ")</f>
        <v> </v>
      </c>
      <c r="C407" s="160" t="str">
        <f>IF('Building B18'!N521&gt;0,'Building B18'!N521, " ")</f>
        <v> </v>
      </c>
      <c r="D407" s="160" t="str">
        <f>IF('Building B18'!O521&gt;0,'Building B18'!O521, " ")</f>
        <v> </v>
      </c>
      <c r="E407" s="160" t="str">
        <f>IF('Building B18'!Q521&gt;0,'Building B18'!Q521, " ")</f>
        <v> </v>
      </c>
      <c r="F407" s="160" t="str">
        <f>IF('Building B18'!R521&gt;0,'Building B18'!R521, " ")</f>
        <v> </v>
      </c>
      <c r="G407" s="160" t="str">
        <f>IF('Building B18'!S521&gt;0,'Building B18'!S521, " ")</f>
        <v> </v>
      </c>
      <c r="H407" s="160" t="str">
        <f>IF('Building B18'!T521&gt;0,'Building B18'!T521, " ")</f>
        <v> </v>
      </c>
      <c r="I407" s="160" t="str">
        <f>IF('Building B18'!U521&gt;0,'Building B18'!U521, " ")</f>
        <v> </v>
      </c>
      <c r="J407" s="160" t="str">
        <f>IF('Building B18'!V521&gt;0,'Building B18'!V521, " ")</f>
        <v> </v>
      </c>
      <c r="K407" s="160" t="str">
        <f>IF('Building B18'!X521&gt;0,'Building B18'!X521, " ")</f>
        <v> </v>
      </c>
      <c r="L407" s="160" t="str">
        <f>IF('Building B18'!Y521&gt;0,'Building B18'!Y521, " ")</f>
        <v> </v>
      </c>
      <c r="M407" s="160" t="str">
        <f>IF('Building B18'!Z521&gt;0,'Building B18'!Z521, " ")</f>
        <v> </v>
      </c>
    </row>
    <row r="408" ht="14.25" customHeight="1">
      <c r="A408" s="12" t="str">
        <f>IF('Building B18'!A522&gt;0,'Building B18'!A522, " ")</f>
        <v> </v>
      </c>
      <c r="B408" s="12" t="str">
        <f>IF('Building B18'!B522&gt;0,'Building B18'!B522, " ")</f>
        <v> </v>
      </c>
      <c r="C408" s="160" t="str">
        <f>IF('Building B18'!N522&gt;0,'Building B18'!N522, " ")</f>
        <v> </v>
      </c>
      <c r="D408" s="160" t="str">
        <f>IF('Building B18'!O522&gt;0,'Building B18'!O522, " ")</f>
        <v> </v>
      </c>
      <c r="E408" s="160" t="str">
        <f>IF('Building B18'!Q522&gt;0,'Building B18'!Q522, " ")</f>
        <v> </v>
      </c>
      <c r="F408" s="160" t="str">
        <f>IF('Building B18'!R522&gt;0,'Building B18'!R522, " ")</f>
        <v> </v>
      </c>
      <c r="G408" s="160" t="str">
        <f>IF('Building B18'!S522&gt;0,'Building B18'!S522, " ")</f>
        <v> </v>
      </c>
      <c r="H408" s="160" t="str">
        <f>IF('Building B18'!T522&gt;0,'Building B18'!T522, " ")</f>
        <v> </v>
      </c>
      <c r="I408" s="160" t="str">
        <f>IF('Building B18'!U522&gt;0,'Building B18'!U522, " ")</f>
        <v> </v>
      </c>
      <c r="J408" s="160" t="str">
        <f>IF('Building B18'!V522&gt;0,'Building B18'!V522, " ")</f>
        <v> </v>
      </c>
      <c r="K408" s="160" t="str">
        <f>IF('Building B18'!X522&gt;0,'Building B18'!X522, " ")</f>
        <v> </v>
      </c>
      <c r="L408" s="160" t="str">
        <f>IF('Building B18'!Y522&gt;0,'Building B18'!Y522, " ")</f>
        <v> </v>
      </c>
      <c r="M408" s="160" t="str">
        <f>IF('Building B18'!Z522&gt;0,'Building B18'!Z522, " ")</f>
        <v> </v>
      </c>
    </row>
    <row r="409" ht="14.25" customHeight="1">
      <c r="A409" s="12" t="str">
        <f>IF('Building B18'!A523&gt;0,'Building B18'!A523, " ")</f>
        <v> </v>
      </c>
      <c r="B409" s="12" t="str">
        <f>IF('Building B18'!B523&gt;0,'Building B18'!B523, " ")</f>
        <v> </v>
      </c>
      <c r="C409" s="160" t="str">
        <f>IF('Building B18'!N523&gt;0,'Building B18'!N523, " ")</f>
        <v> </v>
      </c>
      <c r="D409" s="160" t="str">
        <f>IF('Building B18'!O523&gt;0,'Building B18'!O523, " ")</f>
        <v> </v>
      </c>
      <c r="E409" s="160" t="str">
        <f>IF('Building B18'!Q523&gt;0,'Building B18'!Q523, " ")</f>
        <v> </v>
      </c>
      <c r="F409" s="160" t="str">
        <f>IF('Building B18'!R523&gt;0,'Building B18'!R523, " ")</f>
        <v> </v>
      </c>
      <c r="G409" s="160" t="str">
        <f>IF('Building B18'!S523&gt;0,'Building B18'!S523, " ")</f>
        <v> </v>
      </c>
      <c r="H409" s="160" t="str">
        <f>IF('Building B18'!T523&gt;0,'Building B18'!T523, " ")</f>
        <v> </v>
      </c>
      <c r="I409" s="160" t="str">
        <f>IF('Building B18'!U523&gt;0,'Building B18'!U523, " ")</f>
        <v> </v>
      </c>
      <c r="J409" s="160" t="str">
        <f>IF('Building B18'!V523&gt;0,'Building B18'!V523, " ")</f>
        <v> </v>
      </c>
      <c r="K409" s="160" t="str">
        <f>IF('Building B18'!X523&gt;0,'Building B18'!X523, " ")</f>
        <v> </v>
      </c>
      <c r="L409" s="160" t="str">
        <f>IF('Building B18'!Y523&gt;0,'Building B18'!Y523, " ")</f>
        <v> </v>
      </c>
      <c r="M409" s="160" t="str">
        <f>IF('Building B18'!Z523&gt;0,'Building B18'!Z523, " ")</f>
        <v> </v>
      </c>
    </row>
    <row r="410" ht="14.25" customHeight="1">
      <c r="A410" s="12" t="str">
        <f>IF('Building B18'!A524&gt;0,'Building B18'!A524, " ")</f>
        <v> </v>
      </c>
      <c r="B410" s="12" t="str">
        <f>IF('Building B18'!B524&gt;0,'Building B18'!B524, " ")</f>
        <v> </v>
      </c>
      <c r="C410" s="160" t="str">
        <f>IF('Building B18'!N524&gt;0,'Building B18'!N524, " ")</f>
        <v> </v>
      </c>
      <c r="D410" s="160" t="str">
        <f>IF('Building B18'!O524&gt;0,'Building B18'!O524, " ")</f>
        <v> </v>
      </c>
      <c r="E410" s="160" t="str">
        <f>IF('Building B18'!Q524&gt;0,'Building B18'!Q524, " ")</f>
        <v> </v>
      </c>
      <c r="F410" s="160" t="str">
        <f>IF('Building B18'!R524&gt;0,'Building B18'!R524, " ")</f>
        <v> </v>
      </c>
      <c r="G410" s="160" t="str">
        <f>IF('Building B18'!S524&gt;0,'Building B18'!S524, " ")</f>
        <v> </v>
      </c>
      <c r="H410" s="160" t="str">
        <f>IF('Building B18'!T524&gt;0,'Building B18'!T524, " ")</f>
        <v> </v>
      </c>
      <c r="I410" s="160" t="str">
        <f>IF('Building B18'!U524&gt;0,'Building B18'!U524, " ")</f>
        <v> </v>
      </c>
      <c r="J410" s="160" t="str">
        <f>IF('Building B18'!V524&gt;0,'Building B18'!V524, " ")</f>
        <v> </v>
      </c>
      <c r="K410" s="160" t="str">
        <f>IF('Building B18'!X524&gt;0,'Building B18'!X524, " ")</f>
        <v> </v>
      </c>
      <c r="L410" s="160" t="str">
        <f>IF('Building B18'!Y524&gt;0,'Building B18'!Y524, " ")</f>
        <v> </v>
      </c>
      <c r="M410" s="160" t="str">
        <f>IF('Building B18'!Z524&gt;0,'Building B18'!Z524, " ")</f>
        <v> </v>
      </c>
    </row>
    <row r="411" ht="14.25" customHeight="1">
      <c r="A411" s="12" t="str">
        <f>IF('Building B18'!A525&gt;0,'Building B18'!A525, " ")</f>
        <v> </v>
      </c>
      <c r="B411" s="12" t="str">
        <f>IF('Building B18'!B525&gt;0,'Building B18'!B525, " ")</f>
        <v> </v>
      </c>
      <c r="C411" s="160" t="str">
        <f>IF('Building B18'!N525&gt;0,'Building B18'!N525, " ")</f>
        <v> </v>
      </c>
      <c r="D411" s="160" t="str">
        <f>IF('Building B18'!O525&gt;0,'Building B18'!O525, " ")</f>
        <v> </v>
      </c>
      <c r="E411" s="160" t="str">
        <f>IF('Building B18'!Q525&gt;0,'Building B18'!Q525, " ")</f>
        <v> </v>
      </c>
      <c r="F411" s="160" t="str">
        <f>IF('Building B18'!R525&gt;0,'Building B18'!R525, " ")</f>
        <v> </v>
      </c>
      <c r="G411" s="160" t="str">
        <f>IF('Building B18'!S525&gt;0,'Building B18'!S525, " ")</f>
        <v> </v>
      </c>
      <c r="H411" s="160" t="str">
        <f>IF('Building B18'!T525&gt;0,'Building B18'!T525, " ")</f>
        <v> </v>
      </c>
      <c r="I411" s="160" t="str">
        <f>IF('Building B18'!U525&gt;0,'Building B18'!U525, " ")</f>
        <v> </v>
      </c>
      <c r="J411" s="160" t="str">
        <f>IF('Building B18'!V525&gt;0,'Building B18'!V525, " ")</f>
        <v> </v>
      </c>
      <c r="K411" s="160" t="str">
        <f>IF('Building B18'!X525&gt;0,'Building B18'!X525, " ")</f>
        <v> </v>
      </c>
      <c r="L411" s="160" t="str">
        <f>IF('Building B18'!Y525&gt;0,'Building B18'!Y525, " ")</f>
        <v> </v>
      </c>
      <c r="M411" s="160" t="str">
        <f>IF('Building B18'!Z525&gt;0,'Building B18'!Z525, " ")</f>
        <v> </v>
      </c>
    </row>
    <row r="412" ht="14.25" customHeight="1">
      <c r="A412" s="12" t="str">
        <f>IF('Building B18'!A526&gt;0,'Building B18'!A526, " ")</f>
        <v> </v>
      </c>
      <c r="B412" s="12" t="str">
        <f>IF('Building B18'!B526&gt;0,'Building B18'!B526, " ")</f>
        <v> </v>
      </c>
      <c r="C412" s="160" t="str">
        <f>IF('Building B18'!N526&gt;0,'Building B18'!N526, " ")</f>
        <v> </v>
      </c>
      <c r="D412" s="160" t="str">
        <f>IF('Building B18'!O526&gt;0,'Building B18'!O526, " ")</f>
        <v> </v>
      </c>
      <c r="E412" s="160" t="str">
        <f>IF('Building B18'!Q526&gt;0,'Building B18'!Q526, " ")</f>
        <v> </v>
      </c>
      <c r="F412" s="160" t="str">
        <f>IF('Building B18'!R526&gt;0,'Building B18'!R526, " ")</f>
        <v> </v>
      </c>
      <c r="G412" s="160" t="str">
        <f>IF('Building B18'!S526&gt;0,'Building B18'!S526, " ")</f>
        <v> </v>
      </c>
      <c r="H412" s="160" t="str">
        <f>IF('Building B18'!T526&gt;0,'Building B18'!T526, " ")</f>
        <v> </v>
      </c>
      <c r="I412" s="160" t="str">
        <f>IF('Building B18'!U526&gt;0,'Building B18'!U526, " ")</f>
        <v> </v>
      </c>
      <c r="J412" s="160" t="str">
        <f>IF('Building B18'!V526&gt;0,'Building B18'!V526, " ")</f>
        <v> </v>
      </c>
      <c r="K412" s="160" t="str">
        <f>IF('Building B18'!X526&gt;0,'Building B18'!X526, " ")</f>
        <v> </v>
      </c>
      <c r="L412" s="160" t="str">
        <f>IF('Building B18'!Y526&gt;0,'Building B18'!Y526, " ")</f>
        <v> </v>
      </c>
      <c r="M412" s="160" t="str">
        <f>IF('Building B18'!Z526&gt;0,'Building B18'!Z526, " ")</f>
        <v> </v>
      </c>
    </row>
    <row r="413" ht="14.25" customHeight="1">
      <c r="A413" s="12" t="str">
        <f>IF('Building B18'!A527&gt;0,'Building B18'!A527, " ")</f>
        <v> </v>
      </c>
      <c r="B413" s="12" t="str">
        <f>IF('Building B18'!B527&gt;0,'Building B18'!B527, " ")</f>
        <v> </v>
      </c>
      <c r="C413" s="160" t="str">
        <f>IF('Building B18'!N527&gt;0,'Building B18'!N527, " ")</f>
        <v> </v>
      </c>
      <c r="D413" s="160" t="str">
        <f>IF('Building B18'!O527&gt;0,'Building B18'!O527, " ")</f>
        <v> </v>
      </c>
      <c r="E413" s="160" t="str">
        <f>IF('Building B18'!Q527&gt;0,'Building B18'!Q527, " ")</f>
        <v> </v>
      </c>
      <c r="F413" s="160" t="str">
        <f>IF('Building B18'!R527&gt;0,'Building B18'!R527, " ")</f>
        <v> </v>
      </c>
      <c r="G413" s="160" t="str">
        <f>IF('Building B18'!S527&gt;0,'Building B18'!S527, " ")</f>
        <v> </v>
      </c>
      <c r="H413" s="160" t="str">
        <f>IF('Building B18'!T527&gt;0,'Building B18'!T527, " ")</f>
        <v> </v>
      </c>
      <c r="I413" s="160" t="str">
        <f>IF('Building B18'!U527&gt;0,'Building B18'!U527, " ")</f>
        <v> </v>
      </c>
      <c r="J413" s="160" t="str">
        <f>IF('Building B18'!V527&gt;0,'Building B18'!V527, " ")</f>
        <v> </v>
      </c>
      <c r="K413" s="160" t="str">
        <f>IF('Building B18'!X527&gt;0,'Building B18'!X527, " ")</f>
        <v> </v>
      </c>
      <c r="L413" s="160" t="str">
        <f>IF('Building B18'!Y527&gt;0,'Building B18'!Y527, " ")</f>
        <v> </v>
      </c>
      <c r="M413" s="160" t="str">
        <f>IF('Building B18'!Z527&gt;0,'Building B18'!Z527, " ")</f>
        <v> </v>
      </c>
    </row>
    <row r="414" ht="14.25" customHeight="1">
      <c r="A414" s="12" t="str">
        <f>IF('Building B18'!A528&gt;0,'Building B18'!A528, " ")</f>
        <v> </v>
      </c>
      <c r="B414" s="12" t="str">
        <f>IF('Building B18'!B528&gt;0,'Building B18'!B528, " ")</f>
        <v> </v>
      </c>
      <c r="C414" s="160" t="str">
        <f>IF('Building B18'!N528&gt;0,'Building B18'!N528, " ")</f>
        <v> </v>
      </c>
      <c r="D414" s="160" t="str">
        <f>IF('Building B18'!O528&gt;0,'Building B18'!O528, " ")</f>
        <v> </v>
      </c>
      <c r="E414" s="160" t="str">
        <f>IF('Building B18'!Q528&gt;0,'Building B18'!Q528, " ")</f>
        <v> </v>
      </c>
      <c r="F414" s="160" t="str">
        <f>IF('Building B18'!R528&gt;0,'Building B18'!R528, " ")</f>
        <v> </v>
      </c>
      <c r="G414" s="160" t="str">
        <f>IF('Building B18'!S528&gt;0,'Building B18'!S528, " ")</f>
        <v> </v>
      </c>
      <c r="H414" s="160" t="str">
        <f>IF('Building B18'!T528&gt;0,'Building B18'!T528, " ")</f>
        <v> </v>
      </c>
      <c r="I414" s="160" t="str">
        <f>IF('Building B18'!U528&gt;0,'Building B18'!U528, " ")</f>
        <v> </v>
      </c>
      <c r="J414" s="160" t="str">
        <f>IF('Building B18'!V528&gt;0,'Building B18'!V528, " ")</f>
        <v> </v>
      </c>
      <c r="K414" s="160" t="str">
        <f>IF('Building B18'!X528&gt;0,'Building B18'!X528, " ")</f>
        <v> </v>
      </c>
      <c r="L414" s="160" t="str">
        <f>IF('Building B18'!Y528&gt;0,'Building B18'!Y528, " ")</f>
        <v> </v>
      </c>
      <c r="M414" s="160" t="str">
        <f>IF('Building B18'!Z528&gt;0,'Building B18'!Z528, " ")</f>
        <v> </v>
      </c>
    </row>
    <row r="415" ht="14.25" customHeight="1">
      <c r="A415" s="12" t="str">
        <f>IF('Building B18'!A529&gt;0,'Building B18'!A529, " ")</f>
        <v> </v>
      </c>
      <c r="B415" s="12" t="str">
        <f>IF('Building B18'!B529&gt;0,'Building B18'!B529, " ")</f>
        <v> </v>
      </c>
      <c r="C415" s="160" t="str">
        <f>IF('Building B18'!N529&gt;0,'Building B18'!N529, " ")</f>
        <v> </v>
      </c>
      <c r="D415" s="160" t="str">
        <f>IF('Building B18'!O529&gt;0,'Building B18'!O529, " ")</f>
        <v> </v>
      </c>
      <c r="E415" s="160" t="str">
        <f>IF('Building B18'!Q529&gt;0,'Building B18'!Q529, " ")</f>
        <v> </v>
      </c>
      <c r="F415" s="160" t="str">
        <f>IF('Building B18'!R529&gt;0,'Building B18'!R529, " ")</f>
        <v> </v>
      </c>
      <c r="G415" s="160" t="str">
        <f>IF('Building B18'!S529&gt;0,'Building B18'!S529, " ")</f>
        <v> </v>
      </c>
      <c r="H415" s="160" t="str">
        <f>IF('Building B18'!T529&gt;0,'Building B18'!T529, " ")</f>
        <v> </v>
      </c>
      <c r="I415" s="160" t="str">
        <f>IF('Building B18'!U529&gt;0,'Building B18'!U529, " ")</f>
        <v> </v>
      </c>
      <c r="J415" s="160" t="str">
        <f>IF('Building B18'!V529&gt;0,'Building B18'!V529, " ")</f>
        <v> </v>
      </c>
      <c r="K415" s="160" t="str">
        <f>IF('Building B18'!X529&gt;0,'Building B18'!X529, " ")</f>
        <v> </v>
      </c>
      <c r="L415" s="160" t="str">
        <f>IF('Building B18'!Y529&gt;0,'Building B18'!Y529, " ")</f>
        <v> </v>
      </c>
      <c r="M415" s="160" t="str">
        <f>IF('Building B18'!Z529&gt;0,'Building B18'!Z529, " ")</f>
        <v> </v>
      </c>
    </row>
    <row r="416" ht="14.25" customHeight="1">
      <c r="A416" s="12" t="str">
        <f>IF('Building B18'!A530&gt;0,'Building B18'!A530, " ")</f>
        <v> </v>
      </c>
      <c r="B416" s="12" t="str">
        <f>IF('Building B18'!B530&gt;0,'Building B18'!B530, " ")</f>
        <v> </v>
      </c>
      <c r="C416" s="160" t="str">
        <f>IF('Building B18'!N530&gt;0,'Building B18'!N530, " ")</f>
        <v> </v>
      </c>
      <c r="D416" s="160" t="str">
        <f>IF('Building B18'!O530&gt;0,'Building B18'!O530, " ")</f>
        <v> </v>
      </c>
      <c r="E416" s="160" t="str">
        <f>IF('Building B18'!Q530&gt;0,'Building B18'!Q530, " ")</f>
        <v> </v>
      </c>
      <c r="F416" s="160" t="str">
        <f>IF('Building B18'!R530&gt;0,'Building B18'!R530, " ")</f>
        <v> </v>
      </c>
      <c r="G416" s="160" t="str">
        <f>IF('Building B18'!S530&gt;0,'Building B18'!S530, " ")</f>
        <v> </v>
      </c>
      <c r="H416" s="160" t="str">
        <f>IF('Building B18'!T530&gt;0,'Building B18'!T530, " ")</f>
        <v> </v>
      </c>
      <c r="I416" s="160" t="str">
        <f>IF('Building B18'!U530&gt;0,'Building B18'!U530, " ")</f>
        <v> </v>
      </c>
      <c r="J416" s="160" t="str">
        <f>IF('Building B18'!V530&gt;0,'Building B18'!V530, " ")</f>
        <v> </v>
      </c>
      <c r="K416" s="160" t="str">
        <f>IF('Building B18'!X530&gt;0,'Building B18'!X530, " ")</f>
        <v> </v>
      </c>
      <c r="L416" s="160" t="str">
        <f>IF('Building B18'!Y530&gt;0,'Building B18'!Y530, " ")</f>
        <v> </v>
      </c>
      <c r="M416" s="160" t="str">
        <f>IF('Building B18'!Z530&gt;0,'Building B18'!Z530, " ")</f>
        <v> </v>
      </c>
    </row>
    <row r="417" ht="14.25" customHeight="1">
      <c r="A417" s="12" t="str">
        <f>IF('Building B18'!A531&gt;0,'Building B18'!A531, " ")</f>
        <v> </v>
      </c>
      <c r="B417" s="12" t="str">
        <f>IF('Building B18'!B531&gt;0,'Building B18'!B531, " ")</f>
        <v> </v>
      </c>
      <c r="C417" s="160" t="str">
        <f>IF('Building B18'!N531&gt;0,'Building B18'!N531, " ")</f>
        <v> </v>
      </c>
      <c r="D417" s="160" t="str">
        <f>IF('Building B18'!O531&gt;0,'Building B18'!O531, " ")</f>
        <v> </v>
      </c>
      <c r="E417" s="160" t="str">
        <f>IF('Building B18'!Q531&gt;0,'Building B18'!Q531, " ")</f>
        <v> </v>
      </c>
      <c r="F417" s="160" t="str">
        <f>IF('Building B18'!R531&gt;0,'Building B18'!R531, " ")</f>
        <v> </v>
      </c>
      <c r="G417" s="160" t="str">
        <f>IF('Building B18'!S531&gt;0,'Building B18'!S531, " ")</f>
        <v> </v>
      </c>
      <c r="H417" s="160" t="str">
        <f>IF('Building B18'!T531&gt;0,'Building B18'!T531, " ")</f>
        <v> </v>
      </c>
      <c r="I417" s="160" t="str">
        <f>IF('Building B18'!U531&gt;0,'Building B18'!U531, " ")</f>
        <v> </v>
      </c>
      <c r="J417" s="160" t="str">
        <f>IF('Building B18'!V531&gt;0,'Building B18'!V531, " ")</f>
        <v> </v>
      </c>
      <c r="K417" s="160" t="str">
        <f>IF('Building B18'!X531&gt;0,'Building B18'!X531, " ")</f>
        <v> </v>
      </c>
      <c r="L417" s="160" t="str">
        <f>IF('Building B18'!Y531&gt;0,'Building B18'!Y531, " ")</f>
        <v> </v>
      </c>
      <c r="M417" s="160" t="str">
        <f>IF('Building B18'!Z531&gt;0,'Building B18'!Z531, " ")</f>
        <v> </v>
      </c>
    </row>
    <row r="418" ht="14.25" customHeight="1">
      <c r="A418" s="12" t="str">
        <f>IF('Building B18'!A532&gt;0,'Building B18'!A532, " ")</f>
        <v> </v>
      </c>
      <c r="B418" s="12" t="str">
        <f>IF('Building B18'!B532&gt;0,'Building B18'!B532, " ")</f>
        <v> </v>
      </c>
      <c r="C418" s="160" t="str">
        <f>IF('Building B18'!N532&gt;0,'Building B18'!N532, " ")</f>
        <v> </v>
      </c>
      <c r="D418" s="160" t="str">
        <f>IF('Building B18'!O532&gt;0,'Building B18'!O532, " ")</f>
        <v> </v>
      </c>
      <c r="E418" s="160" t="str">
        <f>IF('Building B18'!Q532&gt;0,'Building B18'!Q532, " ")</f>
        <v> </v>
      </c>
      <c r="F418" s="160" t="str">
        <f>IF('Building B18'!R532&gt;0,'Building B18'!R532, " ")</f>
        <v> </v>
      </c>
      <c r="G418" s="160" t="str">
        <f>IF('Building B18'!S532&gt;0,'Building B18'!S532, " ")</f>
        <v> </v>
      </c>
      <c r="H418" s="160" t="str">
        <f>IF('Building B18'!T532&gt;0,'Building B18'!T532, " ")</f>
        <v> </v>
      </c>
      <c r="I418" s="160" t="str">
        <f>IF('Building B18'!U532&gt;0,'Building B18'!U532, " ")</f>
        <v> </v>
      </c>
      <c r="J418" s="160" t="str">
        <f>IF('Building B18'!V532&gt;0,'Building B18'!V532, " ")</f>
        <v> </v>
      </c>
      <c r="K418" s="160" t="str">
        <f>IF('Building B18'!X532&gt;0,'Building B18'!X532, " ")</f>
        <v> </v>
      </c>
      <c r="L418" s="160" t="str">
        <f>IF('Building B18'!Y532&gt;0,'Building B18'!Y532, " ")</f>
        <v> </v>
      </c>
      <c r="M418" s="160" t="str">
        <f>IF('Building B18'!Z532&gt;0,'Building B18'!Z532, " ")</f>
        <v> </v>
      </c>
    </row>
    <row r="419" ht="14.25" customHeight="1">
      <c r="A419" s="12" t="str">
        <f>IF('Building B18'!A533&gt;0,'Building B18'!A533, " ")</f>
        <v> </v>
      </c>
      <c r="B419" s="12" t="str">
        <f>IF('Building B18'!B533&gt;0,'Building B18'!B533, " ")</f>
        <v> </v>
      </c>
      <c r="C419" s="160" t="str">
        <f>IF('Building B18'!N533&gt;0,'Building B18'!N533, " ")</f>
        <v> </v>
      </c>
      <c r="D419" s="160" t="str">
        <f>IF('Building B18'!O533&gt;0,'Building B18'!O533, " ")</f>
        <v> </v>
      </c>
      <c r="E419" s="160" t="str">
        <f>IF('Building B18'!Q533&gt;0,'Building B18'!Q533, " ")</f>
        <v> </v>
      </c>
      <c r="F419" s="160" t="str">
        <f>IF('Building B18'!R533&gt;0,'Building B18'!R533, " ")</f>
        <v> </v>
      </c>
      <c r="G419" s="160" t="str">
        <f>IF('Building B18'!S533&gt;0,'Building B18'!S533, " ")</f>
        <v> </v>
      </c>
      <c r="H419" s="160" t="str">
        <f>IF('Building B18'!T533&gt;0,'Building B18'!T533, " ")</f>
        <v> </v>
      </c>
      <c r="I419" s="160" t="str">
        <f>IF('Building B18'!U533&gt;0,'Building B18'!U533, " ")</f>
        <v> </v>
      </c>
      <c r="J419" s="160" t="str">
        <f>IF('Building B18'!V533&gt;0,'Building B18'!V533, " ")</f>
        <v> </v>
      </c>
      <c r="K419" s="160" t="str">
        <f>IF('Building B18'!X533&gt;0,'Building B18'!X533, " ")</f>
        <v> </v>
      </c>
      <c r="L419" s="160" t="str">
        <f>IF('Building B18'!Y533&gt;0,'Building B18'!Y533, " ")</f>
        <v> </v>
      </c>
      <c r="M419" s="160" t="str">
        <f>IF('Building B18'!Z533&gt;0,'Building B18'!Z533, " ")</f>
        <v> </v>
      </c>
    </row>
    <row r="420" ht="14.25" customHeight="1">
      <c r="A420" s="12" t="str">
        <f>IF('Building B18'!A534&gt;0,'Building B18'!A534, " ")</f>
        <v> </v>
      </c>
      <c r="B420" s="12" t="str">
        <f>IF('Building B18'!B534&gt;0,'Building B18'!B534, " ")</f>
        <v> </v>
      </c>
      <c r="C420" s="160" t="str">
        <f>IF('Building B18'!N534&gt;0,'Building B18'!N534, " ")</f>
        <v> </v>
      </c>
      <c r="D420" s="160" t="str">
        <f>IF('Building B18'!O534&gt;0,'Building B18'!O534, " ")</f>
        <v> </v>
      </c>
      <c r="E420" s="160" t="str">
        <f>IF('Building B18'!Q534&gt;0,'Building B18'!Q534, " ")</f>
        <v> </v>
      </c>
      <c r="F420" s="160" t="str">
        <f>IF('Building B18'!R534&gt;0,'Building B18'!R534, " ")</f>
        <v> </v>
      </c>
      <c r="G420" s="160" t="str">
        <f>IF('Building B18'!S534&gt;0,'Building B18'!S534, " ")</f>
        <v> </v>
      </c>
      <c r="H420" s="160" t="str">
        <f>IF('Building B18'!T534&gt;0,'Building B18'!T534, " ")</f>
        <v> </v>
      </c>
      <c r="I420" s="160" t="str">
        <f>IF('Building B18'!U534&gt;0,'Building B18'!U534, " ")</f>
        <v> </v>
      </c>
      <c r="J420" s="160" t="str">
        <f>IF('Building B18'!V534&gt;0,'Building B18'!V534, " ")</f>
        <v> </v>
      </c>
      <c r="K420" s="160" t="str">
        <f>IF('Building B18'!X534&gt;0,'Building B18'!X534, " ")</f>
        <v> </v>
      </c>
      <c r="L420" s="160" t="str">
        <f>IF('Building B18'!Y534&gt;0,'Building B18'!Y534, " ")</f>
        <v> </v>
      </c>
      <c r="M420" s="160" t="str">
        <f>IF('Building B18'!Z534&gt;0,'Building B18'!Z534, " ")</f>
        <v> </v>
      </c>
    </row>
    <row r="421" ht="14.25" customHeight="1">
      <c r="A421" s="12" t="str">
        <f>IF('Building B18'!A535&gt;0,'Building B18'!A535, " ")</f>
        <v> </v>
      </c>
      <c r="B421" s="12" t="str">
        <f>IF('Building B18'!B535&gt;0,'Building B18'!B535, " ")</f>
        <v> </v>
      </c>
      <c r="C421" s="160" t="str">
        <f>IF('Building B18'!N535&gt;0,'Building B18'!N535, " ")</f>
        <v> </v>
      </c>
      <c r="D421" s="160" t="str">
        <f>IF('Building B18'!O535&gt;0,'Building B18'!O535, " ")</f>
        <v> </v>
      </c>
      <c r="E421" s="160" t="str">
        <f>IF('Building B18'!Q535&gt;0,'Building B18'!Q535, " ")</f>
        <v> </v>
      </c>
      <c r="F421" s="160" t="str">
        <f>IF('Building B18'!R535&gt;0,'Building B18'!R535, " ")</f>
        <v> </v>
      </c>
      <c r="G421" s="160" t="str">
        <f>IF('Building B18'!S535&gt;0,'Building B18'!S535, " ")</f>
        <v> </v>
      </c>
      <c r="H421" s="160" t="str">
        <f>IF('Building B18'!T535&gt;0,'Building B18'!T535, " ")</f>
        <v> </v>
      </c>
      <c r="I421" s="160" t="str">
        <f>IF('Building B18'!U535&gt;0,'Building B18'!U535, " ")</f>
        <v> </v>
      </c>
      <c r="J421" s="160" t="str">
        <f>IF('Building B18'!V535&gt;0,'Building B18'!V535, " ")</f>
        <v> </v>
      </c>
      <c r="K421" s="160" t="str">
        <f>IF('Building B18'!X535&gt;0,'Building B18'!X535, " ")</f>
        <v> </v>
      </c>
      <c r="L421" s="160" t="str">
        <f>IF('Building B18'!Y535&gt;0,'Building B18'!Y535, " ")</f>
        <v> </v>
      </c>
      <c r="M421" s="160" t="str">
        <f>IF('Building B18'!Z535&gt;0,'Building B18'!Z535, " ")</f>
        <v> </v>
      </c>
    </row>
    <row r="422" ht="14.25" customHeight="1">
      <c r="A422" s="12" t="str">
        <f>IF('Building B18'!A536&gt;0,'Building B18'!A536, " ")</f>
        <v> </v>
      </c>
      <c r="B422" s="12" t="str">
        <f>IF('Building B18'!B536&gt;0,'Building B18'!B536, " ")</f>
        <v> </v>
      </c>
      <c r="C422" s="160" t="str">
        <f>IF('Building B18'!N536&gt;0,'Building B18'!N536, " ")</f>
        <v> </v>
      </c>
      <c r="D422" s="160" t="str">
        <f>IF('Building B18'!O536&gt;0,'Building B18'!O536, " ")</f>
        <v> </v>
      </c>
      <c r="E422" s="160" t="str">
        <f>IF('Building B18'!Q536&gt;0,'Building B18'!Q536, " ")</f>
        <v> </v>
      </c>
      <c r="F422" s="160" t="str">
        <f>IF('Building B18'!R536&gt;0,'Building B18'!R536, " ")</f>
        <v> </v>
      </c>
      <c r="G422" s="160" t="str">
        <f>IF('Building B18'!S536&gt;0,'Building B18'!S536, " ")</f>
        <v> </v>
      </c>
      <c r="H422" s="160" t="str">
        <f>IF('Building B18'!T536&gt;0,'Building B18'!T536, " ")</f>
        <v> </v>
      </c>
      <c r="I422" s="160" t="str">
        <f>IF('Building B18'!U536&gt;0,'Building B18'!U536, " ")</f>
        <v> </v>
      </c>
      <c r="J422" s="160" t="str">
        <f>IF('Building B18'!V536&gt;0,'Building B18'!V536, " ")</f>
        <v> </v>
      </c>
      <c r="K422" s="160" t="str">
        <f>IF('Building B18'!X536&gt;0,'Building B18'!X536, " ")</f>
        <v> </v>
      </c>
      <c r="L422" s="160" t="str">
        <f>IF('Building B18'!Y536&gt;0,'Building B18'!Y536, " ")</f>
        <v> </v>
      </c>
      <c r="M422" s="160" t="str">
        <f>IF('Building B18'!Z536&gt;0,'Building B18'!Z536, " ")</f>
        <v> </v>
      </c>
    </row>
    <row r="423" ht="14.25" customHeight="1">
      <c r="A423" s="12" t="str">
        <f>IF('Building B18'!A537&gt;0,'Building B18'!A537, " ")</f>
        <v> </v>
      </c>
      <c r="B423" s="12" t="str">
        <f>IF('Building B18'!B537&gt;0,'Building B18'!B537, " ")</f>
        <v> </v>
      </c>
      <c r="C423" s="160" t="str">
        <f>IF('Building B18'!N537&gt;0,'Building B18'!N537, " ")</f>
        <v> </v>
      </c>
      <c r="D423" s="160" t="str">
        <f>IF('Building B18'!O537&gt;0,'Building B18'!O537, " ")</f>
        <v> </v>
      </c>
      <c r="E423" s="160" t="str">
        <f>IF('Building B18'!Q537&gt;0,'Building B18'!Q537, " ")</f>
        <v> </v>
      </c>
      <c r="F423" s="160" t="str">
        <f>IF('Building B18'!R537&gt;0,'Building B18'!R537, " ")</f>
        <v> </v>
      </c>
      <c r="G423" s="160" t="str">
        <f>IF('Building B18'!S537&gt;0,'Building B18'!S537, " ")</f>
        <v> </v>
      </c>
      <c r="H423" s="160" t="str">
        <f>IF('Building B18'!T537&gt;0,'Building B18'!T537, " ")</f>
        <v> </v>
      </c>
      <c r="I423" s="160" t="str">
        <f>IF('Building B18'!U537&gt;0,'Building B18'!U537, " ")</f>
        <v> </v>
      </c>
      <c r="J423" s="160" t="str">
        <f>IF('Building B18'!V537&gt;0,'Building B18'!V537, " ")</f>
        <v> </v>
      </c>
      <c r="K423" s="160" t="str">
        <f>IF('Building B18'!X537&gt;0,'Building B18'!X537, " ")</f>
        <v> </v>
      </c>
      <c r="L423" s="160" t="str">
        <f>IF('Building B18'!Y537&gt;0,'Building B18'!Y537, " ")</f>
        <v> </v>
      </c>
      <c r="M423" s="160" t="str">
        <f>IF('Building B18'!Z537&gt;0,'Building B18'!Z537, " ")</f>
        <v> </v>
      </c>
    </row>
    <row r="424" ht="14.25" customHeight="1">
      <c r="A424" s="12" t="str">
        <f>IF('Building B18'!A538&gt;0,'Building B18'!A538, " ")</f>
        <v> </v>
      </c>
      <c r="B424" s="12" t="str">
        <f>IF('Building B18'!B538&gt;0,'Building B18'!B538, " ")</f>
        <v> </v>
      </c>
      <c r="C424" s="160" t="str">
        <f>IF('Building B18'!N538&gt;0,'Building B18'!N538, " ")</f>
        <v> </v>
      </c>
      <c r="D424" s="160" t="str">
        <f>IF('Building B18'!O538&gt;0,'Building B18'!O538, " ")</f>
        <v> </v>
      </c>
      <c r="E424" s="160" t="str">
        <f>IF('Building B18'!Q538&gt;0,'Building B18'!Q538, " ")</f>
        <v> </v>
      </c>
      <c r="F424" s="160" t="str">
        <f>IF('Building B18'!R538&gt;0,'Building B18'!R538, " ")</f>
        <v> </v>
      </c>
      <c r="G424" s="160" t="str">
        <f>IF('Building B18'!S538&gt;0,'Building B18'!S538, " ")</f>
        <v> </v>
      </c>
      <c r="H424" s="160" t="str">
        <f>IF('Building B18'!T538&gt;0,'Building B18'!T538, " ")</f>
        <v> </v>
      </c>
      <c r="I424" s="160" t="str">
        <f>IF('Building B18'!U538&gt;0,'Building B18'!U538, " ")</f>
        <v> </v>
      </c>
      <c r="J424" s="160" t="str">
        <f>IF('Building B18'!V538&gt;0,'Building B18'!V538, " ")</f>
        <v> </v>
      </c>
      <c r="K424" s="160" t="str">
        <f>IF('Building B18'!X538&gt;0,'Building B18'!X538, " ")</f>
        <v> </v>
      </c>
      <c r="L424" s="160" t="str">
        <f>IF('Building B18'!Y538&gt;0,'Building B18'!Y538, " ")</f>
        <v> </v>
      </c>
      <c r="M424" s="160" t="str">
        <f>IF('Building B18'!Z538&gt;0,'Building B18'!Z538, " ")</f>
        <v> </v>
      </c>
    </row>
    <row r="425" ht="14.25" customHeight="1">
      <c r="A425" s="12" t="str">
        <f>IF('Building B18'!A539&gt;0,'Building B18'!A539, " ")</f>
        <v> </v>
      </c>
      <c r="B425" s="12" t="str">
        <f>IF('Building B18'!B539&gt;0,'Building B18'!B539, " ")</f>
        <v> </v>
      </c>
      <c r="C425" s="160" t="str">
        <f>IF('Building B18'!N539&gt;0,'Building B18'!N539, " ")</f>
        <v> </v>
      </c>
      <c r="D425" s="160" t="str">
        <f>IF('Building B18'!O539&gt;0,'Building B18'!O539, " ")</f>
        <v> </v>
      </c>
      <c r="E425" s="160" t="str">
        <f>IF('Building B18'!Q539&gt;0,'Building B18'!Q539, " ")</f>
        <v> </v>
      </c>
      <c r="F425" s="160" t="str">
        <f>IF('Building B18'!R539&gt;0,'Building B18'!R539, " ")</f>
        <v> </v>
      </c>
      <c r="G425" s="160" t="str">
        <f>IF('Building B18'!S539&gt;0,'Building B18'!S539, " ")</f>
        <v> </v>
      </c>
      <c r="H425" s="160" t="str">
        <f>IF('Building B18'!T539&gt;0,'Building B18'!T539, " ")</f>
        <v> </v>
      </c>
      <c r="I425" s="160" t="str">
        <f>IF('Building B18'!U539&gt;0,'Building B18'!U539, " ")</f>
        <v> </v>
      </c>
      <c r="J425" s="160" t="str">
        <f>IF('Building B18'!V539&gt;0,'Building B18'!V539, " ")</f>
        <v> </v>
      </c>
      <c r="K425" s="160" t="str">
        <f>IF('Building B18'!X539&gt;0,'Building B18'!X539, " ")</f>
        <v> </v>
      </c>
      <c r="L425" s="160" t="str">
        <f>IF('Building B18'!Y539&gt;0,'Building B18'!Y539, " ")</f>
        <v> </v>
      </c>
      <c r="M425" s="160" t="str">
        <f>IF('Building B18'!Z539&gt;0,'Building B18'!Z539, " ")</f>
        <v> </v>
      </c>
    </row>
    <row r="426" ht="14.25" customHeight="1">
      <c r="A426" s="12" t="str">
        <f>IF('Building B18'!A540&gt;0,'Building B18'!A540, " ")</f>
        <v> </v>
      </c>
      <c r="B426" s="12" t="str">
        <f>IF('Building B18'!B540&gt;0,'Building B18'!B540, " ")</f>
        <v> </v>
      </c>
      <c r="C426" s="160" t="str">
        <f>IF('Building B18'!N540&gt;0,'Building B18'!N540, " ")</f>
        <v> </v>
      </c>
      <c r="D426" s="160" t="str">
        <f>IF('Building B18'!O540&gt;0,'Building B18'!O540, " ")</f>
        <v> </v>
      </c>
      <c r="E426" s="160" t="str">
        <f>IF('Building B18'!Q540&gt;0,'Building B18'!Q540, " ")</f>
        <v> </v>
      </c>
      <c r="F426" s="160" t="str">
        <f>IF('Building B18'!R540&gt;0,'Building B18'!R540, " ")</f>
        <v> </v>
      </c>
      <c r="G426" s="160" t="str">
        <f>IF('Building B18'!S540&gt;0,'Building B18'!S540, " ")</f>
        <v> </v>
      </c>
      <c r="H426" s="160" t="str">
        <f>IF('Building B18'!T540&gt;0,'Building B18'!T540, " ")</f>
        <v> </v>
      </c>
      <c r="I426" s="160" t="str">
        <f>IF('Building B18'!U540&gt;0,'Building B18'!U540, " ")</f>
        <v> </v>
      </c>
      <c r="J426" s="160" t="str">
        <f>IF('Building B18'!V540&gt;0,'Building B18'!V540, " ")</f>
        <v> </v>
      </c>
      <c r="K426" s="160" t="str">
        <f>IF('Building B18'!X540&gt;0,'Building B18'!X540, " ")</f>
        <v> </v>
      </c>
      <c r="L426" s="160" t="str">
        <f>IF('Building B18'!Y540&gt;0,'Building B18'!Y540, " ")</f>
        <v> </v>
      </c>
      <c r="M426" s="160" t="str">
        <f>IF('Building B18'!Z540&gt;0,'Building B18'!Z540, " ")</f>
        <v> </v>
      </c>
    </row>
    <row r="427" ht="14.25" customHeight="1">
      <c r="A427" s="12" t="str">
        <f>IF('Building B18'!A541&gt;0,'Building B18'!A541, " ")</f>
        <v> </v>
      </c>
      <c r="B427" s="12" t="str">
        <f>IF('Building B18'!B541&gt;0,'Building B18'!B541, " ")</f>
        <v> </v>
      </c>
      <c r="C427" s="160" t="str">
        <f>IF('Building B18'!N541&gt;0,'Building B18'!N541, " ")</f>
        <v> </v>
      </c>
      <c r="D427" s="160" t="str">
        <f>IF('Building B18'!O541&gt;0,'Building B18'!O541, " ")</f>
        <v> </v>
      </c>
      <c r="E427" s="160" t="str">
        <f>IF('Building B18'!Q541&gt;0,'Building B18'!Q541, " ")</f>
        <v> </v>
      </c>
      <c r="F427" s="160" t="str">
        <f>IF('Building B18'!R541&gt;0,'Building B18'!R541, " ")</f>
        <v> </v>
      </c>
      <c r="G427" s="160" t="str">
        <f>IF('Building B18'!S541&gt;0,'Building B18'!S541, " ")</f>
        <v> </v>
      </c>
      <c r="H427" s="160" t="str">
        <f>IF('Building B18'!T541&gt;0,'Building B18'!T541, " ")</f>
        <v> </v>
      </c>
      <c r="I427" s="160" t="str">
        <f>IF('Building B18'!U541&gt;0,'Building B18'!U541, " ")</f>
        <v> </v>
      </c>
      <c r="J427" s="160" t="str">
        <f>IF('Building B18'!V541&gt;0,'Building B18'!V541, " ")</f>
        <v> </v>
      </c>
      <c r="K427" s="160" t="str">
        <f>IF('Building B18'!X541&gt;0,'Building B18'!X541, " ")</f>
        <v> </v>
      </c>
      <c r="L427" s="160" t="str">
        <f>IF('Building B18'!Y541&gt;0,'Building B18'!Y541, " ")</f>
        <v> </v>
      </c>
      <c r="M427" s="160" t="str">
        <f>IF('Building B18'!Z541&gt;0,'Building B18'!Z541, " ")</f>
        <v> </v>
      </c>
    </row>
    <row r="428" ht="14.25" customHeight="1">
      <c r="A428" s="12" t="str">
        <f>IF('Building B18'!A542&gt;0,'Building B18'!A542, " ")</f>
        <v> </v>
      </c>
      <c r="B428" s="12" t="str">
        <f>IF('Building B18'!B542&gt;0,'Building B18'!B542, " ")</f>
        <v> </v>
      </c>
      <c r="C428" s="160" t="str">
        <f>IF('Building B18'!N542&gt;0,'Building B18'!N542, " ")</f>
        <v> </v>
      </c>
      <c r="D428" s="160" t="str">
        <f>IF('Building B18'!O542&gt;0,'Building B18'!O542, " ")</f>
        <v> </v>
      </c>
      <c r="E428" s="160" t="str">
        <f>IF('Building B18'!Q542&gt;0,'Building B18'!Q542, " ")</f>
        <v> </v>
      </c>
      <c r="F428" s="160" t="str">
        <f>IF('Building B18'!R542&gt;0,'Building B18'!R542, " ")</f>
        <v> </v>
      </c>
      <c r="G428" s="160" t="str">
        <f>IF('Building B18'!S542&gt;0,'Building B18'!S542, " ")</f>
        <v> </v>
      </c>
      <c r="H428" s="160" t="str">
        <f>IF('Building B18'!T542&gt;0,'Building B18'!T542, " ")</f>
        <v> </v>
      </c>
      <c r="I428" s="160" t="str">
        <f>IF('Building B18'!U542&gt;0,'Building B18'!U542, " ")</f>
        <v> </v>
      </c>
      <c r="J428" s="160" t="str">
        <f>IF('Building B18'!V542&gt;0,'Building B18'!V542, " ")</f>
        <v> </v>
      </c>
      <c r="K428" s="160" t="str">
        <f>IF('Building B18'!X542&gt;0,'Building B18'!X542, " ")</f>
        <v> </v>
      </c>
      <c r="L428" s="160" t="str">
        <f>IF('Building B18'!Y542&gt;0,'Building B18'!Y542, " ")</f>
        <v> </v>
      </c>
      <c r="M428" s="160" t="str">
        <f>IF('Building B18'!Z542&gt;0,'Building B18'!Z542, " ")</f>
        <v> </v>
      </c>
    </row>
    <row r="429" ht="14.25" customHeight="1">
      <c r="A429" s="12" t="str">
        <f>IF('Building B18'!A543&gt;0,'Building B18'!A543, " ")</f>
        <v> </v>
      </c>
      <c r="B429" s="12" t="str">
        <f>IF('Building B18'!B543&gt;0,'Building B18'!B543, " ")</f>
        <v> </v>
      </c>
      <c r="C429" s="160" t="str">
        <f>IF('Building B18'!N543&gt;0,'Building B18'!N543, " ")</f>
        <v> </v>
      </c>
      <c r="D429" s="160" t="str">
        <f>IF('Building B18'!O543&gt;0,'Building B18'!O543, " ")</f>
        <v> </v>
      </c>
      <c r="E429" s="160" t="str">
        <f>IF('Building B18'!Q543&gt;0,'Building B18'!Q543, " ")</f>
        <v> </v>
      </c>
      <c r="F429" s="160" t="str">
        <f>IF('Building B18'!R543&gt;0,'Building B18'!R543, " ")</f>
        <v> </v>
      </c>
      <c r="G429" s="160" t="str">
        <f>IF('Building B18'!S543&gt;0,'Building B18'!S543, " ")</f>
        <v> </v>
      </c>
      <c r="H429" s="160" t="str">
        <f>IF('Building B18'!T543&gt;0,'Building B18'!T543, " ")</f>
        <v> </v>
      </c>
      <c r="I429" s="160" t="str">
        <f>IF('Building B18'!U543&gt;0,'Building B18'!U543, " ")</f>
        <v> </v>
      </c>
      <c r="J429" s="160" t="str">
        <f>IF('Building B18'!V543&gt;0,'Building B18'!V543, " ")</f>
        <v> </v>
      </c>
      <c r="K429" s="160" t="str">
        <f>IF('Building B18'!X543&gt;0,'Building B18'!X543, " ")</f>
        <v> </v>
      </c>
      <c r="L429" s="160" t="str">
        <f>IF('Building B18'!Y543&gt;0,'Building B18'!Y543, " ")</f>
        <v> </v>
      </c>
      <c r="M429" s="160" t="str">
        <f>IF('Building B18'!Z543&gt;0,'Building B18'!Z543, " ")</f>
        <v> </v>
      </c>
    </row>
    <row r="430" ht="14.25" customHeight="1">
      <c r="A430" s="12" t="str">
        <f>IF('Building B18'!A544&gt;0,'Building B18'!A544, " ")</f>
        <v> </v>
      </c>
      <c r="B430" s="12" t="str">
        <f>IF('Building B18'!B544&gt;0,'Building B18'!B544, " ")</f>
        <v> </v>
      </c>
      <c r="C430" s="160" t="str">
        <f>IF('Building B18'!N544&gt;0,'Building B18'!N544, " ")</f>
        <v> </v>
      </c>
      <c r="D430" s="160" t="str">
        <f>IF('Building B18'!O544&gt;0,'Building B18'!O544, " ")</f>
        <v> </v>
      </c>
      <c r="E430" s="160" t="str">
        <f>IF('Building B18'!Q544&gt;0,'Building B18'!Q544, " ")</f>
        <v> </v>
      </c>
      <c r="F430" s="160" t="str">
        <f>IF('Building B18'!R544&gt;0,'Building B18'!R544, " ")</f>
        <v> </v>
      </c>
      <c r="G430" s="160" t="str">
        <f>IF('Building B18'!S544&gt;0,'Building B18'!S544, " ")</f>
        <v> </v>
      </c>
      <c r="H430" s="160" t="str">
        <f>IF('Building B18'!T544&gt;0,'Building B18'!T544, " ")</f>
        <v> </v>
      </c>
      <c r="I430" s="160" t="str">
        <f>IF('Building B18'!U544&gt;0,'Building B18'!U544, " ")</f>
        <v> </v>
      </c>
      <c r="J430" s="160" t="str">
        <f>IF('Building B18'!V544&gt;0,'Building B18'!V544, " ")</f>
        <v> </v>
      </c>
      <c r="K430" s="160" t="str">
        <f>IF('Building B18'!X544&gt;0,'Building B18'!X544, " ")</f>
        <v> </v>
      </c>
      <c r="L430" s="160" t="str">
        <f>IF('Building B18'!Y544&gt;0,'Building B18'!Y544, " ")</f>
        <v> </v>
      </c>
      <c r="M430" s="160" t="str">
        <f>IF('Building B18'!Z544&gt;0,'Building B18'!Z544, " ")</f>
        <v> </v>
      </c>
    </row>
    <row r="431" ht="14.25" customHeight="1">
      <c r="A431" s="12" t="str">
        <f>IF('Building B18'!A545&gt;0,'Building B18'!A545, " ")</f>
        <v> </v>
      </c>
      <c r="B431" s="12" t="str">
        <f>IF('Building B18'!B545&gt;0,'Building B18'!B545, " ")</f>
        <v> </v>
      </c>
      <c r="C431" s="160" t="str">
        <f>IF('Building B18'!N545&gt;0,'Building B18'!N545, " ")</f>
        <v> </v>
      </c>
      <c r="D431" s="160" t="str">
        <f>IF('Building B18'!O545&gt;0,'Building B18'!O545, " ")</f>
        <v> </v>
      </c>
      <c r="E431" s="160" t="str">
        <f>IF('Building B18'!Q545&gt;0,'Building B18'!Q545, " ")</f>
        <v> </v>
      </c>
      <c r="F431" s="160" t="str">
        <f>IF('Building B18'!R545&gt;0,'Building B18'!R545, " ")</f>
        <v> </v>
      </c>
      <c r="G431" s="160" t="str">
        <f>IF('Building B18'!S545&gt;0,'Building B18'!S545, " ")</f>
        <v> </v>
      </c>
      <c r="H431" s="160" t="str">
        <f>IF('Building B18'!T545&gt;0,'Building B18'!T545, " ")</f>
        <v> </v>
      </c>
      <c r="I431" s="160" t="str">
        <f>IF('Building B18'!U545&gt;0,'Building B18'!U545, " ")</f>
        <v> </v>
      </c>
      <c r="J431" s="160" t="str">
        <f>IF('Building B18'!V545&gt;0,'Building B18'!V545, " ")</f>
        <v> </v>
      </c>
      <c r="K431" s="160" t="str">
        <f>IF('Building B18'!X545&gt;0,'Building B18'!X545, " ")</f>
        <v> </v>
      </c>
      <c r="L431" s="160" t="str">
        <f>IF('Building B18'!Y545&gt;0,'Building B18'!Y545, " ")</f>
        <v> </v>
      </c>
      <c r="M431" s="160" t="str">
        <f>IF('Building B18'!Z545&gt;0,'Building B18'!Z545, " ")</f>
        <v> </v>
      </c>
    </row>
    <row r="432" ht="14.25" customHeight="1">
      <c r="A432" s="12" t="str">
        <f>IF('Building B18'!A546&gt;0,'Building B18'!A546, " ")</f>
        <v> </v>
      </c>
      <c r="B432" s="12" t="str">
        <f>IF('Building B18'!B546&gt;0,'Building B18'!B546, " ")</f>
        <v> </v>
      </c>
      <c r="C432" s="160" t="str">
        <f>IF('Building B18'!N546&gt;0,'Building B18'!N546, " ")</f>
        <v> </v>
      </c>
      <c r="D432" s="160" t="str">
        <f>IF('Building B18'!O546&gt;0,'Building B18'!O546, " ")</f>
        <v> </v>
      </c>
      <c r="E432" s="160" t="str">
        <f>IF('Building B18'!Q546&gt;0,'Building B18'!Q546, " ")</f>
        <v> </v>
      </c>
      <c r="F432" s="160" t="str">
        <f>IF('Building B18'!R546&gt;0,'Building B18'!R546, " ")</f>
        <v> </v>
      </c>
      <c r="G432" s="160" t="str">
        <f>IF('Building B18'!S546&gt;0,'Building B18'!S546, " ")</f>
        <v> </v>
      </c>
      <c r="H432" s="160" t="str">
        <f>IF('Building B18'!T546&gt;0,'Building B18'!T546, " ")</f>
        <v> </v>
      </c>
      <c r="I432" s="160" t="str">
        <f>IF('Building B18'!U546&gt;0,'Building B18'!U546, " ")</f>
        <v> </v>
      </c>
      <c r="J432" s="160" t="str">
        <f>IF('Building B18'!V546&gt;0,'Building B18'!V546, " ")</f>
        <v> </v>
      </c>
      <c r="K432" s="160" t="str">
        <f>IF('Building B18'!X546&gt;0,'Building B18'!X546, " ")</f>
        <v> </v>
      </c>
      <c r="L432" s="160" t="str">
        <f>IF('Building B18'!Y546&gt;0,'Building B18'!Y546, " ")</f>
        <v> </v>
      </c>
      <c r="M432" s="160" t="str">
        <f>IF('Building B18'!Z546&gt;0,'Building B18'!Z546, " ")</f>
        <v> </v>
      </c>
    </row>
    <row r="433" ht="14.25" customHeight="1">
      <c r="A433" s="12" t="str">
        <f>IF('Building B18'!A547&gt;0,'Building B18'!A547, " ")</f>
        <v> </v>
      </c>
      <c r="B433" s="12" t="str">
        <f>IF('Building B18'!B547&gt;0,'Building B18'!B547, " ")</f>
        <v> </v>
      </c>
      <c r="C433" s="160" t="str">
        <f>IF('Building B18'!N547&gt;0,'Building B18'!N547, " ")</f>
        <v> </v>
      </c>
      <c r="D433" s="160" t="str">
        <f>IF('Building B18'!O547&gt;0,'Building B18'!O547, " ")</f>
        <v> </v>
      </c>
      <c r="E433" s="160" t="str">
        <f>IF('Building B18'!Q547&gt;0,'Building B18'!Q547, " ")</f>
        <v> </v>
      </c>
      <c r="F433" s="160" t="str">
        <f>IF('Building B18'!R547&gt;0,'Building B18'!R547, " ")</f>
        <v> </v>
      </c>
      <c r="G433" s="160" t="str">
        <f>IF('Building B18'!S547&gt;0,'Building B18'!S547, " ")</f>
        <v> </v>
      </c>
      <c r="H433" s="160" t="str">
        <f>IF('Building B18'!T547&gt;0,'Building B18'!T547, " ")</f>
        <v> </v>
      </c>
      <c r="I433" s="160" t="str">
        <f>IF('Building B18'!U547&gt;0,'Building B18'!U547, " ")</f>
        <v> </v>
      </c>
      <c r="J433" s="160" t="str">
        <f>IF('Building B18'!V547&gt;0,'Building B18'!V547, " ")</f>
        <v> </v>
      </c>
      <c r="K433" s="160" t="str">
        <f>IF('Building B18'!X547&gt;0,'Building B18'!X547, " ")</f>
        <v> </v>
      </c>
      <c r="L433" s="160" t="str">
        <f>IF('Building B18'!Y547&gt;0,'Building B18'!Y547, " ")</f>
        <v> </v>
      </c>
      <c r="M433" s="160" t="str">
        <f>IF('Building B18'!Z547&gt;0,'Building B18'!Z547, " ")</f>
        <v> </v>
      </c>
    </row>
    <row r="434" ht="14.25" customHeight="1">
      <c r="A434" s="12" t="str">
        <f>IF('Building B18'!A548&gt;0,'Building B18'!A548, " ")</f>
        <v> </v>
      </c>
      <c r="B434" s="12" t="str">
        <f>IF('Building B18'!B548&gt;0,'Building B18'!B548, " ")</f>
        <v> </v>
      </c>
      <c r="C434" s="160" t="str">
        <f>IF('Building B18'!N548&gt;0,'Building B18'!N548, " ")</f>
        <v> </v>
      </c>
      <c r="D434" s="160" t="str">
        <f>IF('Building B18'!O548&gt;0,'Building B18'!O548, " ")</f>
        <v> </v>
      </c>
      <c r="E434" s="160" t="str">
        <f>IF('Building B18'!Q548&gt;0,'Building B18'!Q548, " ")</f>
        <v> </v>
      </c>
      <c r="F434" s="160" t="str">
        <f>IF('Building B18'!R548&gt;0,'Building B18'!R548, " ")</f>
        <v> </v>
      </c>
      <c r="G434" s="160" t="str">
        <f>IF('Building B18'!S548&gt;0,'Building B18'!S548, " ")</f>
        <v> </v>
      </c>
      <c r="H434" s="160" t="str">
        <f>IF('Building B18'!T548&gt;0,'Building B18'!T548, " ")</f>
        <v> </v>
      </c>
      <c r="I434" s="160" t="str">
        <f>IF('Building B18'!U548&gt;0,'Building B18'!U548, " ")</f>
        <v> </v>
      </c>
      <c r="J434" s="160" t="str">
        <f>IF('Building B18'!V548&gt;0,'Building B18'!V548, " ")</f>
        <v> </v>
      </c>
      <c r="K434" s="160" t="str">
        <f>IF('Building B18'!X548&gt;0,'Building B18'!X548, " ")</f>
        <v> </v>
      </c>
      <c r="L434" s="160" t="str">
        <f>IF('Building B18'!Y548&gt;0,'Building B18'!Y548, " ")</f>
        <v> </v>
      </c>
      <c r="M434" s="160" t="str">
        <f>IF('Building B18'!Z548&gt;0,'Building B18'!Z548, " ")</f>
        <v> </v>
      </c>
    </row>
    <row r="435" ht="14.25" customHeight="1">
      <c r="A435" s="12" t="str">
        <f>IF('Building B18'!A549&gt;0,'Building B18'!A549, " ")</f>
        <v> </v>
      </c>
      <c r="B435" s="12" t="str">
        <f>IF('Building B18'!B549&gt;0,'Building B18'!B549, " ")</f>
        <v> </v>
      </c>
      <c r="C435" s="160" t="str">
        <f>IF('Building B18'!N549&gt;0,'Building B18'!N549, " ")</f>
        <v> </v>
      </c>
      <c r="D435" s="160" t="str">
        <f>IF('Building B18'!O549&gt;0,'Building B18'!O549, " ")</f>
        <v> </v>
      </c>
      <c r="E435" s="160" t="str">
        <f>IF('Building B18'!Q549&gt;0,'Building B18'!Q549, " ")</f>
        <v> </v>
      </c>
      <c r="F435" s="160" t="str">
        <f>IF('Building B18'!R549&gt;0,'Building B18'!R549, " ")</f>
        <v> </v>
      </c>
      <c r="G435" s="160" t="str">
        <f>IF('Building B18'!S549&gt;0,'Building B18'!S549, " ")</f>
        <v> </v>
      </c>
      <c r="H435" s="160" t="str">
        <f>IF('Building B18'!T549&gt;0,'Building B18'!T549, " ")</f>
        <v> </v>
      </c>
      <c r="I435" s="160" t="str">
        <f>IF('Building B18'!U549&gt;0,'Building B18'!U549, " ")</f>
        <v> </v>
      </c>
      <c r="J435" s="160" t="str">
        <f>IF('Building B18'!V549&gt;0,'Building B18'!V549, " ")</f>
        <v> </v>
      </c>
      <c r="K435" s="160" t="str">
        <f>IF('Building B18'!X549&gt;0,'Building B18'!X549, " ")</f>
        <v> </v>
      </c>
      <c r="L435" s="160" t="str">
        <f>IF('Building B18'!Y549&gt;0,'Building B18'!Y549, " ")</f>
        <v> </v>
      </c>
      <c r="M435" s="160" t="str">
        <f>IF('Building B18'!Z549&gt;0,'Building B18'!Z549, " ")</f>
        <v> </v>
      </c>
    </row>
    <row r="436" ht="14.25" customHeight="1">
      <c r="A436" s="12" t="str">
        <f>IF('Building B18'!A550&gt;0,'Building B18'!A550, " ")</f>
        <v> </v>
      </c>
      <c r="B436" s="12" t="str">
        <f>IF('Building B18'!B550&gt;0,'Building B18'!B550, " ")</f>
        <v> </v>
      </c>
      <c r="C436" s="160" t="str">
        <f>IF('Building B18'!N550&gt;0,'Building B18'!N550, " ")</f>
        <v> </v>
      </c>
      <c r="D436" s="160" t="str">
        <f>IF('Building B18'!O550&gt;0,'Building B18'!O550, " ")</f>
        <v> </v>
      </c>
      <c r="E436" s="160" t="str">
        <f>IF('Building B18'!Q550&gt;0,'Building B18'!Q550, " ")</f>
        <v> </v>
      </c>
      <c r="F436" s="160" t="str">
        <f>IF('Building B18'!R550&gt;0,'Building B18'!R550, " ")</f>
        <v> </v>
      </c>
      <c r="G436" s="160" t="str">
        <f>IF('Building B18'!S550&gt;0,'Building B18'!S550, " ")</f>
        <v> </v>
      </c>
      <c r="H436" s="160" t="str">
        <f>IF('Building B18'!T550&gt;0,'Building B18'!T550, " ")</f>
        <v> </v>
      </c>
      <c r="I436" s="160" t="str">
        <f>IF('Building B18'!U550&gt;0,'Building B18'!U550, " ")</f>
        <v> </v>
      </c>
      <c r="J436" s="160" t="str">
        <f>IF('Building B18'!V550&gt;0,'Building B18'!V550, " ")</f>
        <v> </v>
      </c>
      <c r="K436" s="160" t="str">
        <f>IF('Building B18'!X550&gt;0,'Building B18'!X550, " ")</f>
        <v> </v>
      </c>
      <c r="L436" s="160" t="str">
        <f>IF('Building B18'!Y550&gt;0,'Building B18'!Y550, " ")</f>
        <v> </v>
      </c>
      <c r="M436" s="160" t="str">
        <f>IF('Building B18'!Z550&gt;0,'Building B18'!Z550, " ")</f>
        <v> </v>
      </c>
    </row>
    <row r="437" ht="14.25" customHeight="1">
      <c r="A437" s="12" t="str">
        <f>IF('Building B18'!A551&gt;0,'Building B18'!A551, " ")</f>
        <v> </v>
      </c>
      <c r="B437" s="12" t="str">
        <f>IF('Building B18'!B551&gt;0,'Building B18'!B551, " ")</f>
        <v> </v>
      </c>
      <c r="C437" s="160" t="str">
        <f>IF('Building B18'!N551&gt;0,'Building B18'!N551, " ")</f>
        <v> </v>
      </c>
      <c r="D437" s="160" t="str">
        <f>IF('Building B18'!O551&gt;0,'Building B18'!O551, " ")</f>
        <v> </v>
      </c>
      <c r="E437" s="160" t="str">
        <f>IF('Building B18'!Q551&gt;0,'Building B18'!Q551, " ")</f>
        <v> </v>
      </c>
      <c r="F437" s="160" t="str">
        <f>IF('Building B18'!R551&gt;0,'Building B18'!R551, " ")</f>
        <v> </v>
      </c>
      <c r="G437" s="160" t="str">
        <f>IF('Building B18'!S551&gt;0,'Building B18'!S551, " ")</f>
        <v> </v>
      </c>
      <c r="H437" s="160" t="str">
        <f>IF('Building B18'!T551&gt;0,'Building B18'!T551, " ")</f>
        <v> </v>
      </c>
      <c r="I437" s="160" t="str">
        <f>IF('Building B18'!U551&gt;0,'Building B18'!U551, " ")</f>
        <v> </v>
      </c>
      <c r="J437" s="160" t="str">
        <f>IF('Building B18'!V551&gt;0,'Building B18'!V551, " ")</f>
        <v> </v>
      </c>
      <c r="K437" s="160" t="str">
        <f>IF('Building B18'!X551&gt;0,'Building B18'!X551, " ")</f>
        <v> </v>
      </c>
      <c r="L437" s="160" t="str">
        <f>IF('Building B18'!Y551&gt;0,'Building B18'!Y551, " ")</f>
        <v> </v>
      </c>
      <c r="M437" s="160" t="str">
        <f>IF('Building B18'!Z551&gt;0,'Building B18'!Z551, " ")</f>
        <v> </v>
      </c>
    </row>
    <row r="438" ht="14.25" customHeight="1">
      <c r="A438" s="12" t="str">
        <f>IF('Building B18'!A552&gt;0,'Building B18'!A552, " ")</f>
        <v> </v>
      </c>
      <c r="B438" s="12" t="str">
        <f>IF('Building B18'!B552&gt;0,'Building B18'!B552, " ")</f>
        <v> </v>
      </c>
      <c r="C438" s="160" t="str">
        <f>IF('Building B18'!N552&gt;0,'Building B18'!N552, " ")</f>
        <v> </v>
      </c>
      <c r="D438" s="160" t="str">
        <f>IF('Building B18'!O552&gt;0,'Building B18'!O552, " ")</f>
        <v> </v>
      </c>
      <c r="E438" s="160" t="str">
        <f>IF('Building B18'!Q552&gt;0,'Building B18'!Q552, " ")</f>
        <v> </v>
      </c>
      <c r="F438" s="160" t="str">
        <f>IF('Building B18'!R552&gt;0,'Building B18'!R552, " ")</f>
        <v> </v>
      </c>
      <c r="G438" s="160" t="str">
        <f>IF('Building B18'!S552&gt;0,'Building B18'!S552, " ")</f>
        <v> </v>
      </c>
      <c r="H438" s="160" t="str">
        <f>IF('Building B18'!T552&gt;0,'Building B18'!T552, " ")</f>
        <v> </v>
      </c>
      <c r="I438" s="160" t="str">
        <f>IF('Building B18'!U552&gt;0,'Building B18'!U552, " ")</f>
        <v> </v>
      </c>
      <c r="J438" s="160" t="str">
        <f>IF('Building B18'!V552&gt;0,'Building B18'!V552, " ")</f>
        <v> </v>
      </c>
      <c r="K438" s="160" t="str">
        <f>IF('Building B18'!X552&gt;0,'Building B18'!X552, " ")</f>
        <v> </v>
      </c>
      <c r="L438" s="160" t="str">
        <f>IF('Building B18'!Y552&gt;0,'Building B18'!Y552, " ")</f>
        <v> </v>
      </c>
      <c r="M438" s="160" t="str">
        <f>IF('Building B18'!Z552&gt;0,'Building B18'!Z552, " ")</f>
        <v> </v>
      </c>
    </row>
    <row r="439" ht="14.25" customHeight="1">
      <c r="A439" s="12" t="str">
        <f>IF('Building B18'!A553&gt;0,'Building B18'!A553, " ")</f>
        <v> </v>
      </c>
      <c r="B439" s="12" t="str">
        <f>IF('Building B18'!B553&gt;0,'Building B18'!B553, " ")</f>
        <v> </v>
      </c>
      <c r="C439" s="160" t="str">
        <f>IF('Building B18'!N553&gt;0,'Building B18'!N553, " ")</f>
        <v> </v>
      </c>
      <c r="D439" s="160" t="str">
        <f>IF('Building B18'!O553&gt;0,'Building B18'!O553, " ")</f>
        <v> </v>
      </c>
      <c r="E439" s="160" t="str">
        <f>IF('Building B18'!Q553&gt;0,'Building B18'!Q553, " ")</f>
        <v> </v>
      </c>
      <c r="F439" s="160" t="str">
        <f>IF('Building B18'!R553&gt;0,'Building B18'!R553, " ")</f>
        <v> </v>
      </c>
      <c r="G439" s="160" t="str">
        <f>IF('Building B18'!S553&gt;0,'Building B18'!S553, " ")</f>
        <v> </v>
      </c>
      <c r="H439" s="160" t="str">
        <f>IF('Building B18'!T553&gt;0,'Building B18'!T553, " ")</f>
        <v> </v>
      </c>
      <c r="I439" s="160" t="str">
        <f>IF('Building B18'!U553&gt;0,'Building B18'!U553, " ")</f>
        <v> </v>
      </c>
      <c r="J439" s="160" t="str">
        <f>IF('Building B18'!V553&gt;0,'Building B18'!V553, " ")</f>
        <v> </v>
      </c>
      <c r="K439" s="160" t="str">
        <f>IF('Building B18'!X553&gt;0,'Building B18'!X553, " ")</f>
        <v> </v>
      </c>
      <c r="L439" s="160" t="str">
        <f>IF('Building B18'!Y553&gt;0,'Building B18'!Y553, " ")</f>
        <v> </v>
      </c>
      <c r="M439" s="160" t="str">
        <f>IF('Building B18'!Z553&gt;0,'Building B18'!Z553, " ")</f>
        <v> </v>
      </c>
    </row>
    <row r="440" ht="14.25" customHeight="1">
      <c r="A440" s="12" t="str">
        <f>IF('Building B18'!A554&gt;0,'Building B18'!A554, " ")</f>
        <v> </v>
      </c>
      <c r="B440" s="12" t="str">
        <f>IF('Building B18'!B554&gt;0,'Building B18'!B554, " ")</f>
        <v> </v>
      </c>
      <c r="C440" s="160" t="str">
        <f>IF('Building B18'!N554&gt;0,'Building B18'!N554, " ")</f>
        <v> </v>
      </c>
      <c r="D440" s="160" t="str">
        <f>IF('Building B18'!O554&gt;0,'Building B18'!O554, " ")</f>
        <v> </v>
      </c>
      <c r="E440" s="160" t="str">
        <f>IF('Building B18'!Q554&gt;0,'Building B18'!Q554, " ")</f>
        <v> </v>
      </c>
      <c r="F440" s="160" t="str">
        <f>IF('Building B18'!R554&gt;0,'Building B18'!R554, " ")</f>
        <v> </v>
      </c>
      <c r="G440" s="160" t="str">
        <f>IF('Building B18'!S554&gt;0,'Building B18'!S554, " ")</f>
        <v> </v>
      </c>
      <c r="H440" s="160" t="str">
        <f>IF('Building B18'!T554&gt;0,'Building B18'!T554, " ")</f>
        <v> </v>
      </c>
      <c r="I440" s="160" t="str">
        <f>IF('Building B18'!U554&gt;0,'Building B18'!U554, " ")</f>
        <v> </v>
      </c>
      <c r="J440" s="160" t="str">
        <f>IF('Building B18'!V554&gt;0,'Building B18'!V554, " ")</f>
        <v> </v>
      </c>
      <c r="K440" s="160" t="str">
        <f>IF('Building B18'!X554&gt;0,'Building B18'!X554, " ")</f>
        <v> </v>
      </c>
      <c r="L440" s="160" t="str">
        <f>IF('Building B18'!Y554&gt;0,'Building B18'!Y554, " ")</f>
        <v> </v>
      </c>
      <c r="M440" s="160" t="str">
        <f>IF('Building B18'!Z554&gt;0,'Building B18'!Z554, " ")</f>
        <v> </v>
      </c>
    </row>
    <row r="441" ht="14.25" customHeight="1">
      <c r="A441" s="12" t="str">
        <f>IF('Building B18'!A555&gt;0,'Building B18'!A555, " ")</f>
        <v> </v>
      </c>
      <c r="B441" s="12" t="str">
        <f>IF('Building B18'!B555&gt;0,'Building B18'!B555, " ")</f>
        <v> </v>
      </c>
      <c r="C441" s="160" t="str">
        <f>IF('Building B18'!N555&gt;0,'Building B18'!N555, " ")</f>
        <v> </v>
      </c>
      <c r="D441" s="160" t="str">
        <f>IF('Building B18'!O555&gt;0,'Building B18'!O555, " ")</f>
        <v> </v>
      </c>
      <c r="E441" s="160" t="str">
        <f>IF('Building B18'!Q555&gt;0,'Building B18'!Q555, " ")</f>
        <v> </v>
      </c>
      <c r="F441" s="160" t="str">
        <f>IF('Building B18'!R555&gt;0,'Building B18'!R555, " ")</f>
        <v> </v>
      </c>
      <c r="G441" s="160" t="str">
        <f>IF('Building B18'!S555&gt;0,'Building B18'!S555, " ")</f>
        <v> </v>
      </c>
      <c r="H441" s="160" t="str">
        <f>IF('Building B18'!T555&gt;0,'Building B18'!T555, " ")</f>
        <v> </v>
      </c>
      <c r="I441" s="160" t="str">
        <f>IF('Building B18'!U555&gt;0,'Building B18'!U555, " ")</f>
        <v> </v>
      </c>
      <c r="J441" s="160" t="str">
        <f>IF('Building B18'!V555&gt;0,'Building B18'!V555, " ")</f>
        <v> </v>
      </c>
      <c r="K441" s="160" t="str">
        <f>IF('Building B18'!X555&gt;0,'Building B18'!X555, " ")</f>
        <v> </v>
      </c>
      <c r="L441" s="160" t="str">
        <f>IF('Building B18'!Y555&gt;0,'Building B18'!Y555, " ")</f>
        <v> </v>
      </c>
      <c r="M441" s="160" t="str">
        <f>IF('Building B18'!Z555&gt;0,'Building B18'!Z555, " ")</f>
        <v> </v>
      </c>
    </row>
    <row r="442" ht="14.25" customHeight="1">
      <c r="A442" s="12" t="str">
        <f>IF('Building B18'!A556&gt;0,'Building B18'!A556, " ")</f>
        <v> </v>
      </c>
      <c r="B442" s="12" t="str">
        <f>IF('Building B18'!B556&gt;0,'Building B18'!B556, " ")</f>
        <v> </v>
      </c>
      <c r="C442" s="160" t="str">
        <f>IF('Building B18'!N556&gt;0,'Building B18'!N556, " ")</f>
        <v> </v>
      </c>
      <c r="D442" s="160" t="str">
        <f>IF('Building B18'!O556&gt;0,'Building B18'!O556, " ")</f>
        <v> </v>
      </c>
      <c r="E442" s="160" t="str">
        <f>IF('Building B18'!Q556&gt;0,'Building B18'!Q556, " ")</f>
        <v> </v>
      </c>
      <c r="F442" s="160" t="str">
        <f>IF('Building B18'!R556&gt;0,'Building B18'!R556, " ")</f>
        <v> </v>
      </c>
      <c r="G442" s="160" t="str">
        <f>IF('Building B18'!S556&gt;0,'Building B18'!S556, " ")</f>
        <v> </v>
      </c>
      <c r="H442" s="160" t="str">
        <f>IF('Building B18'!T556&gt;0,'Building B18'!T556, " ")</f>
        <v> </v>
      </c>
      <c r="I442" s="160" t="str">
        <f>IF('Building B18'!U556&gt;0,'Building B18'!U556, " ")</f>
        <v> </v>
      </c>
      <c r="J442" s="160" t="str">
        <f>IF('Building B18'!V556&gt;0,'Building B18'!V556, " ")</f>
        <v> </v>
      </c>
      <c r="K442" s="160" t="str">
        <f>IF('Building B18'!X556&gt;0,'Building B18'!X556, " ")</f>
        <v> </v>
      </c>
      <c r="L442" s="160" t="str">
        <f>IF('Building B18'!Y556&gt;0,'Building B18'!Y556, " ")</f>
        <v> </v>
      </c>
      <c r="M442" s="160" t="str">
        <f>IF('Building B18'!Z556&gt;0,'Building B18'!Z556, " ")</f>
        <v> </v>
      </c>
    </row>
    <row r="443" ht="14.25" customHeight="1">
      <c r="A443" s="12" t="str">
        <f>IF('Building B18'!A557&gt;0,'Building B18'!A557, " ")</f>
        <v> </v>
      </c>
      <c r="B443" s="12" t="str">
        <f>IF('Building B18'!B557&gt;0,'Building B18'!B557, " ")</f>
        <v> </v>
      </c>
      <c r="C443" s="160" t="str">
        <f>IF('Building B18'!N557&gt;0,'Building B18'!N557, " ")</f>
        <v> </v>
      </c>
      <c r="D443" s="160" t="str">
        <f>IF('Building B18'!O557&gt;0,'Building B18'!O557, " ")</f>
        <v> </v>
      </c>
      <c r="E443" s="160" t="str">
        <f>IF('Building B18'!Q557&gt;0,'Building B18'!Q557, " ")</f>
        <v> </v>
      </c>
      <c r="F443" s="160" t="str">
        <f>IF('Building B18'!R557&gt;0,'Building B18'!R557, " ")</f>
        <v> </v>
      </c>
      <c r="G443" s="160" t="str">
        <f>IF('Building B18'!S557&gt;0,'Building B18'!S557, " ")</f>
        <v> </v>
      </c>
      <c r="H443" s="160" t="str">
        <f>IF('Building B18'!T557&gt;0,'Building B18'!T557, " ")</f>
        <v> </v>
      </c>
      <c r="I443" s="160" t="str">
        <f>IF('Building B18'!U557&gt;0,'Building B18'!U557, " ")</f>
        <v> </v>
      </c>
      <c r="J443" s="160" t="str">
        <f>IF('Building B18'!V557&gt;0,'Building B18'!V557, " ")</f>
        <v> </v>
      </c>
      <c r="K443" s="160" t="str">
        <f>IF('Building B18'!X557&gt;0,'Building B18'!X557, " ")</f>
        <v> </v>
      </c>
      <c r="L443" s="160" t="str">
        <f>IF('Building B18'!Y557&gt;0,'Building B18'!Y557, " ")</f>
        <v> </v>
      </c>
      <c r="M443" s="160" t="str">
        <f>IF('Building B18'!Z557&gt;0,'Building B18'!Z557, " ")</f>
        <v> </v>
      </c>
    </row>
    <row r="444" ht="14.25" customHeight="1">
      <c r="A444" s="12" t="str">
        <f>IF('Building B18'!A558&gt;0,'Building B18'!A558, " ")</f>
        <v> </v>
      </c>
      <c r="B444" s="12" t="str">
        <f>IF('Building B18'!B558&gt;0,'Building B18'!B558, " ")</f>
        <v> </v>
      </c>
      <c r="C444" s="160" t="str">
        <f>IF('Building B18'!N558&gt;0,'Building B18'!N558, " ")</f>
        <v> </v>
      </c>
      <c r="D444" s="160" t="str">
        <f>IF('Building B18'!O558&gt;0,'Building B18'!O558, " ")</f>
        <v> </v>
      </c>
      <c r="E444" s="160" t="str">
        <f>IF('Building B18'!Q558&gt;0,'Building B18'!Q558, " ")</f>
        <v> </v>
      </c>
      <c r="F444" s="160" t="str">
        <f>IF('Building B18'!R558&gt;0,'Building B18'!R558, " ")</f>
        <v> </v>
      </c>
      <c r="G444" s="160" t="str">
        <f>IF('Building B18'!S558&gt;0,'Building B18'!S558, " ")</f>
        <v> </v>
      </c>
      <c r="H444" s="160" t="str">
        <f>IF('Building B18'!T558&gt;0,'Building B18'!T558, " ")</f>
        <v> </v>
      </c>
      <c r="I444" s="160" t="str">
        <f>IF('Building B18'!U558&gt;0,'Building B18'!U558, " ")</f>
        <v> </v>
      </c>
      <c r="J444" s="160" t="str">
        <f>IF('Building B18'!V558&gt;0,'Building B18'!V558, " ")</f>
        <v> </v>
      </c>
      <c r="K444" s="160" t="str">
        <f>IF('Building B18'!X558&gt;0,'Building B18'!X558, " ")</f>
        <v> </v>
      </c>
      <c r="L444" s="160" t="str">
        <f>IF('Building B18'!Y558&gt;0,'Building B18'!Y558, " ")</f>
        <v> </v>
      </c>
      <c r="M444" s="160" t="str">
        <f>IF('Building B18'!Z558&gt;0,'Building B18'!Z558, " ")</f>
        <v> </v>
      </c>
    </row>
    <row r="445" ht="14.25" customHeight="1">
      <c r="A445" s="12" t="str">
        <f>IF('Building B18'!A559&gt;0,'Building B18'!A559, " ")</f>
        <v> </v>
      </c>
      <c r="B445" s="12" t="str">
        <f>IF('Building B18'!B559&gt;0,'Building B18'!B559, " ")</f>
        <v> </v>
      </c>
      <c r="C445" s="160" t="str">
        <f>IF('Building B18'!N559&gt;0,'Building B18'!N559, " ")</f>
        <v> </v>
      </c>
      <c r="D445" s="160" t="str">
        <f>IF('Building B18'!O559&gt;0,'Building B18'!O559, " ")</f>
        <v> </v>
      </c>
      <c r="E445" s="160" t="str">
        <f>IF('Building B18'!Q559&gt;0,'Building B18'!Q559, " ")</f>
        <v> </v>
      </c>
      <c r="F445" s="160" t="str">
        <f>IF('Building B18'!R559&gt;0,'Building B18'!R559, " ")</f>
        <v> </v>
      </c>
      <c r="G445" s="160" t="str">
        <f>IF('Building B18'!S559&gt;0,'Building B18'!S559, " ")</f>
        <v> </v>
      </c>
      <c r="H445" s="160" t="str">
        <f>IF('Building B18'!T559&gt;0,'Building B18'!T559, " ")</f>
        <v> </v>
      </c>
      <c r="I445" s="160" t="str">
        <f>IF('Building B18'!U559&gt;0,'Building B18'!U559, " ")</f>
        <v> </v>
      </c>
      <c r="J445" s="160" t="str">
        <f>IF('Building B18'!V559&gt;0,'Building B18'!V559, " ")</f>
        <v> </v>
      </c>
      <c r="K445" s="160" t="str">
        <f>IF('Building B18'!X559&gt;0,'Building B18'!X559, " ")</f>
        <v> </v>
      </c>
      <c r="L445" s="160" t="str">
        <f>IF('Building B18'!Y559&gt;0,'Building B18'!Y559, " ")</f>
        <v> </v>
      </c>
      <c r="M445" s="160" t="str">
        <f>IF('Building B18'!Z559&gt;0,'Building B18'!Z559, " ")</f>
        <v> </v>
      </c>
    </row>
    <row r="446" ht="14.25" customHeight="1">
      <c r="A446" s="12" t="str">
        <f>IF('Building B18'!A560&gt;0,'Building B18'!A560, " ")</f>
        <v> </v>
      </c>
      <c r="B446" s="12" t="str">
        <f>IF('Building B18'!B560&gt;0,'Building B18'!B560, " ")</f>
        <v> </v>
      </c>
      <c r="C446" s="160" t="str">
        <f>IF('Building B18'!N560&gt;0,'Building B18'!N560, " ")</f>
        <v> </v>
      </c>
      <c r="D446" s="160" t="str">
        <f>IF('Building B18'!O560&gt;0,'Building B18'!O560, " ")</f>
        <v> </v>
      </c>
      <c r="E446" s="160" t="str">
        <f>IF('Building B18'!Q560&gt;0,'Building B18'!Q560, " ")</f>
        <v> </v>
      </c>
      <c r="F446" s="160" t="str">
        <f>IF('Building B18'!R560&gt;0,'Building B18'!R560, " ")</f>
        <v> </v>
      </c>
      <c r="G446" s="160" t="str">
        <f>IF('Building B18'!S560&gt;0,'Building B18'!S560, " ")</f>
        <v> </v>
      </c>
      <c r="H446" s="160" t="str">
        <f>IF('Building B18'!T560&gt;0,'Building B18'!T560, " ")</f>
        <v> </v>
      </c>
      <c r="I446" s="160" t="str">
        <f>IF('Building B18'!U560&gt;0,'Building B18'!U560, " ")</f>
        <v> </v>
      </c>
      <c r="J446" s="160" t="str">
        <f>IF('Building B18'!V560&gt;0,'Building B18'!V560, " ")</f>
        <v> </v>
      </c>
      <c r="K446" s="160" t="str">
        <f>IF('Building B18'!X560&gt;0,'Building B18'!X560, " ")</f>
        <v> </v>
      </c>
      <c r="L446" s="160" t="str">
        <f>IF('Building B18'!Y560&gt;0,'Building B18'!Y560, " ")</f>
        <v> </v>
      </c>
      <c r="M446" s="160" t="str">
        <f>IF('Building B18'!Z560&gt;0,'Building B18'!Z560, " ")</f>
        <v> </v>
      </c>
    </row>
    <row r="447" ht="14.25" customHeight="1">
      <c r="A447" s="12" t="str">
        <f>IF('Building B18'!A561&gt;0,'Building B18'!A561, " ")</f>
        <v> </v>
      </c>
      <c r="B447" s="12" t="str">
        <f>IF('Building B18'!B561&gt;0,'Building B18'!B561, " ")</f>
        <v> </v>
      </c>
      <c r="C447" s="160" t="str">
        <f>IF('Building B18'!N561&gt;0,'Building B18'!N561, " ")</f>
        <v> </v>
      </c>
      <c r="D447" s="160" t="str">
        <f>IF('Building B18'!O561&gt;0,'Building B18'!O561, " ")</f>
        <v> </v>
      </c>
      <c r="E447" s="160" t="str">
        <f>IF('Building B18'!Q561&gt;0,'Building B18'!Q561, " ")</f>
        <v> </v>
      </c>
      <c r="F447" s="160" t="str">
        <f>IF('Building B18'!R561&gt;0,'Building B18'!R561, " ")</f>
        <v> </v>
      </c>
      <c r="G447" s="160" t="str">
        <f>IF('Building B18'!S561&gt;0,'Building B18'!S561, " ")</f>
        <v> </v>
      </c>
      <c r="H447" s="160" t="str">
        <f>IF('Building B18'!T561&gt;0,'Building B18'!T561, " ")</f>
        <v> </v>
      </c>
      <c r="I447" s="160" t="str">
        <f>IF('Building B18'!U561&gt;0,'Building B18'!U561, " ")</f>
        <v> </v>
      </c>
      <c r="J447" s="160" t="str">
        <f>IF('Building B18'!V561&gt;0,'Building B18'!V561, " ")</f>
        <v> </v>
      </c>
      <c r="K447" s="160" t="str">
        <f>IF('Building B18'!X561&gt;0,'Building B18'!X561, " ")</f>
        <v> </v>
      </c>
      <c r="L447" s="160" t="str">
        <f>IF('Building B18'!Y561&gt;0,'Building B18'!Y561, " ")</f>
        <v> </v>
      </c>
      <c r="M447" s="160" t="str">
        <f>IF('Building B18'!Z561&gt;0,'Building B18'!Z561, " ")</f>
        <v> </v>
      </c>
    </row>
    <row r="448" ht="14.25" customHeight="1">
      <c r="A448" s="12" t="str">
        <f>IF('Building B18'!A562&gt;0,'Building B18'!A562, " ")</f>
        <v> </v>
      </c>
      <c r="B448" s="12" t="str">
        <f>IF('Building B18'!B562&gt;0,'Building B18'!B562, " ")</f>
        <v> </v>
      </c>
      <c r="C448" s="160" t="str">
        <f>IF('Building B18'!N562&gt;0,'Building B18'!N562, " ")</f>
        <v> </v>
      </c>
      <c r="D448" s="160" t="str">
        <f>IF('Building B18'!O562&gt;0,'Building B18'!O562, " ")</f>
        <v> </v>
      </c>
      <c r="E448" s="160" t="str">
        <f>IF('Building B18'!Q562&gt;0,'Building B18'!Q562, " ")</f>
        <v> </v>
      </c>
      <c r="F448" s="160" t="str">
        <f>IF('Building B18'!R562&gt;0,'Building B18'!R562, " ")</f>
        <v> </v>
      </c>
      <c r="G448" s="160" t="str">
        <f>IF('Building B18'!S562&gt;0,'Building B18'!S562, " ")</f>
        <v> </v>
      </c>
      <c r="H448" s="160" t="str">
        <f>IF('Building B18'!T562&gt;0,'Building B18'!T562, " ")</f>
        <v> </v>
      </c>
      <c r="I448" s="160" t="str">
        <f>IF('Building B18'!U562&gt;0,'Building B18'!U562, " ")</f>
        <v> </v>
      </c>
      <c r="J448" s="160" t="str">
        <f>IF('Building B18'!V562&gt;0,'Building B18'!V562, " ")</f>
        <v> </v>
      </c>
      <c r="K448" s="160" t="str">
        <f>IF('Building B18'!X562&gt;0,'Building B18'!X562, " ")</f>
        <v> </v>
      </c>
      <c r="L448" s="160" t="str">
        <f>IF('Building B18'!Y562&gt;0,'Building B18'!Y562, " ")</f>
        <v> </v>
      </c>
      <c r="M448" s="160" t="str">
        <f>IF('Building B18'!Z562&gt;0,'Building B18'!Z562, " ")</f>
        <v> </v>
      </c>
    </row>
    <row r="449" ht="14.25" customHeight="1">
      <c r="A449" s="12" t="str">
        <f>IF('Building B18'!A563&gt;0,'Building B18'!A563, " ")</f>
        <v> </v>
      </c>
      <c r="B449" s="12" t="str">
        <f>IF('Building B18'!B563&gt;0,'Building B18'!B563, " ")</f>
        <v> </v>
      </c>
      <c r="C449" s="160" t="str">
        <f>IF('Building B18'!N563&gt;0,'Building B18'!N563, " ")</f>
        <v> </v>
      </c>
      <c r="D449" s="160" t="str">
        <f>IF('Building B18'!O563&gt;0,'Building B18'!O563, " ")</f>
        <v> </v>
      </c>
      <c r="E449" s="160" t="str">
        <f>IF('Building B18'!Q563&gt;0,'Building B18'!Q563, " ")</f>
        <v> </v>
      </c>
      <c r="F449" s="160" t="str">
        <f>IF('Building B18'!R563&gt;0,'Building B18'!R563, " ")</f>
        <v> </v>
      </c>
      <c r="G449" s="160" t="str">
        <f>IF('Building B18'!S563&gt;0,'Building B18'!S563, " ")</f>
        <v> </v>
      </c>
      <c r="H449" s="160" t="str">
        <f>IF('Building B18'!T563&gt;0,'Building B18'!T563, " ")</f>
        <v> </v>
      </c>
      <c r="I449" s="160" t="str">
        <f>IF('Building B18'!U563&gt;0,'Building B18'!U563, " ")</f>
        <v> </v>
      </c>
      <c r="J449" s="160" t="str">
        <f>IF('Building B18'!V563&gt;0,'Building B18'!V563, " ")</f>
        <v> </v>
      </c>
      <c r="K449" s="160" t="str">
        <f>IF('Building B18'!X563&gt;0,'Building B18'!X563, " ")</f>
        <v> </v>
      </c>
      <c r="L449" s="160" t="str">
        <f>IF('Building B18'!Y563&gt;0,'Building B18'!Y563, " ")</f>
        <v> </v>
      </c>
      <c r="M449" s="160" t="str">
        <f>IF('Building B18'!Z563&gt;0,'Building B18'!Z563, " ")</f>
        <v> </v>
      </c>
    </row>
    <row r="450" ht="14.25" customHeight="1">
      <c r="A450" s="12" t="str">
        <f>IF('Building B18'!A564&gt;0,'Building B18'!A564, " ")</f>
        <v> </v>
      </c>
      <c r="B450" s="12" t="str">
        <f>IF('Building B18'!B564&gt;0,'Building B18'!B564, " ")</f>
        <v> </v>
      </c>
      <c r="C450" s="160" t="str">
        <f>IF('Building B18'!N564&gt;0,'Building B18'!N564, " ")</f>
        <v> </v>
      </c>
      <c r="D450" s="160" t="str">
        <f>IF('Building B18'!O564&gt;0,'Building B18'!O564, " ")</f>
        <v> </v>
      </c>
      <c r="E450" s="160" t="str">
        <f>IF('Building B18'!Q564&gt;0,'Building B18'!Q564, " ")</f>
        <v> </v>
      </c>
      <c r="F450" s="160" t="str">
        <f>IF('Building B18'!R564&gt;0,'Building B18'!R564, " ")</f>
        <v> </v>
      </c>
      <c r="G450" s="160" t="str">
        <f>IF('Building B18'!S564&gt;0,'Building B18'!S564, " ")</f>
        <v> </v>
      </c>
      <c r="H450" s="160" t="str">
        <f>IF('Building B18'!T564&gt;0,'Building B18'!T564, " ")</f>
        <v> </v>
      </c>
      <c r="I450" s="160" t="str">
        <f>IF('Building B18'!U564&gt;0,'Building B18'!U564, " ")</f>
        <v> </v>
      </c>
      <c r="J450" s="160" t="str">
        <f>IF('Building B18'!V564&gt;0,'Building B18'!V564, " ")</f>
        <v> </v>
      </c>
      <c r="K450" s="160" t="str">
        <f>IF('Building B18'!X564&gt;0,'Building B18'!X564, " ")</f>
        <v> </v>
      </c>
      <c r="L450" s="160" t="str">
        <f>IF('Building B18'!Y564&gt;0,'Building B18'!Y564, " ")</f>
        <v> </v>
      </c>
      <c r="M450" s="160" t="str">
        <f>IF('Building B18'!Z564&gt;0,'Building B18'!Z564, " ")</f>
        <v> </v>
      </c>
    </row>
    <row r="451" ht="14.25" customHeight="1">
      <c r="A451" s="12" t="str">
        <f>IF('Building B18'!A565&gt;0,'Building B18'!A565, " ")</f>
        <v> </v>
      </c>
      <c r="B451" s="12" t="str">
        <f>IF('Building B18'!B565&gt;0,'Building B18'!B565, " ")</f>
        <v> </v>
      </c>
      <c r="C451" s="160" t="str">
        <f>IF('Building B18'!N565&gt;0,'Building B18'!N565, " ")</f>
        <v> </v>
      </c>
      <c r="D451" s="160" t="str">
        <f>IF('Building B18'!O565&gt;0,'Building B18'!O565, " ")</f>
        <v> </v>
      </c>
      <c r="E451" s="160" t="str">
        <f>IF('Building B18'!Q565&gt;0,'Building B18'!Q565, " ")</f>
        <v> </v>
      </c>
      <c r="F451" s="160" t="str">
        <f>IF('Building B18'!R565&gt;0,'Building B18'!R565, " ")</f>
        <v> </v>
      </c>
      <c r="G451" s="160" t="str">
        <f>IF('Building B18'!S565&gt;0,'Building B18'!S565, " ")</f>
        <v> </v>
      </c>
      <c r="H451" s="160" t="str">
        <f>IF('Building B18'!T565&gt;0,'Building B18'!T565, " ")</f>
        <v> </v>
      </c>
      <c r="I451" s="160" t="str">
        <f>IF('Building B18'!U565&gt;0,'Building B18'!U565, " ")</f>
        <v> </v>
      </c>
      <c r="J451" s="160" t="str">
        <f>IF('Building B18'!V565&gt;0,'Building B18'!V565, " ")</f>
        <v> </v>
      </c>
      <c r="K451" s="160" t="str">
        <f>IF('Building B18'!X565&gt;0,'Building B18'!X565, " ")</f>
        <v> </v>
      </c>
      <c r="L451" s="160" t="str">
        <f>IF('Building B18'!Y565&gt;0,'Building B18'!Y565, " ")</f>
        <v> </v>
      </c>
      <c r="M451" s="160" t="str">
        <f>IF('Building B18'!Z565&gt;0,'Building B18'!Z565, " ")</f>
        <v> </v>
      </c>
    </row>
    <row r="452" ht="14.25" customHeight="1">
      <c r="A452" s="12" t="str">
        <f>IF('Building B18'!A566&gt;0,'Building B18'!A566, " ")</f>
        <v> </v>
      </c>
      <c r="B452" s="12" t="str">
        <f>IF('Building B18'!B566&gt;0,'Building B18'!B566, " ")</f>
        <v> </v>
      </c>
      <c r="C452" s="160" t="str">
        <f>IF('Building B18'!N566&gt;0,'Building B18'!N566, " ")</f>
        <v> </v>
      </c>
      <c r="D452" s="160" t="str">
        <f>IF('Building B18'!O566&gt;0,'Building B18'!O566, " ")</f>
        <v> </v>
      </c>
      <c r="E452" s="160" t="str">
        <f>IF('Building B18'!Q566&gt;0,'Building B18'!Q566, " ")</f>
        <v> </v>
      </c>
      <c r="F452" s="160" t="str">
        <f>IF('Building B18'!R566&gt;0,'Building B18'!R566, " ")</f>
        <v> </v>
      </c>
      <c r="G452" s="160" t="str">
        <f>IF('Building B18'!S566&gt;0,'Building B18'!S566, " ")</f>
        <v> </v>
      </c>
      <c r="H452" s="160" t="str">
        <f>IF('Building B18'!T566&gt;0,'Building B18'!T566, " ")</f>
        <v> </v>
      </c>
      <c r="I452" s="160" t="str">
        <f>IF('Building B18'!U566&gt;0,'Building B18'!U566, " ")</f>
        <v> </v>
      </c>
      <c r="J452" s="160" t="str">
        <f>IF('Building B18'!V566&gt;0,'Building B18'!V566, " ")</f>
        <v> </v>
      </c>
      <c r="K452" s="160" t="str">
        <f>IF('Building B18'!X566&gt;0,'Building B18'!X566, " ")</f>
        <v> </v>
      </c>
      <c r="L452" s="160" t="str">
        <f>IF('Building B18'!Y566&gt;0,'Building B18'!Y566, " ")</f>
        <v> </v>
      </c>
      <c r="M452" s="160" t="str">
        <f>IF('Building B18'!Z566&gt;0,'Building B18'!Z566, " ")</f>
        <v> </v>
      </c>
    </row>
    <row r="453" ht="14.25" customHeight="1">
      <c r="A453" s="12" t="str">
        <f>IF('Building B18'!A567&gt;0,'Building B18'!A567, " ")</f>
        <v> </v>
      </c>
      <c r="B453" s="12" t="str">
        <f>IF('Building B18'!B567&gt;0,'Building B18'!B567, " ")</f>
        <v> </v>
      </c>
      <c r="C453" s="160" t="str">
        <f>IF('Building B18'!N567&gt;0,'Building B18'!N567, " ")</f>
        <v> </v>
      </c>
      <c r="D453" s="160" t="str">
        <f>IF('Building B18'!O567&gt;0,'Building B18'!O567, " ")</f>
        <v> </v>
      </c>
      <c r="E453" s="160" t="str">
        <f>IF('Building B18'!Q567&gt;0,'Building B18'!Q567, " ")</f>
        <v> </v>
      </c>
      <c r="F453" s="160" t="str">
        <f>IF('Building B18'!R567&gt;0,'Building B18'!R567, " ")</f>
        <v> </v>
      </c>
      <c r="G453" s="160" t="str">
        <f>IF('Building B18'!S567&gt;0,'Building B18'!S567, " ")</f>
        <v> </v>
      </c>
      <c r="H453" s="160" t="str">
        <f>IF('Building B18'!T567&gt;0,'Building B18'!T567, " ")</f>
        <v> </v>
      </c>
      <c r="I453" s="160" t="str">
        <f>IF('Building B18'!U567&gt;0,'Building B18'!U567, " ")</f>
        <v> </v>
      </c>
      <c r="J453" s="160" t="str">
        <f>IF('Building B18'!V567&gt;0,'Building B18'!V567, " ")</f>
        <v> </v>
      </c>
      <c r="K453" s="160" t="str">
        <f>IF('Building B18'!X567&gt;0,'Building B18'!X567, " ")</f>
        <v> </v>
      </c>
      <c r="L453" s="160" t="str">
        <f>IF('Building B18'!Y567&gt;0,'Building B18'!Y567, " ")</f>
        <v> </v>
      </c>
      <c r="M453" s="160" t="str">
        <f>IF('Building B18'!Z567&gt;0,'Building B18'!Z567, " ")</f>
        <v> </v>
      </c>
    </row>
    <row r="454" ht="14.25" customHeight="1">
      <c r="A454" s="12" t="str">
        <f>IF('Building B18'!A568&gt;0,'Building B18'!A568, " ")</f>
        <v> </v>
      </c>
      <c r="B454" s="12" t="str">
        <f>IF('Building B18'!B568&gt;0,'Building B18'!B568, " ")</f>
        <v> </v>
      </c>
      <c r="C454" s="160" t="str">
        <f>IF('Building B18'!N568&gt;0,'Building B18'!N568, " ")</f>
        <v> </v>
      </c>
      <c r="D454" s="160" t="str">
        <f>IF('Building B18'!O568&gt;0,'Building B18'!O568, " ")</f>
        <v> </v>
      </c>
      <c r="E454" s="160" t="str">
        <f>IF('Building B18'!Q568&gt;0,'Building B18'!Q568, " ")</f>
        <v> </v>
      </c>
      <c r="F454" s="160" t="str">
        <f>IF('Building B18'!R568&gt;0,'Building B18'!R568, " ")</f>
        <v> </v>
      </c>
      <c r="G454" s="160" t="str">
        <f>IF('Building B18'!S568&gt;0,'Building B18'!S568, " ")</f>
        <v> </v>
      </c>
      <c r="H454" s="160" t="str">
        <f>IF('Building B18'!T568&gt;0,'Building B18'!T568, " ")</f>
        <v> </v>
      </c>
      <c r="I454" s="160" t="str">
        <f>IF('Building B18'!U568&gt;0,'Building B18'!U568, " ")</f>
        <v> </v>
      </c>
      <c r="J454" s="160" t="str">
        <f>IF('Building B18'!V568&gt;0,'Building B18'!V568, " ")</f>
        <v> </v>
      </c>
      <c r="K454" s="160" t="str">
        <f>IF('Building B18'!X568&gt;0,'Building B18'!X568, " ")</f>
        <v> </v>
      </c>
      <c r="L454" s="160" t="str">
        <f>IF('Building B18'!Y568&gt;0,'Building B18'!Y568, " ")</f>
        <v> </v>
      </c>
      <c r="M454" s="160" t="str">
        <f>IF('Building B18'!Z568&gt;0,'Building B18'!Z568, " ")</f>
        <v> </v>
      </c>
    </row>
    <row r="455" ht="14.25" customHeight="1">
      <c r="A455" s="12" t="str">
        <f>IF('Building B18'!A569&gt;0,'Building B18'!A569, " ")</f>
        <v> </v>
      </c>
      <c r="B455" s="12" t="str">
        <f>IF('Building B18'!B569&gt;0,'Building B18'!B569, " ")</f>
        <v> </v>
      </c>
      <c r="C455" s="160" t="str">
        <f>IF('Building B18'!N569&gt;0,'Building B18'!N569, " ")</f>
        <v> </v>
      </c>
      <c r="D455" s="160" t="str">
        <f>IF('Building B18'!O569&gt;0,'Building B18'!O569, " ")</f>
        <v> </v>
      </c>
      <c r="E455" s="160" t="str">
        <f>IF('Building B18'!Q569&gt;0,'Building B18'!Q569, " ")</f>
        <v> </v>
      </c>
      <c r="F455" s="160" t="str">
        <f>IF('Building B18'!R569&gt;0,'Building B18'!R569, " ")</f>
        <v> </v>
      </c>
      <c r="G455" s="160" t="str">
        <f>IF('Building B18'!S569&gt;0,'Building B18'!S569, " ")</f>
        <v> </v>
      </c>
      <c r="H455" s="160" t="str">
        <f>IF('Building B18'!T569&gt;0,'Building B18'!T569, " ")</f>
        <v> </v>
      </c>
      <c r="I455" s="160" t="str">
        <f>IF('Building B18'!U569&gt;0,'Building B18'!U569, " ")</f>
        <v> </v>
      </c>
      <c r="J455" s="160" t="str">
        <f>IF('Building B18'!V569&gt;0,'Building B18'!V569, " ")</f>
        <v> </v>
      </c>
      <c r="K455" s="160" t="str">
        <f>IF('Building B18'!X569&gt;0,'Building B18'!X569, " ")</f>
        <v> </v>
      </c>
      <c r="L455" s="160" t="str">
        <f>IF('Building B18'!Y569&gt;0,'Building B18'!Y569, " ")</f>
        <v> </v>
      </c>
      <c r="M455" s="160" t="str">
        <f>IF('Building B18'!Z569&gt;0,'Building B18'!Z569, " ")</f>
        <v> </v>
      </c>
    </row>
    <row r="456" ht="14.25" customHeight="1">
      <c r="A456" s="12" t="str">
        <f>IF('Building B18'!A570&gt;0,'Building B18'!A570, " ")</f>
        <v> </v>
      </c>
      <c r="B456" s="12" t="str">
        <f>IF('Building B18'!B570&gt;0,'Building B18'!B570, " ")</f>
        <v> </v>
      </c>
      <c r="C456" s="160" t="str">
        <f>IF('Building B18'!N570&gt;0,'Building B18'!N570, " ")</f>
        <v> </v>
      </c>
      <c r="D456" s="160" t="str">
        <f>IF('Building B18'!O570&gt;0,'Building B18'!O570, " ")</f>
        <v> </v>
      </c>
      <c r="E456" s="160" t="str">
        <f>IF('Building B18'!Q570&gt;0,'Building B18'!Q570, " ")</f>
        <v> </v>
      </c>
      <c r="F456" s="160" t="str">
        <f>IF('Building B18'!R570&gt;0,'Building B18'!R570, " ")</f>
        <v> </v>
      </c>
      <c r="G456" s="160" t="str">
        <f>IF('Building B18'!S570&gt;0,'Building B18'!S570, " ")</f>
        <v> </v>
      </c>
      <c r="H456" s="160" t="str">
        <f>IF('Building B18'!T570&gt;0,'Building B18'!T570, " ")</f>
        <v> </v>
      </c>
      <c r="I456" s="160" t="str">
        <f>IF('Building B18'!U570&gt;0,'Building B18'!U570, " ")</f>
        <v> </v>
      </c>
      <c r="J456" s="160" t="str">
        <f>IF('Building B18'!V570&gt;0,'Building B18'!V570, " ")</f>
        <v> </v>
      </c>
      <c r="K456" s="160" t="str">
        <f>IF('Building B18'!X570&gt;0,'Building B18'!X570, " ")</f>
        <v> </v>
      </c>
      <c r="L456" s="160" t="str">
        <f>IF('Building B18'!Y570&gt;0,'Building B18'!Y570, " ")</f>
        <v> </v>
      </c>
      <c r="M456" s="160" t="str">
        <f>IF('Building B18'!Z570&gt;0,'Building B18'!Z570, " ")</f>
        <v> </v>
      </c>
    </row>
    <row r="457" ht="14.25" customHeight="1">
      <c r="A457" s="12" t="str">
        <f>IF('Building B18'!A571&gt;0,'Building B18'!A571, " ")</f>
        <v> </v>
      </c>
      <c r="B457" s="12" t="str">
        <f>IF('Building B18'!B571&gt;0,'Building B18'!B571, " ")</f>
        <v> </v>
      </c>
      <c r="C457" s="160" t="str">
        <f>IF('Building B18'!N571&gt;0,'Building B18'!N571, " ")</f>
        <v> </v>
      </c>
      <c r="D457" s="160" t="str">
        <f>IF('Building B18'!O571&gt;0,'Building B18'!O571, " ")</f>
        <v> </v>
      </c>
      <c r="E457" s="160" t="str">
        <f>IF('Building B18'!Q571&gt;0,'Building B18'!Q571, " ")</f>
        <v> </v>
      </c>
      <c r="F457" s="160" t="str">
        <f>IF('Building B18'!R571&gt;0,'Building B18'!R571, " ")</f>
        <v> </v>
      </c>
      <c r="G457" s="160" t="str">
        <f>IF('Building B18'!S571&gt;0,'Building B18'!S571, " ")</f>
        <v> </v>
      </c>
      <c r="H457" s="160" t="str">
        <f>IF('Building B18'!T571&gt;0,'Building B18'!T571, " ")</f>
        <v> </v>
      </c>
      <c r="I457" s="160" t="str">
        <f>IF('Building B18'!U571&gt;0,'Building B18'!U571, " ")</f>
        <v> </v>
      </c>
      <c r="J457" s="160" t="str">
        <f>IF('Building B18'!V571&gt;0,'Building B18'!V571, " ")</f>
        <v> </v>
      </c>
      <c r="K457" s="160" t="str">
        <f>IF('Building B18'!X571&gt;0,'Building B18'!X571, " ")</f>
        <v> </v>
      </c>
      <c r="L457" s="160" t="str">
        <f>IF('Building B18'!Y571&gt;0,'Building B18'!Y571, " ")</f>
        <v> </v>
      </c>
      <c r="M457" s="160" t="str">
        <f>IF('Building B18'!Z571&gt;0,'Building B18'!Z571, " ")</f>
        <v> </v>
      </c>
    </row>
    <row r="458" ht="14.25" customHeight="1">
      <c r="A458" s="12" t="str">
        <f>IF('Building B18'!A572&gt;0,'Building B18'!A572, " ")</f>
        <v> </v>
      </c>
      <c r="B458" s="12" t="str">
        <f>IF('Building B18'!B572&gt;0,'Building B18'!B572, " ")</f>
        <v> </v>
      </c>
      <c r="C458" s="160" t="str">
        <f>IF('Building B18'!N572&gt;0,'Building B18'!N572, " ")</f>
        <v> </v>
      </c>
      <c r="D458" s="160" t="str">
        <f>IF('Building B18'!O572&gt;0,'Building B18'!O572, " ")</f>
        <v> </v>
      </c>
      <c r="E458" s="160" t="str">
        <f>IF('Building B18'!Q572&gt;0,'Building B18'!Q572, " ")</f>
        <v> </v>
      </c>
      <c r="F458" s="160" t="str">
        <f>IF('Building B18'!R572&gt;0,'Building B18'!R572, " ")</f>
        <v> </v>
      </c>
      <c r="G458" s="160" t="str">
        <f>IF('Building B18'!S572&gt;0,'Building B18'!S572, " ")</f>
        <v> </v>
      </c>
      <c r="H458" s="160" t="str">
        <f>IF('Building B18'!T572&gt;0,'Building B18'!T572, " ")</f>
        <v> </v>
      </c>
      <c r="I458" s="160" t="str">
        <f>IF('Building B18'!U572&gt;0,'Building B18'!U572, " ")</f>
        <v> </v>
      </c>
      <c r="J458" s="160" t="str">
        <f>IF('Building B18'!V572&gt;0,'Building B18'!V572, " ")</f>
        <v> </v>
      </c>
      <c r="K458" s="160" t="str">
        <f>IF('Building B18'!X572&gt;0,'Building B18'!X572, " ")</f>
        <v> </v>
      </c>
      <c r="L458" s="160" t="str">
        <f>IF('Building B18'!Y572&gt;0,'Building B18'!Y572, " ")</f>
        <v> </v>
      </c>
      <c r="M458" s="160" t="str">
        <f>IF('Building B18'!Z572&gt;0,'Building B18'!Z572, " ")</f>
        <v> </v>
      </c>
    </row>
    <row r="459" ht="14.25" customHeight="1">
      <c r="A459" s="12" t="str">
        <f>IF('Building B18'!A573&gt;0,'Building B18'!A573, " ")</f>
        <v> </v>
      </c>
      <c r="B459" s="12" t="str">
        <f>IF('Building B18'!B573&gt;0,'Building B18'!B573, " ")</f>
        <v> </v>
      </c>
      <c r="C459" s="160" t="str">
        <f>IF('Building B18'!N573&gt;0,'Building B18'!N573, " ")</f>
        <v> </v>
      </c>
      <c r="D459" s="160" t="str">
        <f>IF('Building B18'!O573&gt;0,'Building B18'!O573, " ")</f>
        <v> </v>
      </c>
      <c r="E459" s="160" t="str">
        <f>IF('Building B18'!Q573&gt;0,'Building B18'!Q573, " ")</f>
        <v> </v>
      </c>
      <c r="F459" s="160" t="str">
        <f>IF('Building B18'!R573&gt;0,'Building B18'!R573, " ")</f>
        <v> </v>
      </c>
      <c r="G459" s="160" t="str">
        <f>IF('Building B18'!S573&gt;0,'Building B18'!S573, " ")</f>
        <v> </v>
      </c>
      <c r="H459" s="160" t="str">
        <f>IF('Building B18'!T573&gt;0,'Building B18'!T573, " ")</f>
        <v> </v>
      </c>
      <c r="I459" s="160" t="str">
        <f>IF('Building B18'!U573&gt;0,'Building B18'!U573, " ")</f>
        <v> </v>
      </c>
      <c r="J459" s="160" t="str">
        <f>IF('Building B18'!V573&gt;0,'Building B18'!V573, " ")</f>
        <v> </v>
      </c>
      <c r="K459" s="160" t="str">
        <f>IF('Building B18'!X573&gt;0,'Building B18'!X573, " ")</f>
        <v> </v>
      </c>
      <c r="L459" s="160" t="str">
        <f>IF('Building B18'!Y573&gt;0,'Building B18'!Y573, " ")</f>
        <v> </v>
      </c>
      <c r="M459" s="160" t="str">
        <f>IF('Building B18'!Z573&gt;0,'Building B18'!Z573, " ")</f>
        <v> </v>
      </c>
    </row>
    <row r="460" ht="14.25" customHeight="1">
      <c r="A460" s="12" t="str">
        <f>IF('Building B18'!A574&gt;0,'Building B18'!A574, " ")</f>
        <v> </v>
      </c>
      <c r="B460" s="12" t="str">
        <f>IF('Building B18'!B574&gt;0,'Building B18'!B574, " ")</f>
        <v> </v>
      </c>
      <c r="C460" s="160" t="str">
        <f>IF('Building B18'!N574&gt;0,'Building B18'!N574, " ")</f>
        <v> </v>
      </c>
      <c r="D460" s="160" t="str">
        <f>IF('Building B18'!O574&gt;0,'Building B18'!O574, " ")</f>
        <v> </v>
      </c>
      <c r="E460" s="160" t="str">
        <f>IF('Building B18'!Q574&gt;0,'Building B18'!Q574, " ")</f>
        <v> </v>
      </c>
      <c r="F460" s="160" t="str">
        <f>IF('Building B18'!R574&gt;0,'Building B18'!R574, " ")</f>
        <v> </v>
      </c>
      <c r="G460" s="160" t="str">
        <f>IF('Building B18'!S574&gt;0,'Building B18'!S574, " ")</f>
        <v> </v>
      </c>
      <c r="H460" s="160" t="str">
        <f>IF('Building B18'!T574&gt;0,'Building B18'!T574, " ")</f>
        <v> </v>
      </c>
      <c r="I460" s="160" t="str">
        <f>IF('Building B18'!U574&gt;0,'Building B18'!U574, " ")</f>
        <v> </v>
      </c>
      <c r="J460" s="160" t="str">
        <f>IF('Building B18'!V574&gt;0,'Building B18'!V574, " ")</f>
        <v> </v>
      </c>
      <c r="K460" s="160" t="str">
        <f>IF('Building B18'!X574&gt;0,'Building B18'!X574, " ")</f>
        <v> </v>
      </c>
      <c r="L460" s="160" t="str">
        <f>IF('Building B18'!Y574&gt;0,'Building B18'!Y574, " ")</f>
        <v> </v>
      </c>
      <c r="M460" s="160" t="str">
        <f>IF('Building B18'!Z574&gt;0,'Building B18'!Z574, " ")</f>
        <v> </v>
      </c>
    </row>
    <row r="461" ht="14.25" customHeight="1">
      <c r="A461" s="12" t="str">
        <f>IF('Building B18'!A575&gt;0,'Building B18'!A575, " ")</f>
        <v> </v>
      </c>
      <c r="B461" s="12" t="str">
        <f>IF('Building B18'!B575&gt;0,'Building B18'!B575, " ")</f>
        <v> </v>
      </c>
      <c r="C461" s="160" t="str">
        <f>IF('Building B18'!N575&gt;0,'Building B18'!N575, " ")</f>
        <v> </v>
      </c>
      <c r="D461" s="160" t="str">
        <f>IF('Building B18'!O575&gt;0,'Building B18'!O575, " ")</f>
        <v> </v>
      </c>
      <c r="E461" s="160" t="str">
        <f>IF('Building B18'!Q575&gt;0,'Building B18'!Q575, " ")</f>
        <v> </v>
      </c>
      <c r="F461" s="160" t="str">
        <f>IF('Building B18'!R575&gt;0,'Building B18'!R575, " ")</f>
        <v> </v>
      </c>
      <c r="G461" s="160" t="str">
        <f>IF('Building B18'!S575&gt;0,'Building B18'!S575, " ")</f>
        <v> </v>
      </c>
      <c r="H461" s="160" t="str">
        <f>IF('Building B18'!T575&gt;0,'Building B18'!T575, " ")</f>
        <v> </v>
      </c>
      <c r="I461" s="160" t="str">
        <f>IF('Building B18'!U575&gt;0,'Building B18'!U575, " ")</f>
        <v> </v>
      </c>
      <c r="J461" s="160" t="str">
        <f>IF('Building B18'!V575&gt;0,'Building B18'!V575, " ")</f>
        <v> </v>
      </c>
      <c r="K461" s="160" t="str">
        <f>IF('Building B18'!X575&gt;0,'Building B18'!X575, " ")</f>
        <v> </v>
      </c>
      <c r="L461" s="160" t="str">
        <f>IF('Building B18'!Y575&gt;0,'Building B18'!Y575, " ")</f>
        <v> </v>
      </c>
      <c r="M461" s="160" t="str">
        <f>IF('Building B18'!Z575&gt;0,'Building B18'!Z575, " ")</f>
        <v> </v>
      </c>
    </row>
    <row r="462" ht="14.25" customHeight="1">
      <c r="A462" s="12" t="str">
        <f>IF('Building B18'!A576&gt;0,'Building B18'!A576, " ")</f>
        <v> </v>
      </c>
      <c r="B462" s="12" t="str">
        <f>IF('Building B18'!B576&gt;0,'Building B18'!B576, " ")</f>
        <v> </v>
      </c>
      <c r="C462" s="160" t="str">
        <f>IF('Building B18'!N576&gt;0,'Building B18'!N576, " ")</f>
        <v> </v>
      </c>
      <c r="D462" s="160" t="str">
        <f>IF('Building B18'!O576&gt;0,'Building B18'!O576, " ")</f>
        <v> </v>
      </c>
      <c r="E462" s="160" t="str">
        <f>IF('Building B18'!Q576&gt;0,'Building B18'!Q576, " ")</f>
        <v> </v>
      </c>
      <c r="F462" s="160" t="str">
        <f>IF('Building B18'!R576&gt;0,'Building B18'!R576, " ")</f>
        <v> </v>
      </c>
      <c r="G462" s="160" t="str">
        <f>IF('Building B18'!S576&gt;0,'Building B18'!S576, " ")</f>
        <v> </v>
      </c>
      <c r="H462" s="160" t="str">
        <f>IF('Building B18'!T576&gt;0,'Building B18'!T576, " ")</f>
        <v> </v>
      </c>
      <c r="I462" s="160" t="str">
        <f>IF('Building B18'!U576&gt;0,'Building B18'!U576, " ")</f>
        <v> </v>
      </c>
      <c r="J462" s="160" t="str">
        <f>IF('Building B18'!V576&gt;0,'Building B18'!V576, " ")</f>
        <v> </v>
      </c>
      <c r="K462" s="160" t="str">
        <f>IF('Building B18'!X576&gt;0,'Building B18'!X576, " ")</f>
        <v> </v>
      </c>
      <c r="L462" s="160" t="str">
        <f>IF('Building B18'!Y576&gt;0,'Building B18'!Y576, " ")</f>
        <v> </v>
      </c>
      <c r="M462" s="160" t="str">
        <f>IF('Building B18'!Z576&gt;0,'Building B18'!Z576, " ")</f>
        <v> </v>
      </c>
    </row>
    <row r="463" ht="14.25" customHeight="1">
      <c r="A463" s="12" t="str">
        <f>IF('Building B18'!A577&gt;0,'Building B18'!A577, " ")</f>
        <v> </v>
      </c>
      <c r="B463" s="12" t="str">
        <f>IF('Building B18'!B577&gt;0,'Building B18'!B577, " ")</f>
        <v> </v>
      </c>
      <c r="C463" s="160" t="str">
        <f>IF('Building B18'!N577&gt;0,'Building B18'!N577, " ")</f>
        <v> </v>
      </c>
      <c r="D463" s="160" t="str">
        <f>IF('Building B18'!O577&gt;0,'Building B18'!O577, " ")</f>
        <v> </v>
      </c>
      <c r="E463" s="160" t="str">
        <f>IF('Building B18'!Q577&gt;0,'Building B18'!Q577, " ")</f>
        <v> </v>
      </c>
      <c r="F463" s="160" t="str">
        <f>IF('Building B18'!R577&gt;0,'Building B18'!R577, " ")</f>
        <v> </v>
      </c>
      <c r="G463" s="160" t="str">
        <f>IF('Building B18'!S577&gt;0,'Building B18'!S577, " ")</f>
        <v> </v>
      </c>
      <c r="H463" s="160" t="str">
        <f>IF('Building B18'!T577&gt;0,'Building B18'!T577, " ")</f>
        <v> </v>
      </c>
      <c r="I463" s="160" t="str">
        <f>IF('Building B18'!U577&gt;0,'Building B18'!U577, " ")</f>
        <v> </v>
      </c>
      <c r="J463" s="160" t="str">
        <f>IF('Building B18'!V577&gt;0,'Building B18'!V577, " ")</f>
        <v> </v>
      </c>
      <c r="K463" s="160" t="str">
        <f>IF('Building B18'!X577&gt;0,'Building B18'!X577, " ")</f>
        <v> </v>
      </c>
      <c r="L463" s="160" t="str">
        <f>IF('Building B18'!Y577&gt;0,'Building B18'!Y577, " ")</f>
        <v> </v>
      </c>
      <c r="M463" s="160" t="str">
        <f>IF('Building B18'!Z577&gt;0,'Building B18'!Z577, " ")</f>
        <v> </v>
      </c>
    </row>
    <row r="464" ht="14.25" customHeight="1">
      <c r="A464" s="12" t="str">
        <f>IF('Building B18'!A578&gt;0,'Building B18'!A578, " ")</f>
        <v> </v>
      </c>
      <c r="B464" s="12" t="str">
        <f>IF('Building B18'!B578&gt;0,'Building B18'!B578, " ")</f>
        <v> </v>
      </c>
      <c r="C464" s="160" t="str">
        <f>IF('Building B18'!N578&gt;0,'Building B18'!N578, " ")</f>
        <v> </v>
      </c>
      <c r="D464" s="160" t="str">
        <f>IF('Building B18'!O578&gt;0,'Building B18'!O578, " ")</f>
        <v> </v>
      </c>
      <c r="E464" s="160" t="str">
        <f>IF('Building B18'!Q578&gt;0,'Building B18'!Q578, " ")</f>
        <v> </v>
      </c>
      <c r="F464" s="160" t="str">
        <f>IF('Building B18'!R578&gt;0,'Building B18'!R578, " ")</f>
        <v> </v>
      </c>
      <c r="G464" s="160" t="str">
        <f>IF('Building B18'!S578&gt;0,'Building B18'!S578, " ")</f>
        <v> </v>
      </c>
      <c r="H464" s="160" t="str">
        <f>IF('Building B18'!T578&gt;0,'Building B18'!T578, " ")</f>
        <v> </v>
      </c>
      <c r="I464" s="160" t="str">
        <f>IF('Building B18'!U578&gt;0,'Building B18'!U578, " ")</f>
        <v> </v>
      </c>
      <c r="J464" s="160" t="str">
        <f>IF('Building B18'!V578&gt;0,'Building B18'!V578, " ")</f>
        <v> </v>
      </c>
      <c r="K464" s="160" t="str">
        <f>IF('Building B18'!X578&gt;0,'Building B18'!X578, " ")</f>
        <v> </v>
      </c>
      <c r="L464" s="160" t="str">
        <f>IF('Building B18'!Y578&gt;0,'Building B18'!Y578, " ")</f>
        <v> </v>
      </c>
      <c r="M464" s="160" t="str">
        <f>IF('Building B18'!Z578&gt;0,'Building B18'!Z578, " ")</f>
        <v> </v>
      </c>
    </row>
    <row r="465" ht="14.25" customHeight="1">
      <c r="A465" s="12" t="str">
        <f>IF('Building B18'!A579&gt;0,'Building B18'!A579, " ")</f>
        <v> </v>
      </c>
      <c r="B465" s="12" t="str">
        <f>IF('Building B18'!B579&gt;0,'Building B18'!B579, " ")</f>
        <v> </v>
      </c>
      <c r="C465" s="160" t="str">
        <f>IF('Building B18'!N579&gt;0,'Building B18'!N579, " ")</f>
        <v> </v>
      </c>
      <c r="D465" s="160" t="str">
        <f>IF('Building B18'!O579&gt;0,'Building B18'!O579, " ")</f>
        <v> </v>
      </c>
      <c r="E465" s="160" t="str">
        <f>IF('Building B18'!Q579&gt;0,'Building B18'!Q579, " ")</f>
        <v> </v>
      </c>
      <c r="F465" s="160" t="str">
        <f>IF('Building B18'!R579&gt;0,'Building B18'!R579, " ")</f>
        <v> </v>
      </c>
      <c r="G465" s="160" t="str">
        <f>IF('Building B18'!S579&gt;0,'Building B18'!S579, " ")</f>
        <v> </v>
      </c>
      <c r="H465" s="160" t="str">
        <f>IF('Building B18'!T579&gt;0,'Building B18'!T579, " ")</f>
        <v> </v>
      </c>
      <c r="I465" s="160" t="str">
        <f>IF('Building B18'!U579&gt;0,'Building B18'!U579, " ")</f>
        <v> </v>
      </c>
      <c r="J465" s="160" t="str">
        <f>IF('Building B18'!V579&gt;0,'Building B18'!V579, " ")</f>
        <v> </v>
      </c>
      <c r="K465" s="160" t="str">
        <f>IF('Building B18'!X579&gt;0,'Building B18'!X579, " ")</f>
        <v> </v>
      </c>
      <c r="L465" s="160" t="str">
        <f>IF('Building B18'!Y579&gt;0,'Building B18'!Y579, " ")</f>
        <v> </v>
      </c>
      <c r="M465" s="160" t="str">
        <f>IF('Building B18'!Z579&gt;0,'Building B18'!Z579, " ")</f>
        <v> </v>
      </c>
    </row>
    <row r="466" ht="14.25" customHeight="1">
      <c r="A466" s="12" t="str">
        <f>IF('Building B18'!A580&gt;0,'Building B18'!A580, " ")</f>
        <v> </v>
      </c>
      <c r="B466" s="12" t="str">
        <f>IF('Building B18'!B580&gt;0,'Building B18'!B580, " ")</f>
        <v> </v>
      </c>
      <c r="C466" s="160" t="str">
        <f>IF('Building B18'!N580&gt;0,'Building B18'!N580, " ")</f>
        <v> </v>
      </c>
      <c r="D466" s="160" t="str">
        <f>IF('Building B18'!O580&gt;0,'Building B18'!O580, " ")</f>
        <v> </v>
      </c>
      <c r="E466" s="160" t="str">
        <f>IF('Building B18'!Q580&gt;0,'Building B18'!Q580, " ")</f>
        <v> </v>
      </c>
      <c r="F466" s="160" t="str">
        <f>IF('Building B18'!R580&gt;0,'Building B18'!R580, " ")</f>
        <v> </v>
      </c>
      <c r="G466" s="160" t="str">
        <f>IF('Building B18'!S580&gt;0,'Building B18'!S580, " ")</f>
        <v> </v>
      </c>
      <c r="H466" s="160" t="str">
        <f>IF('Building B18'!T580&gt;0,'Building B18'!T580, " ")</f>
        <v> </v>
      </c>
      <c r="I466" s="160" t="str">
        <f>IF('Building B18'!U580&gt;0,'Building B18'!U580, " ")</f>
        <v> </v>
      </c>
      <c r="J466" s="160" t="str">
        <f>IF('Building B18'!V580&gt;0,'Building B18'!V580, " ")</f>
        <v> </v>
      </c>
      <c r="K466" s="160" t="str">
        <f>IF('Building B18'!X580&gt;0,'Building B18'!X580, " ")</f>
        <v> </v>
      </c>
      <c r="L466" s="160" t="str">
        <f>IF('Building B18'!Y580&gt;0,'Building B18'!Y580, " ")</f>
        <v> </v>
      </c>
      <c r="M466" s="160" t="str">
        <f>IF('Building B18'!Z580&gt;0,'Building B18'!Z580, " ")</f>
        <v> </v>
      </c>
    </row>
    <row r="467" ht="14.25" customHeight="1">
      <c r="A467" s="12" t="str">
        <f>IF('Building B18'!A581&gt;0,'Building B18'!A581, " ")</f>
        <v> </v>
      </c>
      <c r="B467" s="12" t="str">
        <f>IF('Building B18'!B581&gt;0,'Building B18'!B581, " ")</f>
        <v> </v>
      </c>
      <c r="C467" s="160" t="str">
        <f>IF('Building B18'!N581&gt;0,'Building B18'!N581, " ")</f>
        <v> </v>
      </c>
      <c r="D467" s="160" t="str">
        <f>IF('Building B18'!O581&gt;0,'Building B18'!O581, " ")</f>
        <v> </v>
      </c>
      <c r="E467" s="160" t="str">
        <f>IF('Building B18'!Q581&gt;0,'Building B18'!Q581, " ")</f>
        <v> </v>
      </c>
      <c r="F467" s="160" t="str">
        <f>IF('Building B18'!R581&gt;0,'Building B18'!R581, " ")</f>
        <v> </v>
      </c>
      <c r="G467" s="160" t="str">
        <f>IF('Building B18'!S581&gt;0,'Building B18'!S581, " ")</f>
        <v> </v>
      </c>
      <c r="H467" s="160" t="str">
        <f>IF('Building B18'!T581&gt;0,'Building B18'!T581, " ")</f>
        <v> </v>
      </c>
      <c r="I467" s="160" t="str">
        <f>IF('Building B18'!U581&gt;0,'Building B18'!U581, " ")</f>
        <v> </v>
      </c>
      <c r="J467" s="160" t="str">
        <f>IF('Building B18'!V581&gt;0,'Building B18'!V581, " ")</f>
        <v> </v>
      </c>
      <c r="K467" s="160" t="str">
        <f>IF('Building B18'!X581&gt;0,'Building B18'!X581, " ")</f>
        <v> </v>
      </c>
      <c r="L467" s="160" t="str">
        <f>IF('Building B18'!Y581&gt;0,'Building B18'!Y581, " ")</f>
        <v> </v>
      </c>
      <c r="M467" s="160" t="str">
        <f>IF('Building B18'!Z581&gt;0,'Building B18'!Z581, " ")</f>
        <v> </v>
      </c>
    </row>
    <row r="468" ht="14.25" customHeight="1">
      <c r="A468" s="12" t="str">
        <f>IF('Building B18'!A582&gt;0,'Building B18'!A582, " ")</f>
        <v> </v>
      </c>
      <c r="B468" s="12" t="str">
        <f>IF('Building B18'!B582&gt;0,'Building B18'!B582, " ")</f>
        <v> </v>
      </c>
      <c r="C468" s="160" t="str">
        <f>IF('Building B18'!N582&gt;0,'Building B18'!N582, " ")</f>
        <v> </v>
      </c>
      <c r="D468" s="160" t="str">
        <f>IF('Building B18'!O582&gt;0,'Building B18'!O582, " ")</f>
        <v> </v>
      </c>
      <c r="E468" s="160" t="str">
        <f>IF('Building B18'!Q582&gt;0,'Building B18'!Q582, " ")</f>
        <v> </v>
      </c>
      <c r="F468" s="160" t="str">
        <f>IF('Building B18'!R582&gt;0,'Building B18'!R582, " ")</f>
        <v> </v>
      </c>
      <c r="G468" s="160" t="str">
        <f>IF('Building B18'!S582&gt;0,'Building B18'!S582, " ")</f>
        <v> </v>
      </c>
      <c r="H468" s="160" t="str">
        <f>IF('Building B18'!T582&gt;0,'Building B18'!T582, " ")</f>
        <v> </v>
      </c>
      <c r="I468" s="160" t="str">
        <f>IF('Building B18'!U582&gt;0,'Building B18'!U582, " ")</f>
        <v> </v>
      </c>
      <c r="J468" s="160" t="str">
        <f>IF('Building B18'!V582&gt;0,'Building B18'!V582, " ")</f>
        <v> </v>
      </c>
      <c r="K468" s="160" t="str">
        <f>IF('Building B18'!X582&gt;0,'Building B18'!X582, " ")</f>
        <v> </v>
      </c>
      <c r="L468" s="160" t="str">
        <f>IF('Building B18'!Y582&gt;0,'Building B18'!Y582, " ")</f>
        <v> </v>
      </c>
      <c r="M468" s="160" t="str">
        <f>IF('Building B18'!Z582&gt;0,'Building B18'!Z582, " ")</f>
        <v> </v>
      </c>
    </row>
    <row r="469" ht="14.25" customHeight="1">
      <c r="A469" s="12" t="str">
        <f>IF('Building B18'!A583&gt;0,'Building B18'!A583, " ")</f>
        <v> </v>
      </c>
      <c r="B469" s="12" t="str">
        <f>IF('Building B18'!B583&gt;0,'Building B18'!B583, " ")</f>
        <v> </v>
      </c>
      <c r="C469" s="160" t="str">
        <f>IF('Building B18'!N583&gt;0,'Building B18'!N583, " ")</f>
        <v> </v>
      </c>
      <c r="D469" s="160" t="str">
        <f>IF('Building B18'!O583&gt;0,'Building B18'!O583, " ")</f>
        <v> </v>
      </c>
      <c r="E469" s="160" t="str">
        <f>IF('Building B18'!Q583&gt;0,'Building B18'!Q583, " ")</f>
        <v> </v>
      </c>
      <c r="F469" s="160" t="str">
        <f>IF('Building B18'!R583&gt;0,'Building B18'!R583, " ")</f>
        <v> </v>
      </c>
      <c r="G469" s="160" t="str">
        <f>IF('Building B18'!S583&gt;0,'Building B18'!S583, " ")</f>
        <v> </v>
      </c>
      <c r="H469" s="160" t="str">
        <f>IF('Building B18'!T583&gt;0,'Building B18'!T583, " ")</f>
        <v> </v>
      </c>
      <c r="I469" s="160" t="str">
        <f>IF('Building B18'!U583&gt;0,'Building B18'!U583, " ")</f>
        <v> </v>
      </c>
      <c r="J469" s="160" t="str">
        <f>IF('Building B18'!V583&gt;0,'Building B18'!V583, " ")</f>
        <v> </v>
      </c>
      <c r="K469" s="160" t="str">
        <f>IF('Building B18'!X583&gt;0,'Building B18'!X583, " ")</f>
        <v> </v>
      </c>
      <c r="L469" s="160" t="str">
        <f>IF('Building B18'!Y583&gt;0,'Building B18'!Y583, " ")</f>
        <v> </v>
      </c>
      <c r="M469" s="160" t="str">
        <f>IF('Building B18'!Z583&gt;0,'Building B18'!Z583, " ")</f>
        <v> </v>
      </c>
    </row>
    <row r="470" ht="14.25" customHeight="1">
      <c r="A470" s="12" t="str">
        <f>IF('Building B18'!A584&gt;0,'Building B18'!A584, " ")</f>
        <v> </v>
      </c>
      <c r="B470" s="12" t="str">
        <f>IF('Building B18'!B584&gt;0,'Building B18'!B584, " ")</f>
        <v> </v>
      </c>
      <c r="C470" s="160" t="str">
        <f>IF('Building B18'!N584&gt;0,'Building B18'!N584, " ")</f>
        <v> </v>
      </c>
      <c r="D470" s="160" t="str">
        <f>IF('Building B18'!O584&gt;0,'Building B18'!O584, " ")</f>
        <v> </v>
      </c>
      <c r="E470" s="160" t="str">
        <f>IF('Building B18'!Q584&gt;0,'Building B18'!Q584, " ")</f>
        <v> </v>
      </c>
      <c r="F470" s="160" t="str">
        <f>IF('Building B18'!R584&gt;0,'Building B18'!R584, " ")</f>
        <v> </v>
      </c>
      <c r="G470" s="160" t="str">
        <f>IF('Building B18'!S584&gt;0,'Building B18'!S584, " ")</f>
        <v> </v>
      </c>
      <c r="H470" s="160" t="str">
        <f>IF('Building B18'!T584&gt;0,'Building B18'!T584, " ")</f>
        <v> </v>
      </c>
      <c r="I470" s="160" t="str">
        <f>IF('Building B18'!U584&gt;0,'Building B18'!U584, " ")</f>
        <v> </v>
      </c>
      <c r="J470" s="160" t="str">
        <f>IF('Building B18'!V584&gt;0,'Building B18'!V584, " ")</f>
        <v> </v>
      </c>
      <c r="K470" s="160" t="str">
        <f>IF('Building B18'!X584&gt;0,'Building B18'!X584, " ")</f>
        <v> </v>
      </c>
      <c r="L470" s="160" t="str">
        <f>IF('Building B18'!Y584&gt;0,'Building B18'!Y584, " ")</f>
        <v> </v>
      </c>
      <c r="M470" s="160" t="str">
        <f>IF('Building B18'!Z584&gt;0,'Building B18'!Z584, " ")</f>
        <v> </v>
      </c>
    </row>
    <row r="471" ht="14.25" customHeight="1">
      <c r="A471" s="12" t="str">
        <f>IF('Building B18'!A585&gt;0,'Building B18'!A585, " ")</f>
        <v> </v>
      </c>
      <c r="B471" s="12" t="str">
        <f>IF('Building B18'!B585&gt;0,'Building B18'!B585, " ")</f>
        <v> </v>
      </c>
      <c r="C471" s="160" t="str">
        <f>IF('Building B18'!N585&gt;0,'Building B18'!N585, " ")</f>
        <v> </v>
      </c>
      <c r="D471" s="160" t="str">
        <f>IF('Building B18'!O585&gt;0,'Building B18'!O585, " ")</f>
        <v> </v>
      </c>
      <c r="E471" s="160" t="str">
        <f>IF('Building B18'!Q585&gt;0,'Building B18'!Q585, " ")</f>
        <v> </v>
      </c>
      <c r="F471" s="160" t="str">
        <f>IF('Building B18'!R585&gt;0,'Building B18'!R585, " ")</f>
        <v> </v>
      </c>
      <c r="G471" s="160" t="str">
        <f>IF('Building B18'!S585&gt;0,'Building B18'!S585, " ")</f>
        <v> </v>
      </c>
      <c r="H471" s="160" t="str">
        <f>IF('Building B18'!T585&gt;0,'Building B18'!T585, " ")</f>
        <v> </v>
      </c>
      <c r="I471" s="160" t="str">
        <f>IF('Building B18'!U585&gt;0,'Building B18'!U585, " ")</f>
        <v> </v>
      </c>
      <c r="J471" s="160" t="str">
        <f>IF('Building B18'!V585&gt;0,'Building B18'!V585, " ")</f>
        <v> </v>
      </c>
      <c r="K471" s="160" t="str">
        <f>IF('Building B18'!X585&gt;0,'Building B18'!X585, " ")</f>
        <v> </v>
      </c>
      <c r="L471" s="160" t="str">
        <f>IF('Building B18'!Y585&gt;0,'Building B18'!Y585, " ")</f>
        <v> </v>
      </c>
      <c r="M471" s="160" t="str">
        <f>IF('Building B18'!Z585&gt;0,'Building B18'!Z585, " ")</f>
        <v> </v>
      </c>
    </row>
    <row r="472" ht="14.25" customHeight="1">
      <c r="A472" s="12" t="str">
        <f>IF('Building B18'!A586&gt;0,'Building B18'!A586, " ")</f>
        <v> </v>
      </c>
      <c r="B472" s="12" t="str">
        <f>IF('Building B18'!B586&gt;0,'Building B18'!B586, " ")</f>
        <v> </v>
      </c>
      <c r="C472" s="160" t="str">
        <f>IF('Building B18'!N586&gt;0,'Building B18'!N586, " ")</f>
        <v> </v>
      </c>
      <c r="D472" s="160" t="str">
        <f>IF('Building B18'!O586&gt;0,'Building B18'!O586, " ")</f>
        <v> </v>
      </c>
      <c r="E472" s="160" t="str">
        <f>IF('Building B18'!Q586&gt;0,'Building B18'!Q586, " ")</f>
        <v> </v>
      </c>
      <c r="F472" s="160" t="str">
        <f>IF('Building B18'!R586&gt;0,'Building B18'!R586, " ")</f>
        <v> </v>
      </c>
      <c r="G472" s="160" t="str">
        <f>IF('Building B18'!S586&gt;0,'Building B18'!S586, " ")</f>
        <v> </v>
      </c>
      <c r="H472" s="160" t="str">
        <f>IF('Building B18'!T586&gt;0,'Building B18'!T586, " ")</f>
        <v> </v>
      </c>
      <c r="I472" s="160" t="str">
        <f>IF('Building B18'!U586&gt;0,'Building B18'!U586, " ")</f>
        <v> </v>
      </c>
      <c r="J472" s="160" t="str">
        <f>IF('Building B18'!V586&gt;0,'Building B18'!V586, " ")</f>
        <v> </v>
      </c>
      <c r="K472" s="160" t="str">
        <f>IF('Building B18'!X586&gt;0,'Building B18'!X586, " ")</f>
        <v> </v>
      </c>
      <c r="L472" s="160" t="str">
        <f>IF('Building B18'!Y586&gt;0,'Building B18'!Y586, " ")</f>
        <v> </v>
      </c>
      <c r="M472" s="160" t="str">
        <f>IF('Building B18'!Z586&gt;0,'Building B18'!Z586, " ")</f>
        <v> </v>
      </c>
    </row>
    <row r="473" ht="14.25" customHeight="1">
      <c r="A473" s="12" t="str">
        <f>IF('Building B18'!A587&gt;0,'Building B18'!A587, " ")</f>
        <v> </v>
      </c>
      <c r="B473" s="12" t="str">
        <f>IF('Building B18'!B587&gt;0,'Building B18'!B587, " ")</f>
        <v> </v>
      </c>
      <c r="C473" s="160" t="str">
        <f>IF('Building B18'!N587&gt;0,'Building B18'!N587, " ")</f>
        <v> </v>
      </c>
      <c r="D473" s="160" t="str">
        <f>IF('Building B18'!O587&gt;0,'Building B18'!O587, " ")</f>
        <v> </v>
      </c>
      <c r="E473" s="160" t="str">
        <f>IF('Building B18'!Q587&gt;0,'Building B18'!Q587, " ")</f>
        <v> </v>
      </c>
      <c r="F473" s="160" t="str">
        <f>IF('Building B18'!R587&gt;0,'Building B18'!R587, " ")</f>
        <v> </v>
      </c>
      <c r="G473" s="160" t="str">
        <f>IF('Building B18'!S587&gt;0,'Building B18'!S587, " ")</f>
        <v> </v>
      </c>
      <c r="H473" s="160" t="str">
        <f>IF('Building B18'!T587&gt;0,'Building B18'!T587, " ")</f>
        <v> </v>
      </c>
      <c r="I473" s="160" t="str">
        <f>IF('Building B18'!U587&gt;0,'Building B18'!U587, " ")</f>
        <v> </v>
      </c>
      <c r="J473" s="160" t="str">
        <f>IF('Building B18'!V587&gt;0,'Building B18'!V587, " ")</f>
        <v> </v>
      </c>
      <c r="K473" s="160" t="str">
        <f>IF('Building B18'!X587&gt;0,'Building B18'!X587, " ")</f>
        <v> </v>
      </c>
      <c r="L473" s="160" t="str">
        <f>IF('Building B18'!Y587&gt;0,'Building B18'!Y587, " ")</f>
        <v> </v>
      </c>
      <c r="M473" s="160" t="str">
        <f>IF('Building B18'!Z587&gt;0,'Building B18'!Z587, " ")</f>
        <v> </v>
      </c>
    </row>
    <row r="474" ht="14.25" customHeight="1">
      <c r="A474" s="12" t="str">
        <f>IF('Building B18'!A588&gt;0,'Building B18'!A588, " ")</f>
        <v> </v>
      </c>
      <c r="B474" s="12" t="str">
        <f>IF('Building B18'!B588&gt;0,'Building B18'!B588, " ")</f>
        <v> </v>
      </c>
      <c r="C474" s="160" t="str">
        <f>IF('Building B18'!N588&gt;0,'Building B18'!N588, " ")</f>
        <v> </v>
      </c>
      <c r="D474" s="160" t="str">
        <f>IF('Building B18'!O588&gt;0,'Building B18'!O588, " ")</f>
        <v> </v>
      </c>
      <c r="E474" s="160" t="str">
        <f>IF('Building B18'!Q588&gt;0,'Building B18'!Q588, " ")</f>
        <v> </v>
      </c>
      <c r="F474" s="160" t="str">
        <f>IF('Building B18'!R588&gt;0,'Building B18'!R588, " ")</f>
        <v> </v>
      </c>
      <c r="G474" s="160" t="str">
        <f>IF('Building B18'!S588&gt;0,'Building B18'!S588, " ")</f>
        <v> </v>
      </c>
      <c r="H474" s="160" t="str">
        <f>IF('Building B18'!T588&gt;0,'Building B18'!T588, " ")</f>
        <v> </v>
      </c>
      <c r="I474" s="160" t="str">
        <f>IF('Building B18'!U588&gt;0,'Building B18'!U588, " ")</f>
        <v> </v>
      </c>
      <c r="J474" s="160" t="str">
        <f>IF('Building B18'!V588&gt;0,'Building B18'!V588, " ")</f>
        <v> </v>
      </c>
      <c r="K474" s="160" t="str">
        <f>IF('Building B18'!X588&gt;0,'Building B18'!X588, " ")</f>
        <v> </v>
      </c>
      <c r="L474" s="160" t="str">
        <f>IF('Building B18'!Y588&gt;0,'Building B18'!Y588, " ")</f>
        <v> </v>
      </c>
      <c r="M474" s="160" t="str">
        <f>IF('Building B18'!Z588&gt;0,'Building B18'!Z588, " ")</f>
        <v> </v>
      </c>
    </row>
    <row r="475" ht="14.25" customHeight="1">
      <c r="A475" s="12" t="str">
        <f>IF('Building B18'!A589&gt;0,'Building B18'!A589, " ")</f>
        <v> </v>
      </c>
      <c r="B475" s="12" t="str">
        <f>IF('Building B18'!B589&gt;0,'Building B18'!B589, " ")</f>
        <v> </v>
      </c>
      <c r="C475" s="160" t="str">
        <f>IF('Building B18'!N589&gt;0,'Building B18'!N589, " ")</f>
        <v> </v>
      </c>
      <c r="D475" s="160" t="str">
        <f>IF('Building B18'!O589&gt;0,'Building B18'!O589, " ")</f>
        <v> </v>
      </c>
      <c r="E475" s="160" t="str">
        <f>IF('Building B18'!Q589&gt;0,'Building B18'!Q589, " ")</f>
        <v> </v>
      </c>
      <c r="F475" s="160" t="str">
        <f>IF('Building B18'!R589&gt;0,'Building B18'!R589, " ")</f>
        <v> </v>
      </c>
      <c r="G475" s="160" t="str">
        <f>IF('Building B18'!S589&gt;0,'Building B18'!S589, " ")</f>
        <v> </v>
      </c>
      <c r="H475" s="160" t="str">
        <f>IF('Building B18'!T589&gt;0,'Building B18'!T589, " ")</f>
        <v> </v>
      </c>
      <c r="I475" s="160" t="str">
        <f>IF('Building B18'!U589&gt;0,'Building B18'!U589, " ")</f>
        <v> </v>
      </c>
      <c r="J475" s="160" t="str">
        <f>IF('Building B18'!V589&gt;0,'Building B18'!V589, " ")</f>
        <v> </v>
      </c>
      <c r="K475" s="160" t="str">
        <f>IF('Building B18'!X589&gt;0,'Building B18'!X589, " ")</f>
        <v> </v>
      </c>
      <c r="L475" s="160" t="str">
        <f>IF('Building B18'!Y589&gt;0,'Building B18'!Y589, " ")</f>
        <v> </v>
      </c>
      <c r="M475" s="160" t="str">
        <f>IF('Building B18'!Z589&gt;0,'Building B18'!Z589, " ")</f>
        <v> </v>
      </c>
    </row>
    <row r="476" ht="14.25" customHeight="1">
      <c r="A476" s="12" t="str">
        <f>IF('Building B18'!A590&gt;0,'Building B18'!A590, " ")</f>
        <v> </v>
      </c>
      <c r="B476" s="12" t="str">
        <f>IF('Building B18'!B590&gt;0,'Building B18'!B590, " ")</f>
        <v> </v>
      </c>
      <c r="C476" s="160" t="str">
        <f>IF('Building B18'!N590&gt;0,'Building B18'!N590, " ")</f>
        <v> </v>
      </c>
      <c r="D476" s="160" t="str">
        <f>IF('Building B18'!O590&gt;0,'Building B18'!O590, " ")</f>
        <v> </v>
      </c>
      <c r="E476" s="160" t="str">
        <f>IF('Building B18'!Q590&gt;0,'Building B18'!Q590, " ")</f>
        <v> </v>
      </c>
      <c r="F476" s="160" t="str">
        <f>IF('Building B18'!R590&gt;0,'Building B18'!R590, " ")</f>
        <v> </v>
      </c>
      <c r="G476" s="160" t="str">
        <f>IF('Building B18'!S590&gt;0,'Building B18'!S590, " ")</f>
        <v> </v>
      </c>
      <c r="H476" s="160" t="str">
        <f>IF('Building B18'!T590&gt;0,'Building B18'!T590, " ")</f>
        <v> </v>
      </c>
      <c r="I476" s="160" t="str">
        <f>IF('Building B18'!U590&gt;0,'Building B18'!U590, " ")</f>
        <v> </v>
      </c>
      <c r="J476" s="160" t="str">
        <f>IF('Building B18'!V590&gt;0,'Building B18'!V590, " ")</f>
        <v> </v>
      </c>
      <c r="K476" s="160" t="str">
        <f>IF('Building B18'!X590&gt;0,'Building B18'!X590, " ")</f>
        <v> </v>
      </c>
      <c r="L476" s="160" t="str">
        <f>IF('Building B18'!Y590&gt;0,'Building B18'!Y590, " ")</f>
        <v> </v>
      </c>
      <c r="M476" s="160" t="str">
        <f>IF('Building B18'!Z590&gt;0,'Building B18'!Z590, " ")</f>
        <v> </v>
      </c>
    </row>
    <row r="477" ht="14.25" customHeight="1">
      <c r="A477" s="12" t="str">
        <f>IF('Building B18'!A591&gt;0,'Building B18'!A591, " ")</f>
        <v> </v>
      </c>
      <c r="B477" s="12" t="str">
        <f>IF('Building B18'!B591&gt;0,'Building B18'!B591, " ")</f>
        <v> </v>
      </c>
      <c r="C477" s="160" t="str">
        <f>IF('Building B18'!N591&gt;0,'Building B18'!N591, " ")</f>
        <v> </v>
      </c>
      <c r="D477" s="160" t="str">
        <f>IF('Building B18'!O591&gt;0,'Building B18'!O591, " ")</f>
        <v> </v>
      </c>
      <c r="E477" s="160" t="str">
        <f>IF('Building B18'!Q591&gt;0,'Building B18'!Q591, " ")</f>
        <v> </v>
      </c>
      <c r="F477" s="160" t="str">
        <f>IF('Building B18'!R591&gt;0,'Building B18'!R591, " ")</f>
        <v> </v>
      </c>
      <c r="G477" s="160" t="str">
        <f>IF('Building B18'!S591&gt;0,'Building B18'!S591, " ")</f>
        <v> </v>
      </c>
      <c r="H477" s="160" t="str">
        <f>IF('Building B18'!T591&gt;0,'Building B18'!T591, " ")</f>
        <v> </v>
      </c>
      <c r="I477" s="160" t="str">
        <f>IF('Building B18'!U591&gt;0,'Building B18'!U591, " ")</f>
        <v> </v>
      </c>
      <c r="J477" s="160" t="str">
        <f>IF('Building B18'!V591&gt;0,'Building B18'!V591, " ")</f>
        <v> </v>
      </c>
      <c r="K477" s="160" t="str">
        <f>IF('Building B18'!X591&gt;0,'Building B18'!X591, " ")</f>
        <v> </v>
      </c>
      <c r="L477" s="160" t="str">
        <f>IF('Building B18'!Y591&gt;0,'Building B18'!Y591, " ")</f>
        <v> </v>
      </c>
      <c r="M477" s="160" t="str">
        <f>IF('Building B18'!Z591&gt;0,'Building B18'!Z591, " ")</f>
        <v> </v>
      </c>
    </row>
    <row r="478" ht="14.25" customHeight="1">
      <c r="A478" s="12" t="str">
        <f>IF('Building B18'!A592&gt;0,'Building B18'!A592, " ")</f>
        <v> </v>
      </c>
      <c r="B478" s="12" t="str">
        <f>IF('Building B18'!B592&gt;0,'Building B18'!B592, " ")</f>
        <v> </v>
      </c>
      <c r="C478" s="160" t="str">
        <f>IF('Building B18'!N592&gt;0,'Building B18'!N592, " ")</f>
        <v> </v>
      </c>
      <c r="D478" s="160" t="str">
        <f>IF('Building B18'!O592&gt;0,'Building B18'!O592, " ")</f>
        <v> </v>
      </c>
      <c r="E478" s="160" t="str">
        <f>IF('Building B18'!Q592&gt;0,'Building B18'!Q592, " ")</f>
        <v> </v>
      </c>
      <c r="F478" s="160" t="str">
        <f>IF('Building B18'!R592&gt;0,'Building B18'!R592, " ")</f>
        <v> </v>
      </c>
      <c r="G478" s="160" t="str">
        <f>IF('Building B18'!S592&gt;0,'Building B18'!S592, " ")</f>
        <v> </v>
      </c>
      <c r="H478" s="160" t="str">
        <f>IF('Building B18'!T592&gt;0,'Building B18'!T592, " ")</f>
        <v> </v>
      </c>
      <c r="I478" s="160" t="str">
        <f>IF('Building B18'!U592&gt;0,'Building B18'!U592, " ")</f>
        <v> </v>
      </c>
      <c r="J478" s="160" t="str">
        <f>IF('Building B18'!V592&gt;0,'Building B18'!V592, " ")</f>
        <v> </v>
      </c>
      <c r="K478" s="160" t="str">
        <f>IF('Building B18'!X592&gt;0,'Building B18'!X592, " ")</f>
        <v> </v>
      </c>
      <c r="L478" s="160" t="str">
        <f>IF('Building B18'!Y592&gt;0,'Building B18'!Y592, " ")</f>
        <v> </v>
      </c>
      <c r="M478" s="160" t="str">
        <f>IF('Building B18'!Z592&gt;0,'Building B18'!Z592, " ")</f>
        <v> </v>
      </c>
    </row>
    <row r="479" ht="14.25" customHeight="1">
      <c r="A479" s="12" t="str">
        <f>IF('Building B18'!A593&gt;0,'Building B18'!A593, " ")</f>
        <v> </v>
      </c>
      <c r="B479" s="12" t="str">
        <f>IF('Building B18'!B593&gt;0,'Building B18'!B593, " ")</f>
        <v> </v>
      </c>
      <c r="C479" s="160" t="str">
        <f>IF('Building B18'!N593&gt;0,'Building B18'!N593, " ")</f>
        <v> </v>
      </c>
      <c r="D479" s="160" t="str">
        <f>IF('Building B18'!O593&gt;0,'Building B18'!O593, " ")</f>
        <v> </v>
      </c>
      <c r="E479" s="160" t="str">
        <f>IF('Building B18'!Q593&gt;0,'Building B18'!Q593, " ")</f>
        <v> </v>
      </c>
      <c r="F479" s="160" t="str">
        <f>IF('Building B18'!R593&gt;0,'Building B18'!R593, " ")</f>
        <v> </v>
      </c>
      <c r="G479" s="160" t="str">
        <f>IF('Building B18'!S593&gt;0,'Building B18'!S593, " ")</f>
        <v> </v>
      </c>
      <c r="H479" s="160" t="str">
        <f>IF('Building B18'!T593&gt;0,'Building B18'!T593, " ")</f>
        <v> </v>
      </c>
      <c r="I479" s="160" t="str">
        <f>IF('Building B18'!U593&gt;0,'Building B18'!U593, " ")</f>
        <v> </v>
      </c>
      <c r="J479" s="160" t="str">
        <f>IF('Building B18'!V593&gt;0,'Building B18'!V593, " ")</f>
        <v> </v>
      </c>
      <c r="K479" s="160" t="str">
        <f>IF('Building B18'!X593&gt;0,'Building B18'!X593, " ")</f>
        <v> </v>
      </c>
      <c r="L479" s="160" t="str">
        <f>IF('Building B18'!Y593&gt;0,'Building B18'!Y593, " ")</f>
        <v> </v>
      </c>
      <c r="M479" s="160" t="str">
        <f>IF('Building B18'!Z593&gt;0,'Building B18'!Z593, " ")</f>
        <v> </v>
      </c>
    </row>
    <row r="480" ht="14.25" customHeight="1">
      <c r="A480" s="12" t="str">
        <f>IF('Building B18'!A594&gt;0,'Building B18'!A594, " ")</f>
        <v> </v>
      </c>
      <c r="B480" s="12" t="str">
        <f>IF('Building B18'!B594&gt;0,'Building B18'!B594, " ")</f>
        <v> </v>
      </c>
      <c r="C480" s="160" t="str">
        <f>IF('Building B18'!N594&gt;0,'Building B18'!N594, " ")</f>
        <v> </v>
      </c>
      <c r="D480" s="160" t="str">
        <f>IF('Building B18'!O594&gt;0,'Building B18'!O594, " ")</f>
        <v> </v>
      </c>
      <c r="E480" s="160" t="str">
        <f>IF('Building B18'!Q594&gt;0,'Building B18'!Q594, " ")</f>
        <v> </v>
      </c>
      <c r="F480" s="160" t="str">
        <f>IF('Building B18'!R594&gt;0,'Building B18'!R594, " ")</f>
        <v> </v>
      </c>
      <c r="G480" s="160" t="str">
        <f>IF('Building B18'!S594&gt;0,'Building B18'!S594, " ")</f>
        <v> </v>
      </c>
      <c r="H480" s="160" t="str">
        <f>IF('Building B18'!T594&gt;0,'Building B18'!T594, " ")</f>
        <v> </v>
      </c>
      <c r="I480" s="160" t="str">
        <f>IF('Building B18'!U594&gt;0,'Building B18'!U594, " ")</f>
        <v> </v>
      </c>
      <c r="J480" s="160" t="str">
        <f>IF('Building B18'!V594&gt;0,'Building B18'!V594, " ")</f>
        <v> </v>
      </c>
      <c r="K480" s="160" t="str">
        <f>IF('Building B18'!X594&gt;0,'Building B18'!X594, " ")</f>
        <v> </v>
      </c>
      <c r="L480" s="160" t="str">
        <f>IF('Building B18'!Y594&gt;0,'Building B18'!Y594, " ")</f>
        <v> </v>
      </c>
      <c r="M480" s="160" t="str">
        <f>IF('Building B18'!Z594&gt;0,'Building B18'!Z594, " ")</f>
        <v> </v>
      </c>
    </row>
    <row r="481" ht="14.25" customHeight="1">
      <c r="A481" s="12" t="str">
        <f>IF('Building B18'!A595&gt;0,'Building B18'!A595, " ")</f>
        <v> </v>
      </c>
      <c r="B481" s="12" t="str">
        <f>IF('Building B18'!B595&gt;0,'Building B18'!B595, " ")</f>
        <v> </v>
      </c>
      <c r="C481" s="160" t="str">
        <f>IF('Building B18'!N595&gt;0,'Building B18'!N595, " ")</f>
        <v> </v>
      </c>
      <c r="D481" s="160" t="str">
        <f>IF('Building B18'!O595&gt;0,'Building B18'!O595, " ")</f>
        <v> </v>
      </c>
      <c r="E481" s="160" t="str">
        <f>IF('Building B18'!Q595&gt;0,'Building B18'!Q595, " ")</f>
        <v> </v>
      </c>
      <c r="F481" s="160" t="str">
        <f>IF('Building B18'!R595&gt;0,'Building B18'!R595, " ")</f>
        <v> </v>
      </c>
      <c r="G481" s="160" t="str">
        <f>IF('Building B18'!S595&gt;0,'Building B18'!S595, " ")</f>
        <v> </v>
      </c>
      <c r="H481" s="160" t="str">
        <f>IF('Building B18'!T595&gt;0,'Building B18'!T595, " ")</f>
        <v> </v>
      </c>
      <c r="I481" s="160" t="str">
        <f>IF('Building B18'!U595&gt;0,'Building B18'!U595, " ")</f>
        <v> </v>
      </c>
      <c r="J481" s="160" t="str">
        <f>IF('Building B18'!V595&gt;0,'Building B18'!V595, " ")</f>
        <v> </v>
      </c>
      <c r="K481" s="160" t="str">
        <f>IF('Building B18'!X595&gt;0,'Building B18'!X595, " ")</f>
        <v> </v>
      </c>
      <c r="L481" s="160" t="str">
        <f>IF('Building B18'!Y595&gt;0,'Building B18'!Y595, " ")</f>
        <v> </v>
      </c>
      <c r="M481" s="160" t="str">
        <f>IF('Building B18'!Z595&gt;0,'Building B18'!Z595, " ")</f>
        <v> </v>
      </c>
    </row>
    <row r="482" ht="14.25" customHeight="1">
      <c r="A482" s="12" t="str">
        <f>IF('Building B18'!A596&gt;0,'Building B18'!A596, " ")</f>
        <v> </v>
      </c>
      <c r="B482" s="12" t="str">
        <f>IF('Building B18'!B596&gt;0,'Building B18'!B596, " ")</f>
        <v> </v>
      </c>
      <c r="C482" s="160" t="str">
        <f>IF('Building B18'!N596&gt;0,'Building B18'!N596, " ")</f>
        <v> </v>
      </c>
      <c r="D482" s="160" t="str">
        <f>IF('Building B18'!O596&gt;0,'Building B18'!O596, " ")</f>
        <v> </v>
      </c>
      <c r="E482" s="160" t="str">
        <f>IF('Building B18'!Q596&gt;0,'Building B18'!Q596, " ")</f>
        <v> </v>
      </c>
      <c r="F482" s="160" t="str">
        <f>IF('Building B18'!R596&gt;0,'Building B18'!R596, " ")</f>
        <v> </v>
      </c>
      <c r="G482" s="160" t="str">
        <f>IF('Building B18'!S596&gt;0,'Building B18'!S596, " ")</f>
        <v> </v>
      </c>
      <c r="H482" s="160" t="str">
        <f>IF('Building B18'!T596&gt;0,'Building B18'!T596, " ")</f>
        <v> </v>
      </c>
      <c r="I482" s="160" t="str">
        <f>IF('Building B18'!U596&gt;0,'Building B18'!U596, " ")</f>
        <v> </v>
      </c>
      <c r="J482" s="160" t="str">
        <f>IF('Building B18'!V596&gt;0,'Building B18'!V596, " ")</f>
        <v> </v>
      </c>
      <c r="K482" s="160" t="str">
        <f>IF('Building B18'!X596&gt;0,'Building B18'!X596, " ")</f>
        <v> </v>
      </c>
      <c r="L482" s="160" t="str">
        <f>IF('Building B18'!Y596&gt;0,'Building B18'!Y596, " ")</f>
        <v> </v>
      </c>
      <c r="M482" s="160" t="str">
        <f>IF('Building B18'!Z596&gt;0,'Building B18'!Z596, " ")</f>
        <v> </v>
      </c>
    </row>
    <row r="483" ht="14.25" customHeight="1">
      <c r="A483" s="12" t="str">
        <f>IF('Building B18'!A597&gt;0,'Building B18'!A597, " ")</f>
        <v> </v>
      </c>
      <c r="B483" s="12" t="str">
        <f>IF('Building B18'!B597&gt;0,'Building B18'!B597, " ")</f>
        <v> </v>
      </c>
      <c r="C483" s="160" t="str">
        <f>IF('Building B18'!N597&gt;0,'Building B18'!N597, " ")</f>
        <v> </v>
      </c>
      <c r="D483" s="160" t="str">
        <f>IF('Building B18'!O597&gt;0,'Building B18'!O597, " ")</f>
        <v> </v>
      </c>
      <c r="E483" s="160" t="str">
        <f>IF('Building B18'!Q597&gt;0,'Building B18'!Q597, " ")</f>
        <v> </v>
      </c>
      <c r="F483" s="160" t="str">
        <f>IF('Building B18'!R597&gt;0,'Building B18'!R597, " ")</f>
        <v> </v>
      </c>
      <c r="G483" s="160" t="str">
        <f>IF('Building B18'!S597&gt;0,'Building B18'!S597, " ")</f>
        <v> </v>
      </c>
      <c r="H483" s="160" t="str">
        <f>IF('Building B18'!T597&gt;0,'Building B18'!T597, " ")</f>
        <v> </v>
      </c>
      <c r="I483" s="160" t="str">
        <f>IF('Building B18'!U597&gt;0,'Building B18'!U597, " ")</f>
        <v> </v>
      </c>
      <c r="J483" s="160" t="str">
        <f>IF('Building B18'!V597&gt;0,'Building B18'!V597, " ")</f>
        <v> </v>
      </c>
      <c r="K483" s="160" t="str">
        <f>IF('Building B18'!X597&gt;0,'Building B18'!X597, " ")</f>
        <v> </v>
      </c>
      <c r="L483" s="160" t="str">
        <f>IF('Building B18'!Y597&gt;0,'Building B18'!Y597, " ")</f>
        <v> </v>
      </c>
      <c r="M483" s="160" t="str">
        <f>IF('Building B18'!Z597&gt;0,'Building B18'!Z597, " ")</f>
        <v> </v>
      </c>
    </row>
    <row r="484" ht="14.25" customHeight="1">
      <c r="A484" s="12" t="str">
        <f>IF('Building B18'!A598&gt;0,'Building B18'!A598, " ")</f>
        <v> </v>
      </c>
      <c r="B484" s="12" t="str">
        <f>IF('Building B18'!B598&gt;0,'Building B18'!B598, " ")</f>
        <v> </v>
      </c>
      <c r="C484" s="160" t="str">
        <f>IF('Building B18'!N598&gt;0,'Building B18'!N598, " ")</f>
        <v> </v>
      </c>
      <c r="D484" s="160" t="str">
        <f>IF('Building B18'!O598&gt;0,'Building B18'!O598, " ")</f>
        <v> </v>
      </c>
      <c r="E484" s="160" t="str">
        <f>IF('Building B18'!Q598&gt;0,'Building B18'!Q598, " ")</f>
        <v> </v>
      </c>
      <c r="F484" s="160" t="str">
        <f>IF('Building B18'!R598&gt;0,'Building B18'!R598, " ")</f>
        <v> </v>
      </c>
      <c r="G484" s="160" t="str">
        <f>IF('Building B18'!S598&gt;0,'Building B18'!S598, " ")</f>
        <v> </v>
      </c>
      <c r="H484" s="160" t="str">
        <f>IF('Building B18'!T598&gt;0,'Building B18'!T598, " ")</f>
        <v> </v>
      </c>
      <c r="I484" s="160" t="str">
        <f>IF('Building B18'!U598&gt;0,'Building B18'!U598, " ")</f>
        <v> </v>
      </c>
      <c r="J484" s="160" t="str">
        <f>IF('Building B18'!V598&gt;0,'Building B18'!V598, " ")</f>
        <v> </v>
      </c>
      <c r="K484" s="160" t="str">
        <f>IF('Building B18'!X598&gt;0,'Building B18'!X598, " ")</f>
        <v> </v>
      </c>
      <c r="L484" s="160" t="str">
        <f>IF('Building B18'!Y598&gt;0,'Building B18'!Y598, " ")</f>
        <v> </v>
      </c>
      <c r="M484" s="160" t="str">
        <f>IF('Building B18'!Z598&gt;0,'Building B18'!Z598, " ")</f>
        <v> </v>
      </c>
    </row>
    <row r="485" ht="14.25" customHeight="1">
      <c r="A485" s="12" t="str">
        <f>IF('Building B18'!A599&gt;0,'Building B18'!A599, " ")</f>
        <v> </v>
      </c>
      <c r="B485" s="12" t="str">
        <f>IF('Building B18'!B599&gt;0,'Building B18'!B599, " ")</f>
        <v> </v>
      </c>
      <c r="C485" s="160" t="str">
        <f>IF('Building B18'!N599&gt;0,'Building B18'!N599, " ")</f>
        <v> </v>
      </c>
      <c r="D485" s="160" t="str">
        <f>IF('Building B18'!O599&gt;0,'Building B18'!O599, " ")</f>
        <v> </v>
      </c>
      <c r="E485" s="160" t="str">
        <f>IF('Building B18'!Q599&gt;0,'Building B18'!Q599, " ")</f>
        <v> </v>
      </c>
      <c r="F485" s="160" t="str">
        <f>IF('Building B18'!R599&gt;0,'Building B18'!R599, " ")</f>
        <v> </v>
      </c>
      <c r="G485" s="160" t="str">
        <f>IF('Building B18'!S599&gt;0,'Building B18'!S599, " ")</f>
        <v> </v>
      </c>
      <c r="H485" s="160" t="str">
        <f>IF('Building B18'!T599&gt;0,'Building B18'!T599, " ")</f>
        <v> </v>
      </c>
      <c r="I485" s="160" t="str">
        <f>IF('Building B18'!U599&gt;0,'Building B18'!U599, " ")</f>
        <v> </v>
      </c>
      <c r="J485" s="160" t="str">
        <f>IF('Building B18'!V599&gt;0,'Building B18'!V599, " ")</f>
        <v> </v>
      </c>
      <c r="K485" s="160" t="str">
        <f>IF('Building B18'!X599&gt;0,'Building B18'!X599, " ")</f>
        <v> </v>
      </c>
      <c r="L485" s="160" t="str">
        <f>IF('Building B18'!Y599&gt;0,'Building B18'!Y599, " ")</f>
        <v> </v>
      </c>
      <c r="M485" s="160" t="str">
        <f>IF('Building B18'!Z599&gt;0,'Building B18'!Z599, " ")</f>
        <v> </v>
      </c>
    </row>
    <row r="486" ht="14.25" customHeight="1">
      <c r="A486" s="12" t="str">
        <f>IF('Building B18'!A600&gt;0,'Building B18'!A600, " ")</f>
        <v> </v>
      </c>
      <c r="B486" s="12" t="str">
        <f>IF('Building B18'!B600&gt;0,'Building B18'!B600, " ")</f>
        <v> </v>
      </c>
      <c r="C486" s="160" t="str">
        <f>IF('Building B18'!N600&gt;0,'Building B18'!N600, " ")</f>
        <v> </v>
      </c>
      <c r="D486" s="160" t="str">
        <f>IF('Building B18'!O600&gt;0,'Building B18'!O600, " ")</f>
        <v> </v>
      </c>
      <c r="E486" s="160" t="str">
        <f>IF('Building B18'!Q600&gt;0,'Building B18'!Q600, " ")</f>
        <v> </v>
      </c>
      <c r="F486" s="160" t="str">
        <f>IF('Building B18'!R600&gt;0,'Building B18'!R600, " ")</f>
        <v> </v>
      </c>
      <c r="G486" s="160" t="str">
        <f>IF('Building B18'!S600&gt;0,'Building B18'!S600, " ")</f>
        <v> </v>
      </c>
      <c r="H486" s="160" t="str">
        <f>IF('Building B18'!T600&gt;0,'Building B18'!T600, " ")</f>
        <v> </v>
      </c>
      <c r="I486" s="160" t="str">
        <f>IF('Building B18'!U600&gt;0,'Building B18'!U600, " ")</f>
        <v> </v>
      </c>
      <c r="J486" s="160" t="str">
        <f>IF('Building B18'!V600&gt;0,'Building B18'!V600, " ")</f>
        <v> </v>
      </c>
      <c r="K486" s="160" t="str">
        <f>IF('Building B18'!X600&gt;0,'Building B18'!X600, " ")</f>
        <v> </v>
      </c>
      <c r="L486" s="160" t="str">
        <f>IF('Building B18'!Y600&gt;0,'Building B18'!Y600, " ")</f>
        <v> </v>
      </c>
      <c r="M486" s="160" t="str">
        <f>IF('Building B18'!Z600&gt;0,'Building B18'!Z600, " ")</f>
        <v> </v>
      </c>
    </row>
    <row r="487" ht="14.25" customHeight="1">
      <c r="A487" s="12" t="str">
        <f>IF('Building B18'!A601&gt;0,'Building B18'!A601, " ")</f>
        <v> </v>
      </c>
      <c r="B487" s="12" t="str">
        <f>IF('Building B18'!B601&gt;0,'Building B18'!B601, " ")</f>
        <v> </v>
      </c>
      <c r="C487" s="160" t="str">
        <f>IF('Building B18'!N601&gt;0,'Building B18'!N601, " ")</f>
        <v> </v>
      </c>
      <c r="D487" s="160" t="str">
        <f>IF('Building B18'!O601&gt;0,'Building B18'!O601, " ")</f>
        <v> </v>
      </c>
      <c r="E487" s="160" t="str">
        <f>IF('Building B18'!Q601&gt;0,'Building B18'!Q601, " ")</f>
        <v> </v>
      </c>
      <c r="F487" s="160" t="str">
        <f>IF('Building B18'!R601&gt;0,'Building B18'!R601, " ")</f>
        <v> </v>
      </c>
      <c r="G487" s="160" t="str">
        <f>IF('Building B18'!S601&gt;0,'Building B18'!S601, " ")</f>
        <v> </v>
      </c>
      <c r="H487" s="160" t="str">
        <f>IF('Building B18'!T601&gt;0,'Building B18'!T601, " ")</f>
        <v> </v>
      </c>
      <c r="I487" s="160" t="str">
        <f>IF('Building B18'!U601&gt;0,'Building B18'!U601, " ")</f>
        <v> </v>
      </c>
      <c r="J487" s="160" t="str">
        <f>IF('Building B18'!V601&gt;0,'Building B18'!V601, " ")</f>
        <v> </v>
      </c>
      <c r="K487" s="160" t="str">
        <f>IF('Building B18'!X601&gt;0,'Building B18'!X601, " ")</f>
        <v> </v>
      </c>
      <c r="L487" s="160" t="str">
        <f>IF('Building B18'!Y601&gt;0,'Building B18'!Y601, " ")</f>
        <v> </v>
      </c>
      <c r="M487" s="160" t="str">
        <f>IF('Building B18'!Z601&gt;0,'Building B18'!Z601, " ")</f>
        <v> </v>
      </c>
    </row>
    <row r="488" ht="14.25" customHeight="1">
      <c r="A488" s="12" t="str">
        <f>IF('Building B18'!A602&gt;0,'Building B18'!A602, " ")</f>
        <v> </v>
      </c>
      <c r="B488" s="12" t="str">
        <f>IF('Building B18'!B602&gt;0,'Building B18'!B602, " ")</f>
        <v> </v>
      </c>
      <c r="C488" s="160" t="str">
        <f>IF('Building B18'!N602&gt;0,'Building B18'!N602, " ")</f>
        <v> </v>
      </c>
      <c r="D488" s="160" t="str">
        <f>IF('Building B18'!O602&gt;0,'Building B18'!O602, " ")</f>
        <v> </v>
      </c>
      <c r="E488" s="160" t="str">
        <f>IF('Building B18'!Q602&gt;0,'Building B18'!Q602, " ")</f>
        <v> </v>
      </c>
      <c r="F488" s="160" t="str">
        <f>IF('Building B18'!R602&gt;0,'Building B18'!R602, " ")</f>
        <v> </v>
      </c>
      <c r="G488" s="160" t="str">
        <f>IF('Building B18'!S602&gt;0,'Building B18'!S602, " ")</f>
        <v> </v>
      </c>
      <c r="H488" s="160" t="str">
        <f>IF('Building B18'!T602&gt;0,'Building B18'!T602, " ")</f>
        <v> </v>
      </c>
      <c r="I488" s="160" t="str">
        <f>IF('Building B18'!U602&gt;0,'Building B18'!U602, " ")</f>
        <v> </v>
      </c>
      <c r="J488" s="160" t="str">
        <f>IF('Building B18'!V602&gt;0,'Building B18'!V602, " ")</f>
        <v> </v>
      </c>
      <c r="K488" s="160" t="str">
        <f>IF('Building B18'!X602&gt;0,'Building B18'!X602, " ")</f>
        <v> </v>
      </c>
      <c r="L488" s="160" t="str">
        <f>IF('Building B18'!Y602&gt;0,'Building B18'!Y602, " ")</f>
        <v> </v>
      </c>
      <c r="M488" s="160" t="str">
        <f>IF('Building B18'!Z602&gt;0,'Building B18'!Z602, " ")</f>
        <v> </v>
      </c>
    </row>
    <row r="489" ht="14.25" customHeight="1">
      <c r="A489" s="12" t="str">
        <f>IF('Building B18'!A603&gt;0,'Building B18'!A603, " ")</f>
        <v> </v>
      </c>
      <c r="B489" s="12" t="str">
        <f>IF('Building B18'!B603&gt;0,'Building B18'!B603, " ")</f>
        <v> </v>
      </c>
      <c r="C489" s="160" t="str">
        <f>IF('Building B18'!N603&gt;0,'Building B18'!N603, " ")</f>
        <v> </v>
      </c>
      <c r="D489" s="160" t="str">
        <f>IF('Building B18'!O603&gt;0,'Building B18'!O603, " ")</f>
        <v> </v>
      </c>
      <c r="E489" s="160" t="str">
        <f>IF('Building B18'!Q603&gt;0,'Building B18'!Q603, " ")</f>
        <v> </v>
      </c>
      <c r="F489" s="160" t="str">
        <f>IF('Building B18'!R603&gt;0,'Building B18'!R603, " ")</f>
        <v> </v>
      </c>
      <c r="G489" s="160" t="str">
        <f>IF('Building B18'!S603&gt;0,'Building B18'!S603, " ")</f>
        <v> </v>
      </c>
      <c r="H489" s="160" t="str">
        <f>IF('Building B18'!T603&gt;0,'Building B18'!T603, " ")</f>
        <v> </v>
      </c>
      <c r="I489" s="160" t="str">
        <f>IF('Building B18'!U603&gt;0,'Building B18'!U603, " ")</f>
        <v> </v>
      </c>
      <c r="J489" s="160" t="str">
        <f>IF('Building B18'!V603&gt;0,'Building B18'!V603, " ")</f>
        <v> </v>
      </c>
      <c r="K489" s="160" t="str">
        <f>IF('Building B18'!X603&gt;0,'Building B18'!X603, " ")</f>
        <v> </v>
      </c>
      <c r="L489" s="160" t="str">
        <f>IF('Building B18'!Y603&gt;0,'Building B18'!Y603, " ")</f>
        <v> </v>
      </c>
      <c r="M489" s="160" t="str">
        <f>IF('Building B18'!Z603&gt;0,'Building B18'!Z603, " ")</f>
        <v> </v>
      </c>
    </row>
    <row r="490" ht="14.25" customHeight="1">
      <c r="A490" s="12" t="str">
        <f>IF('Building B18'!A604&gt;0,'Building B18'!A604, " ")</f>
        <v> </v>
      </c>
      <c r="B490" s="12" t="str">
        <f>IF('Building B18'!B604&gt;0,'Building B18'!B604, " ")</f>
        <v> </v>
      </c>
      <c r="C490" s="160" t="str">
        <f>IF('Building B18'!N604&gt;0,'Building B18'!N604, " ")</f>
        <v> </v>
      </c>
      <c r="D490" s="160" t="str">
        <f>IF('Building B18'!O604&gt;0,'Building B18'!O604, " ")</f>
        <v> </v>
      </c>
      <c r="E490" s="160" t="str">
        <f>IF('Building B18'!Q604&gt;0,'Building B18'!Q604, " ")</f>
        <v> </v>
      </c>
      <c r="F490" s="160" t="str">
        <f>IF('Building B18'!R604&gt;0,'Building B18'!R604, " ")</f>
        <v> </v>
      </c>
      <c r="G490" s="160" t="str">
        <f>IF('Building B18'!S604&gt;0,'Building B18'!S604, " ")</f>
        <v> </v>
      </c>
      <c r="H490" s="160" t="str">
        <f>IF('Building B18'!T604&gt;0,'Building B18'!T604, " ")</f>
        <v> </v>
      </c>
      <c r="I490" s="160" t="str">
        <f>IF('Building B18'!U604&gt;0,'Building B18'!U604, " ")</f>
        <v> </v>
      </c>
      <c r="J490" s="160" t="str">
        <f>IF('Building B18'!V604&gt;0,'Building B18'!V604, " ")</f>
        <v> </v>
      </c>
      <c r="K490" s="160" t="str">
        <f>IF('Building B18'!X604&gt;0,'Building B18'!X604, " ")</f>
        <v> </v>
      </c>
      <c r="L490" s="160" t="str">
        <f>IF('Building B18'!Y604&gt;0,'Building B18'!Y604, " ")</f>
        <v> </v>
      </c>
      <c r="M490" s="160" t="str">
        <f>IF('Building B18'!Z604&gt;0,'Building B18'!Z604, " ")</f>
        <v> </v>
      </c>
    </row>
    <row r="491" ht="14.25" customHeight="1">
      <c r="A491" s="12" t="str">
        <f>IF('Building B18'!A605&gt;0,'Building B18'!A605, " ")</f>
        <v> </v>
      </c>
      <c r="B491" s="12" t="str">
        <f>IF('Building B18'!B605&gt;0,'Building B18'!B605, " ")</f>
        <v> </v>
      </c>
      <c r="C491" s="160" t="str">
        <f>IF('Building B18'!N605&gt;0,'Building B18'!N605, " ")</f>
        <v> </v>
      </c>
      <c r="D491" s="160" t="str">
        <f>IF('Building B18'!O605&gt;0,'Building B18'!O605, " ")</f>
        <v> </v>
      </c>
      <c r="E491" s="160" t="str">
        <f>IF('Building B18'!Q605&gt;0,'Building B18'!Q605, " ")</f>
        <v> </v>
      </c>
      <c r="F491" s="160" t="str">
        <f>IF('Building B18'!R605&gt;0,'Building B18'!R605, " ")</f>
        <v> </v>
      </c>
      <c r="G491" s="160" t="str">
        <f>IF('Building B18'!S605&gt;0,'Building B18'!S605, " ")</f>
        <v> </v>
      </c>
      <c r="H491" s="160" t="str">
        <f>IF('Building B18'!T605&gt;0,'Building B18'!T605, " ")</f>
        <v> </v>
      </c>
      <c r="I491" s="160" t="str">
        <f>IF('Building B18'!U605&gt;0,'Building B18'!U605, " ")</f>
        <v> </v>
      </c>
      <c r="J491" s="160" t="str">
        <f>IF('Building B18'!V605&gt;0,'Building B18'!V605, " ")</f>
        <v> </v>
      </c>
      <c r="K491" s="160" t="str">
        <f>IF('Building B18'!X605&gt;0,'Building B18'!X605, " ")</f>
        <v> </v>
      </c>
      <c r="L491" s="160" t="str">
        <f>IF('Building B18'!Y605&gt;0,'Building B18'!Y605, " ")</f>
        <v> </v>
      </c>
      <c r="M491" s="160" t="str">
        <f>IF('Building B18'!Z605&gt;0,'Building B18'!Z605, " ")</f>
        <v> </v>
      </c>
    </row>
    <row r="492" ht="14.25" customHeight="1">
      <c r="A492" s="12" t="str">
        <f>IF('Building B18'!A606&gt;0,'Building B18'!A606, " ")</f>
        <v> </v>
      </c>
      <c r="B492" s="12" t="str">
        <f>IF('Building B18'!B606&gt;0,'Building B18'!B606, " ")</f>
        <v> </v>
      </c>
      <c r="C492" s="160" t="str">
        <f>IF('Building B18'!N606&gt;0,'Building B18'!N606, " ")</f>
        <v> </v>
      </c>
      <c r="D492" s="160" t="str">
        <f>IF('Building B18'!O606&gt;0,'Building B18'!O606, " ")</f>
        <v> </v>
      </c>
      <c r="E492" s="160" t="str">
        <f>IF('Building B18'!Q606&gt;0,'Building B18'!Q606, " ")</f>
        <v> </v>
      </c>
      <c r="F492" s="160" t="str">
        <f>IF('Building B18'!R606&gt;0,'Building B18'!R606, " ")</f>
        <v> </v>
      </c>
      <c r="G492" s="160" t="str">
        <f>IF('Building B18'!S606&gt;0,'Building B18'!S606, " ")</f>
        <v> </v>
      </c>
      <c r="H492" s="160" t="str">
        <f>IF('Building B18'!T606&gt;0,'Building B18'!T606, " ")</f>
        <v> </v>
      </c>
      <c r="I492" s="160" t="str">
        <f>IF('Building B18'!U606&gt;0,'Building B18'!U606, " ")</f>
        <v> </v>
      </c>
      <c r="J492" s="160" t="str">
        <f>IF('Building B18'!V606&gt;0,'Building B18'!V606, " ")</f>
        <v> </v>
      </c>
      <c r="K492" s="160" t="str">
        <f>IF('Building B18'!X606&gt;0,'Building B18'!X606, " ")</f>
        <v> </v>
      </c>
      <c r="L492" s="160" t="str">
        <f>IF('Building B18'!Y606&gt;0,'Building B18'!Y606, " ")</f>
        <v> </v>
      </c>
      <c r="M492" s="160" t="str">
        <f>IF('Building B18'!Z606&gt;0,'Building B18'!Z606, " ")</f>
        <v> </v>
      </c>
    </row>
    <row r="493" ht="14.25" customHeight="1">
      <c r="A493" s="12" t="str">
        <f>IF('Building B18'!A607&gt;0,'Building B18'!A607, " ")</f>
        <v> </v>
      </c>
      <c r="B493" s="12" t="str">
        <f>IF('Building B18'!B607&gt;0,'Building B18'!B607, " ")</f>
        <v> </v>
      </c>
      <c r="C493" s="160" t="str">
        <f>IF('Building B18'!N607&gt;0,'Building B18'!N607, " ")</f>
        <v> </v>
      </c>
      <c r="D493" s="160" t="str">
        <f>IF('Building B18'!O607&gt;0,'Building B18'!O607, " ")</f>
        <v> </v>
      </c>
      <c r="E493" s="160" t="str">
        <f>IF('Building B18'!Q607&gt;0,'Building B18'!Q607, " ")</f>
        <v> </v>
      </c>
      <c r="F493" s="160" t="str">
        <f>IF('Building B18'!R607&gt;0,'Building B18'!R607, " ")</f>
        <v> </v>
      </c>
      <c r="G493" s="160" t="str">
        <f>IF('Building B18'!S607&gt;0,'Building B18'!S607, " ")</f>
        <v> </v>
      </c>
      <c r="H493" s="160" t="str">
        <f>IF('Building B18'!T607&gt;0,'Building B18'!T607, " ")</f>
        <v> </v>
      </c>
      <c r="I493" s="160" t="str">
        <f>IF('Building B18'!U607&gt;0,'Building B18'!U607, " ")</f>
        <v> </v>
      </c>
      <c r="J493" s="160" t="str">
        <f>IF('Building B18'!V607&gt;0,'Building B18'!V607, " ")</f>
        <v> </v>
      </c>
      <c r="K493" s="160" t="str">
        <f>IF('Building B18'!X607&gt;0,'Building B18'!X607, " ")</f>
        <v> </v>
      </c>
      <c r="L493" s="160" t="str">
        <f>IF('Building B18'!Y607&gt;0,'Building B18'!Y607, " ")</f>
        <v> </v>
      </c>
      <c r="M493" s="160" t="str">
        <f>IF('Building B18'!Z607&gt;0,'Building B18'!Z607, " ")</f>
        <v> </v>
      </c>
    </row>
    <row r="494" ht="14.25" customHeight="1">
      <c r="A494" s="12" t="str">
        <f>IF('Building B18'!A608&gt;0,'Building B18'!A608, " ")</f>
        <v> </v>
      </c>
      <c r="B494" s="12" t="str">
        <f>IF('Building B18'!B608&gt;0,'Building B18'!B608, " ")</f>
        <v> </v>
      </c>
      <c r="C494" s="160" t="str">
        <f>IF('Building B18'!N608&gt;0,'Building B18'!N608, " ")</f>
        <v> </v>
      </c>
      <c r="D494" s="160" t="str">
        <f>IF('Building B18'!O608&gt;0,'Building B18'!O608, " ")</f>
        <v> </v>
      </c>
      <c r="E494" s="160" t="str">
        <f>IF('Building B18'!Q608&gt;0,'Building B18'!Q608, " ")</f>
        <v> </v>
      </c>
      <c r="F494" s="160" t="str">
        <f>IF('Building B18'!R608&gt;0,'Building B18'!R608, " ")</f>
        <v> </v>
      </c>
      <c r="G494" s="160" t="str">
        <f>IF('Building B18'!S608&gt;0,'Building B18'!S608, " ")</f>
        <v> </v>
      </c>
      <c r="H494" s="160" t="str">
        <f>IF('Building B18'!T608&gt;0,'Building B18'!T608, " ")</f>
        <v> </v>
      </c>
      <c r="I494" s="160" t="str">
        <f>IF('Building B18'!U608&gt;0,'Building B18'!U608, " ")</f>
        <v> </v>
      </c>
      <c r="J494" s="160" t="str">
        <f>IF('Building B18'!V608&gt;0,'Building B18'!V608, " ")</f>
        <v> </v>
      </c>
      <c r="K494" s="160" t="str">
        <f>IF('Building B18'!X608&gt;0,'Building B18'!X608, " ")</f>
        <v> </v>
      </c>
      <c r="L494" s="160" t="str">
        <f>IF('Building B18'!Y608&gt;0,'Building B18'!Y608, " ")</f>
        <v> </v>
      </c>
      <c r="M494" s="160" t="str">
        <f>IF('Building B18'!Z608&gt;0,'Building B18'!Z608, " ")</f>
        <v> </v>
      </c>
    </row>
    <row r="495" ht="14.25" customHeight="1">
      <c r="A495" s="12" t="str">
        <f>IF('Building B18'!A609&gt;0,'Building B18'!A609, " ")</f>
        <v> </v>
      </c>
      <c r="B495" s="12" t="str">
        <f>IF('Building B18'!B609&gt;0,'Building B18'!B609, " ")</f>
        <v> </v>
      </c>
      <c r="C495" s="160" t="str">
        <f>IF('Building B18'!N609&gt;0,'Building B18'!N609, " ")</f>
        <v> </v>
      </c>
      <c r="D495" s="160" t="str">
        <f>IF('Building B18'!O609&gt;0,'Building B18'!O609, " ")</f>
        <v> </v>
      </c>
      <c r="E495" s="160" t="str">
        <f>IF('Building B18'!Q609&gt;0,'Building B18'!Q609, " ")</f>
        <v> </v>
      </c>
      <c r="F495" s="160" t="str">
        <f>IF('Building B18'!R609&gt;0,'Building B18'!R609, " ")</f>
        <v> </v>
      </c>
      <c r="G495" s="160" t="str">
        <f>IF('Building B18'!S609&gt;0,'Building B18'!S609, " ")</f>
        <v> </v>
      </c>
      <c r="H495" s="160" t="str">
        <f>IF('Building B18'!T609&gt;0,'Building B18'!T609, " ")</f>
        <v> </v>
      </c>
      <c r="I495" s="160" t="str">
        <f>IF('Building B18'!U609&gt;0,'Building B18'!U609, " ")</f>
        <v> </v>
      </c>
      <c r="J495" s="160" t="str">
        <f>IF('Building B18'!V609&gt;0,'Building B18'!V609, " ")</f>
        <v> </v>
      </c>
      <c r="K495" s="160" t="str">
        <f>IF('Building B18'!X609&gt;0,'Building B18'!X609, " ")</f>
        <v> </v>
      </c>
      <c r="L495" s="160" t="str">
        <f>IF('Building B18'!Y609&gt;0,'Building B18'!Y609, " ")</f>
        <v> </v>
      </c>
      <c r="M495" s="160" t="str">
        <f>IF('Building B18'!Z609&gt;0,'Building B18'!Z609, " ")</f>
        <v> </v>
      </c>
    </row>
    <row r="496" ht="14.25" customHeight="1">
      <c r="A496" s="12" t="str">
        <f>IF('Building B18'!A610&gt;0,'Building B18'!A610, " ")</f>
        <v> </v>
      </c>
      <c r="B496" s="12" t="str">
        <f>IF('Building B18'!B610&gt;0,'Building B18'!B610, " ")</f>
        <v> </v>
      </c>
      <c r="C496" s="160" t="str">
        <f>IF('Building B18'!N610&gt;0,'Building B18'!N610, " ")</f>
        <v> </v>
      </c>
      <c r="D496" s="160" t="str">
        <f>IF('Building B18'!O610&gt;0,'Building B18'!O610, " ")</f>
        <v> </v>
      </c>
      <c r="E496" s="160" t="str">
        <f>IF('Building B18'!Q610&gt;0,'Building B18'!Q610, " ")</f>
        <v> </v>
      </c>
      <c r="F496" s="160" t="str">
        <f>IF('Building B18'!R610&gt;0,'Building B18'!R610, " ")</f>
        <v> </v>
      </c>
      <c r="G496" s="160" t="str">
        <f>IF('Building B18'!S610&gt;0,'Building B18'!S610, " ")</f>
        <v> </v>
      </c>
      <c r="H496" s="160" t="str">
        <f>IF('Building B18'!T610&gt;0,'Building B18'!T610, " ")</f>
        <v> </v>
      </c>
      <c r="I496" s="160" t="str">
        <f>IF('Building B18'!U610&gt;0,'Building B18'!U610, " ")</f>
        <v> </v>
      </c>
      <c r="J496" s="160" t="str">
        <f>IF('Building B18'!V610&gt;0,'Building B18'!V610, " ")</f>
        <v> </v>
      </c>
      <c r="K496" s="160" t="str">
        <f>IF('Building B18'!X610&gt;0,'Building B18'!X610, " ")</f>
        <v> </v>
      </c>
      <c r="L496" s="160" t="str">
        <f>IF('Building B18'!Y610&gt;0,'Building B18'!Y610, " ")</f>
        <v> </v>
      </c>
      <c r="M496" s="160" t="str">
        <f>IF('Building B18'!Z610&gt;0,'Building B18'!Z610, " ")</f>
        <v> </v>
      </c>
    </row>
    <row r="497" ht="14.25" customHeight="1">
      <c r="A497" s="12" t="str">
        <f>IF('Building B18'!A611&gt;0,'Building B18'!A611, " ")</f>
        <v> </v>
      </c>
      <c r="B497" s="12" t="str">
        <f>IF('Building B18'!B611&gt;0,'Building B18'!B611, " ")</f>
        <v> </v>
      </c>
      <c r="C497" s="160" t="str">
        <f>IF('Building B18'!N611&gt;0,'Building B18'!N611, " ")</f>
        <v> </v>
      </c>
      <c r="D497" s="160" t="str">
        <f>IF('Building B18'!O611&gt;0,'Building B18'!O611, " ")</f>
        <v> </v>
      </c>
      <c r="E497" s="160" t="str">
        <f>IF('Building B18'!Q611&gt;0,'Building B18'!Q611, " ")</f>
        <v> </v>
      </c>
      <c r="F497" s="160" t="str">
        <f>IF('Building B18'!R611&gt;0,'Building B18'!R611, " ")</f>
        <v> </v>
      </c>
      <c r="G497" s="160" t="str">
        <f>IF('Building B18'!S611&gt;0,'Building B18'!S611, " ")</f>
        <v> </v>
      </c>
      <c r="H497" s="160" t="str">
        <f>IF('Building B18'!T611&gt;0,'Building B18'!T611, " ")</f>
        <v> </v>
      </c>
      <c r="I497" s="160" t="str">
        <f>IF('Building B18'!U611&gt;0,'Building B18'!U611, " ")</f>
        <v> </v>
      </c>
      <c r="J497" s="160" t="str">
        <f>IF('Building B18'!V611&gt;0,'Building B18'!V611, " ")</f>
        <v> </v>
      </c>
      <c r="K497" s="160" t="str">
        <f>IF('Building B18'!X611&gt;0,'Building B18'!X611, " ")</f>
        <v> </v>
      </c>
      <c r="L497" s="160" t="str">
        <f>IF('Building B18'!Y611&gt;0,'Building B18'!Y611, " ")</f>
        <v> </v>
      </c>
      <c r="M497" s="160" t="str">
        <f>IF('Building B18'!Z611&gt;0,'Building B18'!Z611, " ")</f>
        <v> </v>
      </c>
    </row>
    <row r="498" ht="14.25" customHeight="1">
      <c r="A498" s="12" t="str">
        <f>IF('Building B18'!A612&gt;0,'Building B18'!A612, " ")</f>
        <v> </v>
      </c>
      <c r="B498" s="12" t="str">
        <f>IF('Building B18'!B612&gt;0,'Building B18'!B612, " ")</f>
        <v> </v>
      </c>
      <c r="C498" s="160" t="str">
        <f>IF('Building B18'!N612&gt;0,'Building B18'!N612, " ")</f>
        <v> </v>
      </c>
      <c r="D498" s="160" t="str">
        <f>IF('Building B18'!O612&gt;0,'Building B18'!O612, " ")</f>
        <v> </v>
      </c>
      <c r="E498" s="160" t="str">
        <f>IF('Building B18'!Q612&gt;0,'Building B18'!Q612, " ")</f>
        <v> </v>
      </c>
      <c r="F498" s="160" t="str">
        <f>IF('Building B18'!R612&gt;0,'Building B18'!R612, " ")</f>
        <v> </v>
      </c>
      <c r="G498" s="160" t="str">
        <f>IF('Building B18'!S612&gt;0,'Building B18'!S612, " ")</f>
        <v> </v>
      </c>
      <c r="H498" s="160" t="str">
        <f>IF('Building B18'!T612&gt;0,'Building B18'!T612, " ")</f>
        <v> </v>
      </c>
      <c r="I498" s="160" t="str">
        <f>IF('Building B18'!U612&gt;0,'Building B18'!U612, " ")</f>
        <v> </v>
      </c>
      <c r="J498" s="160" t="str">
        <f>IF('Building B18'!V612&gt;0,'Building B18'!V612, " ")</f>
        <v> </v>
      </c>
      <c r="K498" s="160" t="str">
        <f>IF('Building B18'!X612&gt;0,'Building B18'!X612, " ")</f>
        <v> </v>
      </c>
      <c r="L498" s="160" t="str">
        <f>IF('Building B18'!Y612&gt;0,'Building B18'!Y612, " ")</f>
        <v> </v>
      </c>
      <c r="M498" s="160" t="str">
        <f>IF('Building B18'!Z612&gt;0,'Building B18'!Z612, " ")</f>
        <v> </v>
      </c>
    </row>
    <row r="499" ht="14.25" customHeight="1">
      <c r="A499" s="12" t="str">
        <f>IF('Building B18'!A613&gt;0,'Building B18'!A613, " ")</f>
        <v> </v>
      </c>
      <c r="B499" s="12" t="str">
        <f>IF('Building B18'!B613&gt;0,'Building B18'!B613, " ")</f>
        <v> </v>
      </c>
      <c r="C499" s="160" t="str">
        <f>IF('Building B18'!N613&gt;0,'Building B18'!N613, " ")</f>
        <v> </v>
      </c>
      <c r="D499" s="160" t="str">
        <f>IF('Building B18'!O613&gt;0,'Building B18'!O613, " ")</f>
        <v> </v>
      </c>
      <c r="E499" s="160" t="str">
        <f>IF('Building B18'!Q613&gt;0,'Building B18'!Q613, " ")</f>
        <v> </v>
      </c>
      <c r="F499" s="160" t="str">
        <f>IF('Building B18'!R613&gt;0,'Building B18'!R613, " ")</f>
        <v> </v>
      </c>
      <c r="G499" s="160" t="str">
        <f>IF('Building B18'!S613&gt;0,'Building B18'!S613, " ")</f>
        <v> </v>
      </c>
      <c r="H499" s="160" t="str">
        <f>IF('Building B18'!T613&gt;0,'Building B18'!T613, " ")</f>
        <v> </v>
      </c>
      <c r="I499" s="160" t="str">
        <f>IF('Building B18'!U613&gt;0,'Building B18'!U613, " ")</f>
        <v> </v>
      </c>
      <c r="J499" s="160" t="str">
        <f>IF('Building B18'!V613&gt;0,'Building B18'!V613, " ")</f>
        <v> </v>
      </c>
      <c r="K499" s="160" t="str">
        <f>IF('Building B18'!X613&gt;0,'Building B18'!X613, " ")</f>
        <v> </v>
      </c>
      <c r="L499" s="160" t="str">
        <f>IF('Building B18'!Y613&gt;0,'Building B18'!Y613, " ")</f>
        <v> </v>
      </c>
      <c r="M499" s="160" t="str">
        <f>IF('Building B18'!Z613&gt;0,'Building B18'!Z613, " ")</f>
        <v> </v>
      </c>
    </row>
    <row r="500" ht="14.25" customHeight="1">
      <c r="A500" s="12" t="str">
        <f>IF('Building B18'!A614&gt;0,'Building B18'!A614, " ")</f>
        <v> </v>
      </c>
      <c r="B500" s="12" t="str">
        <f>IF('Building B18'!B614&gt;0,'Building B18'!B614, " ")</f>
        <v> </v>
      </c>
      <c r="C500" s="160" t="str">
        <f>IF('Building B18'!N614&gt;0,'Building B18'!N614, " ")</f>
        <v> </v>
      </c>
      <c r="D500" s="160" t="str">
        <f>IF('Building B18'!O614&gt;0,'Building B18'!O614, " ")</f>
        <v> </v>
      </c>
      <c r="E500" s="160" t="str">
        <f>IF('Building B18'!Q614&gt;0,'Building B18'!Q614, " ")</f>
        <v> </v>
      </c>
      <c r="F500" s="160" t="str">
        <f>IF('Building B18'!R614&gt;0,'Building B18'!R614, " ")</f>
        <v> </v>
      </c>
      <c r="G500" s="160" t="str">
        <f>IF('Building B18'!S614&gt;0,'Building B18'!S614, " ")</f>
        <v> </v>
      </c>
      <c r="H500" s="160" t="str">
        <f>IF('Building B18'!T614&gt;0,'Building B18'!T614, " ")</f>
        <v> </v>
      </c>
      <c r="I500" s="160" t="str">
        <f>IF('Building B18'!U614&gt;0,'Building B18'!U614, " ")</f>
        <v> </v>
      </c>
      <c r="J500" s="160" t="str">
        <f>IF('Building B18'!V614&gt;0,'Building B18'!V614, " ")</f>
        <v> </v>
      </c>
      <c r="K500" s="160" t="str">
        <f>IF('Building B18'!X614&gt;0,'Building B18'!X614, " ")</f>
        <v> </v>
      </c>
      <c r="L500" s="160" t="str">
        <f>IF('Building B18'!Y614&gt;0,'Building B18'!Y614, " ")</f>
        <v> </v>
      </c>
      <c r="M500" s="160" t="str">
        <f>IF('Building B18'!Z614&gt;0,'Building B18'!Z614, " ")</f>
        <v> </v>
      </c>
    </row>
    <row r="501" ht="14.25" customHeight="1">
      <c r="A501" s="12" t="str">
        <f>IF('Building B18'!A615&gt;0,'Building B18'!A615, " ")</f>
        <v> </v>
      </c>
      <c r="B501" s="12" t="str">
        <f>IF('Building B18'!B615&gt;0,'Building B18'!B615, " ")</f>
        <v> </v>
      </c>
      <c r="C501" s="160" t="str">
        <f>IF('Building B18'!N615&gt;0,'Building B18'!N615, " ")</f>
        <v> </v>
      </c>
      <c r="D501" s="160" t="str">
        <f>IF('Building B18'!O615&gt;0,'Building B18'!O615, " ")</f>
        <v> </v>
      </c>
      <c r="E501" s="160" t="str">
        <f>IF('Building B18'!Q615&gt;0,'Building B18'!Q615, " ")</f>
        <v> </v>
      </c>
      <c r="F501" s="160" t="str">
        <f>IF('Building B18'!R615&gt;0,'Building B18'!R615, " ")</f>
        <v> </v>
      </c>
      <c r="G501" s="160" t="str">
        <f>IF('Building B18'!S615&gt;0,'Building B18'!S615, " ")</f>
        <v> </v>
      </c>
      <c r="H501" s="160" t="str">
        <f>IF('Building B18'!T615&gt;0,'Building B18'!T615, " ")</f>
        <v> </v>
      </c>
      <c r="I501" s="160" t="str">
        <f>IF('Building B18'!U615&gt;0,'Building B18'!U615, " ")</f>
        <v> </v>
      </c>
      <c r="J501" s="160" t="str">
        <f>IF('Building B18'!V615&gt;0,'Building B18'!V615, " ")</f>
        <v> </v>
      </c>
      <c r="K501" s="160" t="str">
        <f>IF('Building B18'!X615&gt;0,'Building B18'!X615, " ")</f>
        <v> </v>
      </c>
      <c r="L501" s="160" t="str">
        <f>IF('Building B18'!Y615&gt;0,'Building B18'!Y615, " ")</f>
        <v> </v>
      </c>
      <c r="M501" s="160" t="str">
        <f>IF('Building B18'!Z615&gt;0,'Building B18'!Z615, " ")</f>
        <v> </v>
      </c>
    </row>
    <row r="502" ht="14.25" customHeight="1">
      <c r="A502" s="12" t="str">
        <f>IF('Building B18'!A616&gt;0,'Building B18'!A616, " ")</f>
        <v> </v>
      </c>
      <c r="B502" s="12" t="str">
        <f>IF('Building B18'!B616&gt;0,'Building B18'!B616, " ")</f>
        <v> </v>
      </c>
      <c r="C502" s="160" t="str">
        <f>IF('Building B18'!N616&gt;0,'Building B18'!N616, " ")</f>
        <v> </v>
      </c>
      <c r="D502" s="160" t="str">
        <f>IF('Building B18'!O616&gt;0,'Building B18'!O616, " ")</f>
        <v> </v>
      </c>
      <c r="E502" s="160" t="str">
        <f>IF('Building B18'!Q616&gt;0,'Building B18'!Q616, " ")</f>
        <v> </v>
      </c>
      <c r="F502" s="160" t="str">
        <f>IF('Building B18'!R616&gt;0,'Building B18'!R616, " ")</f>
        <v> </v>
      </c>
      <c r="G502" s="160" t="str">
        <f>IF('Building B18'!S616&gt;0,'Building B18'!S616, " ")</f>
        <v> </v>
      </c>
      <c r="H502" s="160" t="str">
        <f>IF('Building B18'!T616&gt;0,'Building B18'!T616, " ")</f>
        <v> </v>
      </c>
      <c r="I502" s="160" t="str">
        <f>IF('Building B18'!U616&gt;0,'Building B18'!U616, " ")</f>
        <v> </v>
      </c>
      <c r="J502" s="160" t="str">
        <f>IF('Building B18'!V616&gt;0,'Building B18'!V616, " ")</f>
        <v> </v>
      </c>
      <c r="K502" s="160" t="str">
        <f>IF('Building B18'!X616&gt;0,'Building B18'!X616, " ")</f>
        <v> </v>
      </c>
      <c r="L502" s="160" t="str">
        <f>IF('Building B18'!Y616&gt;0,'Building B18'!Y616, " ")</f>
        <v> </v>
      </c>
      <c r="M502" s="160" t="str">
        <f>IF('Building B18'!Z616&gt;0,'Building B18'!Z616, " ")</f>
        <v> </v>
      </c>
    </row>
    <row r="503" ht="14.25" customHeight="1">
      <c r="A503" s="12" t="str">
        <f>IF('Building B18'!A617&gt;0,'Building B18'!A617, " ")</f>
        <v> </v>
      </c>
      <c r="B503" s="12" t="str">
        <f>IF('Building B18'!B617&gt;0,'Building B18'!B617, " ")</f>
        <v> </v>
      </c>
      <c r="C503" s="160" t="str">
        <f>IF('Building B18'!N617&gt;0,'Building B18'!N617, " ")</f>
        <v> </v>
      </c>
      <c r="D503" s="160" t="str">
        <f>IF('Building B18'!O617&gt;0,'Building B18'!O617, " ")</f>
        <v> </v>
      </c>
      <c r="E503" s="160" t="str">
        <f>IF('Building B18'!Q617&gt;0,'Building B18'!Q617, " ")</f>
        <v> </v>
      </c>
      <c r="F503" s="160" t="str">
        <f>IF('Building B18'!R617&gt;0,'Building B18'!R617, " ")</f>
        <v> </v>
      </c>
      <c r="G503" s="160" t="str">
        <f>IF('Building B18'!S617&gt;0,'Building B18'!S617, " ")</f>
        <v> </v>
      </c>
      <c r="H503" s="160" t="str">
        <f>IF('Building B18'!T617&gt;0,'Building B18'!T617, " ")</f>
        <v> </v>
      </c>
      <c r="I503" s="160" t="str">
        <f>IF('Building B18'!U617&gt;0,'Building B18'!U617, " ")</f>
        <v> </v>
      </c>
      <c r="J503" s="160" t="str">
        <f>IF('Building B18'!V617&gt;0,'Building B18'!V617, " ")</f>
        <v> </v>
      </c>
      <c r="K503" s="160" t="str">
        <f>IF('Building B18'!X617&gt;0,'Building B18'!X617, " ")</f>
        <v> </v>
      </c>
      <c r="L503" s="160" t="str">
        <f>IF('Building B18'!Y617&gt;0,'Building B18'!Y617, " ")</f>
        <v> </v>
      </c>
      <c r="M503" s="160" t="str">
        <f>IF('Building B18'!Z617&gt;0,'Building B18'!Z617, " ")</f>
        <v> </v>
      </c>
    </row>
    <row r="504" ht="14.25" customHeight="1">
      <c r="A504" s="12" t="str">
        <f>IF('Building B18'!A618&gt;0,'Building B18'!A618, " ")</f>
        <v> </v>
      </c>
      <c r="B504" s="12" t="str">
        <f>IF('Building B18'!B618&gt;0,'Building B18'!B618, " ")</f>
        <v> </v>
      </c>
      <c r="C504" s="160" t="str">
        <f>IF('Building B18'!N618&gt;0,'Building B18'!N618, " ")</f>
        <v> </v>
      </c>
      <c r="D504" s="160" t="str">
        <f>IF('Building B18'!O618&gt;0,'Building B18'!O618, " ")</f>
        <v> </v>
      </c>
      <c r="E504" s="160" t="str">
        <f>IF('Building B18'!Q618&gt;0,'Building B18'!Q618, " ")</f>
        <v> </v>
      </c>
      <c r="F504" s="160" t="str">
        <f>IF('Building B18'!R618&gt;0,'Building B18'!R618, " ")</f>
        <v> </v>
      </c>
      <c r="G504" s="160" t="str">
        <f>IF('Building B18'!S618&gt;0,'Building B18'!S618, " ")</f>
        <v> </v>
      </c>
      <c r="H504" s="160" t="str">
        <f>IF('Building B18'!T618&gt;0,'Building B18'!T618, " ")</f>
        <v> </v>
      </c>
      <c r="I504" s="160" t="str">
        <f>IF('Building B18'!U618&gt;0,'Building B18'!U618, " ")</f>
        <v> </v>
      </c>
      <c r="J504" s="160" t="str">
        <f>IF('Building B18'!V618&gt;0,'Building B18'!V618, " ")</f>
        <v> </v>
      </c>
      <c r="K504" s="160" t="str">
        <f>IF('Building B18'!X618&gt;0,'Building B18'!X618, " ")</f>
        <v> </v>
      </c>
      <c r="L504" s="160" t="str">
        <f>IF('Building B18'!Y618&gt;0,'Building B18'!Y618, " ")</f>
        <v> </v>
      </c>
      <c r="M504" s="160" t="str">
        <f>IF('Building B18'!Z618&gt;0,'Building B18'!Z618, " ")</f>
        <v> </v>
      </c>
    </row>
    <row r="505" ht="14.25" customHeight="1">
      <c r="A505" s="12" t="str">
        <f>IF('Building B18'!A619&gt;0,'Building B18'!A619, " ")</f>
        <v> </v>
      </c>
      <c r="B505" s="12" t="str">
        <f>IF('Building B18'!B619&gt;0,'Building B18'!B619, " ")</f>
        <v> </v>
      </c>
      <c r="C505" s="160" t="str">
        <f>IF('Building B18'!N619&gt;0,'Building B18'!N619, " ")</f>
        <v> </v>
      </c>
      <c r="D505" s="160" t="str">
        <f>IF('Building B18'!O619&gt;0,'Building B18'!O619, " ")</f>
        <v> </v>
      </c>
      <c r="E505" s="160" t="str">
        <f>IF('Building B18'!Q619&gt;0,'Building B18'!Q619, " ")</f>
        <v> </v>
      </c>
      <c r="F505" s="160" t="str">
        <f>IF('Building B18'!R619&gt;0,'Building B18'!R619, " ")</f>
        <v> </v>
      </c>
      <c r="G505" s="160" t="str">
        <f>IF('Building B18'!S619&gt;0,'Building B18'!S619, " ")</f>
        <v> </v>
      </c>
      <c r="H505" s="160" t="str">
        <f>IF('Building B18'!T619&gt;0,'Building B18'!T619, " ")</f>
        <v> </v>
      </c>
      <c r="I505" s="160" t="str">
        <f>IF('Building B18'!U619&gt;0,'Building B18'!U619, " ")</f>
        <v> </v>
      </c>
      <c r="J505" s="160" t="str">
        <f>IF('Building B18'!V619&gt;0,'Building B18'!V619, " ")</f>
        <v> </v>
      </c>
      <c r="K505" s="160" t="str">
        <f>IF('Building B18'!X619&gt;0,'Building B18'!X619, " ")</f>
        <v> </v>
      </c>
      <c r="L505" s="160" t="str">
        <f>IF('Building B18'!Y619&gt;0,'Building B18'!Y619, " ")</f>
        <v> </v>
      </c>
      <c r="M505" s="160" t="str">
        <f>IF('Building B18'!Z619&gt;0,'Building B18'!Z619, " ")</f>
        <v> </v>
      </c>
    </row>
    <row r="506" ht="14.25" customHeight="1">
      <c r="A506" s="12" t="str">
        <f>IF('Building B18'!A620&gt;0,'Building B18'!A620, " ")</f>
        <v> </v>
      </c>
      <c r="B506" s="12" t="str">
        <f>IF('Building B18'!B620&gt;0,'Building B18'!B620, " ")</f>
        <v> </v>
      </c>
      <c r="C506" s="160" t="str">
        <f>IF('Building B18'!N620&gt;0,'Building B18'!N620, " ")</f>
        <v> </v>
      </c>
      <c r="D506" s="160" t="str">
        <f>IF('Building B18'!O620&gt;0,'Building B18'!O620, " ")</f>
        <v> </v>
      </c>
      <c r="E506" s="160" t="str">
        <f>IF('Building B18'!Q620&gt;0,'Building B18'!Q620, " ")</f>
        <v> </v>
      </c>
      <c r="F506" s="160" t="str">
        <f>IF('Building B18'!R620&gt;0,'Building B18'!R620, " ")</f>
        <v> </v>
      </c>
      <c r="G506" s="160" t="str">
        <f>IF('Building B18'!S620&gt;0,'Building B18'!S620, " ")</f>
        <v> </v>
      </c>
      <c r="H506" s="160" t="str">
        <f>IF('Building B18'!T620&gt;0,'Building B18'!T620, " ")</f>
        <v> </v>
      </c>
      <c r="I506" s="160" t="str">
        <f>IF('Building B18'!U620&gt;0,'Building B18'!U620, " ")</f>
        <v> </v>
      </c>
      <c r="J506" s="160" t="str">
        <f>IF('Building B18'!V620&gt;0,'Building B18'!V620, " ")</f>
        <v> </v>
      </c>
      <c r="K506" s="160" t="str">
        <f>IF('Building B18'!X620&gt;0,'Building B18'!X620, " ")</f>
        <v> </v>
      </c>
      <c r="L506" s="160" t="str">
        <f>IF('Building B18'!Y620&gt;0,'Building B18'!Y620, " ")</f>
        <v> </v>
      </c>
      <c r="M506" s="160" t="str">
        <f>IF('Building B18'!Z620&gt;0,'Building B18'!Z620, " ")</f>
        <v> </v>
      </c>
    </row>
    <row r="507" ht="14.25" customHeight="1">
      <c r="A507" s="12" t="str">
        <f>IF('Building B18'!A621&gt;0,'Building B18'!A621, " ")</f>
        <v> </v>
      </c>
      <c r="B507" s="12" t="str">
        <f>IF('Building B18'!B621&gt;0,'Building B18'!B621, " ")</f>
        <v> </v>
      </c>
      <c r="C507" s="160" t="str">
        <f>IF('Building B18'!N621&gt;0,'Building B18'!N621, " ")</f>
        <v> </v>
      </c>
      <c r="D507" s="160" t="str">
        <f>IF('Building B18'!O621&gt;0,'Building B18'!O621, " ")</f>
        <v> </v>
      </c>
      <c r="E507" s="160" t="str">
        <f>IF('Building B18'!Q621&gt;0,'Building B18'!Q621, " ")</f>
        <v> </v>
      </c>
      <c r="F507" s="160" t="str">
        <f>IF('Building B18'!R621&gt;0,'Building B18'!R621, " ")</f>
        <v> </v>
      </c>
      <c r="G507" s="160" t="str">
        <f>IF('Building B18'!S621&gt;0,'Building B18'!S621, " ")</f>
        <v> </v>
      </c>
      <c r="H507" s="160" t="str">
        <f>IF('Building B18'!T621&gt;0,'Building B18'!T621, " ")</f>
        <v> </v>
      </c>
      <c r="I507" s="160" t="str">
        <f>IF('Building B18'!U621&gt;0,'Building B18'!U621, " ")</f>
        <v> </v>
      </c>
      <c r="J507" s="160" t="str">
        <f>IF('Building B18'!V621&gt;0,'Building B18'!V621, " ")</f>
        <v> </v>
      </c>
      <c r="K507" s="160" t="str">
        <f>IF('Building B18'!X621&gt;0,'Building B18'!X621, " ")</f>
        <v> </v>
      </c>
      <c r="L507" s="160" t="str">
        <f>IF('Building B18'!Y621&gt;0,'Building B18'!Y621, " ")</f>
        <v> </v>
      </c>
      <c r="M507" s="160" t="str">
        <f>IF('Building B18'!Z621&gt;0,'Building B18'!Z621, " ")</f>
        <v> </v>
      </c>
    </row>
    <row r="508" ht="14.25" customHeight="1">
      <c r="A508" s="12" t="str">
        <f>IF('Building B18'!A622&gt;0,'Building B18'!A622, " ")</f>
        <v> </v>
      </c>
      <c r="B508" s="12" t="str">
        <f>IF('Building B18'!B622&gt;0,'Building B18'!B622, " ")</f>
        <v> </v>
      </c>
      <c r="C508" s="160" t="str">
        <f>IF('Building B18'!N622&gt;0,'Building B18'!N622, " ")</f>
        <v> </v>
      </c>
      <c r="D508" s="160" t="str">
        <f>IF('Building B18'!O622&gt;0,'Building B18'!O622, " ")</f>
        <v> </v>
      </c>
      <c r="E508" s="160" t="str">
        <f>IF('Building B18'!Q622&gt;0,'Building B18'!Q622, " ")</f>
        <v> </v>
      </c>
      <c r="F508" s="160" t="str">
        <f>IF('Building B18'!R622&gt;0,'Building B18'!R622, " ")</f>
        <v> </v>
      </c>
      <c r="G508" s="160" t="str">
        <f>IF('Building B18'!S622&gt;0,'Building B18'!S622, " ")</f>
        <v> </v>
      </c>
      <c r="H508" s="160" t="str">
        <f>IF('Building B18'!T622&gt;0,'Building B18'!T622, " ")</f>
        <v> </v>
      </c>
      <c r="I508" s="160" t="str">
        <f>IF('Building B18'!U622&gt;0,'Building B18'!U622, " ")</f>
        <v> </v>
      </c>
      <c r="J508" s="160" t="str">
        <f>IF('Building B18'!V622&gt;0,'Building B18'!V622, " ")</f>
        <v> </v>
      </c>
      <c r="K508" s="160" t="str">
        <f>IF('Building B18'!X622&gt;0,'Building B18'!X622, " ")</f>
        <v> </v>
      </c>
      <c r="L508" s="160" t="str">
        <f>IF('Building B18'!Y622&gt;0,'Building B18'!Y622, " ")</f>
        <v> </v>
      </c>
      <c r="M508" s="160" t="str">
        <f>IF('Building B18'!Z622&gt;0,'Building B18'!Z622, " ")</f>
        <v> </v>
      </c>
    </row>
    <row r="509" ht="14.25" customHeight="1">
      <c r="A509" s="12" t="str">
        <f>IF('Building B18'!A623&gt;0,'Building B18'!A623, " ")</f>
        <v> </v>
      </c>
      <c r="B509" s="12" t="str">
        <f>IF('Building B18'!B623&gt;0,'Building B18'!B623, " ")</f>
        <v> </v>
      </c>
      <c r="C509" s="160" t="str">
        <f>IF('Building B18'!N623&gt;0,'Building B18'!N623, " ")</f>
        <v> </v>
      </c>
      <c r="D509" s="160" t="str">
        <f>IF('Building B18'!O623&gt;0,'Building B18'!O623, " ")</f>
        <v> </v>
      </c>
      <c r="E509" s="160" t="str">
        <f>IF('Building B18'!Q623&gt;0,'Building B18'!Q623, " ")</f>
        <v> </v>
      </c>
      <c r="F509" s="160" t="str">
        <f>IF('Building B18'!R623&gt;0,'Building B18'!R623, " ")</f>
        <v> </v>
      </c>
      <c r="G509" s="160" t="str">
        <f>IF('Building B18'!S623&gt;0,'Building B18'!S623, " ")</f>
        <v> </v>
      </c>
      <c r="H509" s="160" t="str">
        <f>IF('Building B18'!T623&gt;0,'Building B18'!T623, " ")</f>
        <v> </v>
      </c>
      <c r="I509" s="160" t="str">
        <f>IF('Building B18'!U623&gt;0,'Building B18'!U623, " ")</f>
        <v> </v>
      </c>
      <c r="J509" s="160" t="str">
        <f>IF('Building B18'!V623&gt;0,'Building B18'!V623, " ")</f>
        <v> </v>
      </c>
      <c r="K509" s="160" t="str">
        <f>IF('Building B18'!X623&gt;0,'Building B18'!X623, " ")</f>
        <v> </v>
      </c>
      <c r="L509" s="160" t="str">
        <f>IF('Building B18'!Y623&gt;0,'Building B18'!Y623, " ")</f>
        <v> </v>
      </c>
      <c r="M509" s="160" t="str">
        <f>IF('Building B18'!Z623&gt;0,'Building B18'!Z623, " ")</f>
        <v> </v>
      </c>
    </row>
    <row r="510" ht="14.25" customHeight="1">
      <c r="A510" s="12" t="str">
        <f>IF('Building B18'!A624&gt;0,'Building B18'!A624, " ")</f>
        <v> </v>
      </c>
      <c r="B510" s="12" t="str">
        <f>IF('Building B18'!B624&gt;0,'Building B18'!B624, " ")</f>
        <v> </v>
      </c>
      <c r="C510" s="160" t="str">
        <f>IF('Building B18'!N624&gt;0,'Building B18'!N624, " ")</f>
        <v> </v>
      </c>
      <c r="D510" s="160" t="str">
        <f>IF('Building B18'!O624&gt;0,'Building B18'!O624, " ")</f>
        <v> </v>
      </c>
      <c r="E510" s="160" t="str">
        <f>IF('Building B18'!Q624&gt;0,'Building B18'!Q624, " ")</f>
        <v> </v>
      </c>
      <c r="F510" s="160" t="str">
        <f>IF('Building B18'!R624&gt;0,'Building B18'!R624, " ")</f>
        <v> </v>
      </c>
      <c r="G510" s="160" t="str">
        <f>IF('Building B18'!S624&gt;0,'Building B18'!S624, " ")</f>
        <v> </v>
      </c>
      <c r="H510" s="160" t="str">
        <f>IF('Building B18'!T624&gt;0,'Building B18'!T624, " ")</f>
        <v> </v>
      </c>
      <c r="I510" s="160" t="str">
        <f>IF('Building B18'!U624&gt;0,'Building B18'!U624, " ")</f>
        <v> </v>
      </c>
      <c r="J510" s="160" t="str">
        <f>IF('Building B18'!V624&gt;0,'Building B18'!V624, " ")</f>
        <v> </v>
      </c>
      <c r="K510" s="160" t="str">
        <f>IF('Building B18'!X624&gt;0,'Building B18'!X624, " ")</f>
        <v> </v>
      </c>
      <c r="L510" s="160" t="str">
        <f>IF('Building B18'!Y624&gt;0,'Building B18'!Y624, " ")</f>
        <v> </v>
      </c>
      <c r="M510" s="160" t="str">
        <f>IF('Building B18'!Z624&gt;0,'Building B18'!Z624, " ")</f>
        <v> </v>
      </c>
    </row>
    <row r="511" ht="14.25" customHeight="1">
      <c r="A511" s="12" t="str">
        <f>IF('Building B18'!A625&gt;0,'Building B18'!A625, " ")</f>
        <v> </v>
      </c>
      <c r="B511" s="12" t="str">
        <f>IF('Building B18'!B625&gt;0,'Building B18'!B625, " ")</f>
        <v> </v>
      </c>
      <c r="C511" s="160" t="str">
        <f>IF('Building B18'!N625&gt;0,'Building B18'!N625, " ")</f>
        <v> </v>
      </c>
      <c r="D511" s="160" t="str">
        <f>IF('Building B18'!O625&gt;0,'Building B18'!O625, " ")</f>
        <v> </v>
      </c>
      <c r="E511" s="160" t="str">
        <f>IF('Building B18'!Q625&gt;0,'Building B18'!Q625, " ")</f>
        <v> </v>
      </c>
      <c r="F511" s="160" t="str">
        <f>IF('Building B18'!R625&gt;0,'Building B18'!R625, " ")</f>
        <v> </v>
      </c>
      <c r="G511" s="160" t="str">
        <f>IF('Building B18'!S625&gt;0,'Building B18'!S625, " ")</f>
        <v> </v>
      </c>
      <c r="H511" s="160" t="str">
        <f>IF('Building B18'!T625&gt;0,'Building B18'!T625, " ")</f>
        <v> </v>
      </c>
      <c r="I511" s="160" t="str">
        <f>IF('Building B18'!U625&gt;0,'Building B18'!U625, " ")</f>
        <v> </v>
      </c>
      <c r="J511" s="160" t="str">
        <f>IF('Building B18'!V625&gt;0,'Building B18'!V625, " ")</f>
        <v> </v>
      </c>
      <c r="K511" s="160" t="str">
        <f>IF('Building B18'!X625&gt;0,'Building B18'!X625, " ")</f>
        <v> </v>
      </c>
      <c r="L511" s="160" t="str">
        <f>IF('Building B18'!Y625&gt;0,'Building B18'!Y625, " ")</f>
        <v> </v>
      </c>
      <c r="M511" s="160" t="str">
        <f>IF('Building B18'!Z625&gt;0,'Building B18'!Z625, " ")</f>
        <v> </v>
      </c>
    </row>
    <row r="512" ht="14.25" customHeight="1">
      <c r="A512" s="12" t="str">
        <f>IF('Building B18'!A626&gt;0,'Building B18'!A626, " ")</f>
        <v> </v>
      </c>
      <c r="B512" s="12" t="str">
        <f>IF('Building B18'!B626&gt;0,'Building B18'!B626, " ")</f>
        <v> </v>
      </c>
      <c r="C512" s="160" t="str">
        <f>IF('Building B18'!N626&gt;0,'Building B18'!N626, " ")</f>
        <v> </v>
      </c>
      <c r="D512" s="160" t="str">
        <f>IF('Building B18'!O626&gt;0,'Building B18'!O626, " ")</f>
        <v> </v>
      </c>
      <c r="E512" s="160" t="str">
        <f>IF('Building B18'!Q626&gt;0,'Building B18'!Q626, " ")</f>
        <v> </v>
      </c>
      <c r="F512" s="160" t="str">
        <f>IF('Building B18'!R626&gt;0,'Building B18'!R626, " ")</f>
        <v> </v>
      </c>
      <c r="G512" s="160" t="str">
        <f>IF('Building B18'!S626&gt;0,'Building B18'!S626, " ")</f>
        <v> </v>
      </c>
      <c r="H512" s="160" t="str">
        <f>IF('Building B18'!T626&gt;0,'Building B18'!T626, " ")</f>
        <v> </v>
      </c>
      <c r="I512" s="160" t="str">
        <f>IF('Building B18'!U626&gt;0,'Building B18'!U626, " ")</f>
        <v> </v>
      </c>
      <c r="J512" s="160" t="str">
        <f>IF('Building B18'!V626&gt;0,'Building B18'!V626, " ")</f>
        <v> </v>
      </c>
      <c r="K512" s="160" t="str">
        <f>IF('Building B18'!X626&gt;0,'Building B18'!X626, " ")</f>
        <v> </v>
      </c>
      <c r="L512" s="160" t="str">
        <f>IF('Building B18'!Y626&gt;0,'Building B18'!Y626, " ")</f>
        <v> </v>
      </c>
      <c r="M512" s="160" t="str">
        <f>IF('Building B18'!Z626&gt;0,'Building B18'!Z626, " ")</f>
        <v> </v>
      </c>
    </row>
    <row r="513" ht="14.25" customHeight="1">
      <c r="A513" s="12" t="str">
        <f>IF('Building B18'!A627&gt;0,'Building B18'!A627, " ")</f>
        <v> </v>
      </c>
      <c r="B513" s="12" t="str">
        <f>IF('Building B18'!B627&gt;0,'Building B18'!B627, " ")</f>
        <v> </v>
      </c>
      <c r="C513" s="160" t="str">
        <f>IF('Building B18'!N627&gt;0,'Building B18'!N627, " ")</f>
        <v> </v>
      </c>
      <c r="D513" s="160" t="str">
        <f>IF('Building B18'!O627&gt;0,'Building B18'!O627, " ")</f>
        <v> </v>
      </c>
      <c r="E513" s="160" t="str">
        <f>IF('Building B18'!Q627&gt;0,'Building B18'!Q627, " ")</f>
        <v> </v>
      </c>
      <c r="F513" s="160" t="str">
        <f>IF('Building B18'!R627&gt;0,'Building B18'!R627, " ")</f>
        <v> </v>
      </c>
      <c r="G513" s="160" t="str">
        <f>IF('Building B18'!S627&gt;0,'Building B18'!S627, " ")</f>
        <v> </v>
      </c>
      <c r="H513" s="160" t="str">
        <f>IF('Building B18'!T627&gt;0,'Building B18'!T627, " ")</f>
        <v> </v>
      </c>
      <c r="I513" s="160" t="str">
        <f>IF('Building B18'!U627&gt;0,'Building B18'!U627, " ")</f>
        <v> </v>
      </c>
      <c r="J513" s="160" t="str">
        <f>IF('Building B18'!V627&gt;0,'Building B18'!V627, " ")</f>
        <v> </v>
      </c>
      <c r="K513" s="160" t="str">
        <f>IF('Building B18'!X627&gt;0,'Building B18'!X627, " ")</f>
        <v> </v>
      </c>
      <c r="L513" s="160" t="str">
        <f>IF('Building B18'!Y627&gt;0,'Building B18'!Y627, " ")</f>
        <v> </v>
      </c>
      <c r="M513" s="160" t="str">
        <f>IF('Building B18'!Z627&gt;0,'Building B18'!Z627, " ")</f>
        <v> </v>
      </c>
    </row>
    <row r="514" ht="14.25" customHeight="1">
      <c r="A514" s="12" t="str">
        <f>IF('Building B18'!A628&gt;0,'Building B18'!A628, " ")</f>
        <v> </v>
      </c>
      <c r="B514" s="12" t="str">
        <f>IF('Building B18'!B628&gt;0,'Building B18'!B628, " ")</f>
        <v> </v>
      </c>
      <c r="C514" s="160" t="str">
        <f>IF('Building B18'!N628&gt;0,'Building B18'!N628, " ")</f>
        <v> </v>
      </c>
      <c r="D514" s="160" t="str">
        <f>IF('Building B18'!O628&gt;0,'Building B18'!O628, " ")</f>
        <v> </v>
      </c>
      <c r="E514" s="160" t="str">
        <f>IF('Building B18'!Q628&gt;0,'Building B18'!Q628, " ")</f>
        <v> </v>
      </c>
      <c r="F514" s="160" t="str">
        <f>IF('Building B18'!R628&gt;0,'Building B18'!R628, " ")</f>
        <v> </v>
      </c>
      <c r="G514" s="160" t="str">
        <f>IF('Building B18'!S628&gt;0,'Building B18'!S628, " ")</f>
        <v> </v>
      </c>
      <c r="H514" s="160" t="str">
        <f>IF('Building B18'!T628&gt;0,'Building B18'!T628, " ")</f>
        <v> </v>
      </c>
      <c r="I514" s="160" t="str">
        <f>IF('Building B18'!U628&gt;0,'Building B18'!U628, " ")</f>
        <v> </v>
      </c>
      <c r="J514" s="160" t="str">
        <f>IF('Building B18'!V628&gt;0,'Building B18'!V628, " ")</f>
        <v> </v>
      </c>
      <c r="K514" s="160" t="str">
        <f>IF('Building B18'!X628&gt;0,'Building B18'!X628, " ")</f>
        <v> </v>
      </c>
      <c r="L514" s="160" t="str">
        <f>IF('Building B18'!Y628&gt;0,'Building B18'!Y628, " ")</f>
        <v> </v>
      </c>
      <c r="M514" s="160" t="str">
        <f>IF('Building B18'!Z628&gt;0,'Building B18'!Z628, " ")</f>
        <v> </v>
      </c>
    </row>
    <row r="515" ht="14.25" customHeight="1">
      <c r="A515" s="12" t="str">
        <f>IF('Building B18'!A629&gt;0,'Building B18'!A629, " ")</f>
        <v> </v>
      </c>
      <c r="B515" s="12" t="str">
        <f>IF('Building B18'!B629&gt;0,'Building B18'!B629, " ")</f>
        <v> </v>
      </c>
      <c r="C515" s="160" t="str">
        <f>IF('Building B18'!N629&gt;0,'Building B18'!N629, " ")</f>
        <v> </v>
      </c>
      <c r="D515" s="160" t="str">
        <f>IF('Building B18'!O629&gt;0,'Building B18'!O629, " ")</f>
        <v> </v>
      </c>
      <c r="E515" s="160" t="str">
        <f>IF('Building B18'!Q629&gt;0,'Building B18'!Q629, " ")</f>
        <v> </v>
      </c>
      <c r="F515" s="160" t="str">
        <f>IF('Building B18'!R629&gt;0,'Building B18'!R629, " ")</f>
        <v> </v>
      </c>
      <c r="G515" s="160" t="str">
        <f>IF('Building B18'!S629&gt;0,'Building B18'!S629, " ")</f>
        <v> </v>
      </c>
      <c r="H515" s="160" t="str">
        <f>IF('Building B18'!T629&gt;0,'Building B18'!T629, " ")</f>
        <v> </v>
      </c>
      <c r="I515" s="160" t="str">
        <f>IF('Building B18'!U629&gt;0,'Building B18'!U629, " ")</f>
        <v> </v>
      </c>
      <c r="J515" s="160" t="str">
        <f>IF('Building B18'!V629&gt;0,'Building B18'!V629, " ")</f>
        <v> </v>
      </c>
      <c r="K515" s="160" t="str">
        <f>IF('Building B18'!X629&gt;0,'Building B18'!X629, " ")</f>
        <v> </v>
      </c>
      <c r="L515" s="160" t="str">
        <f>IF('Building B18'!Y629&gt;0,'Building B18'!Y629, " ")</f>
        <v> </v>
      </c>
      <c r="M515" s="160" t="str">
        <f>IF('Building B18'!Z629&gt;0,'Building B18'!Z629, " ")</f>
        <v> </v>
      </c>
    </row>
    <row r="516" ht="14.25" customHeight="1">
      <c r="A516" s="12" t="str">
        <f>IF('Building B18'!A630&gt;0,'Building B18'!A630, " ")</f>
        <v> </v>
      </c>
      <c r="B516" s="12" t="str">
        <f>IF('Building B18'!B630&gt;0,'Building B18'!B630, " ")</f>
        <v> </v>
      </c>
      <c r="C516" s="160" t="str">
        <f>IF('Building B18'!N630&gt;0,'Building B18'!N630, " ")</f>
        <v> </v>
      </c>
      <c r="D516" s="160" t="str">
        <f>IF('Building B18'!O630&gt;0,'Building B18'!O630, " ")</f>
        <v> </v>
      </c>
      <c r="E516" s="160" t="str">
        <f>IF('Building B18'!Q630&gt;0,'Building B18'!Q630, " ")</f>
        <v> </v>
      </c>
      <c r="F516" s="160" t="str">
        <f>IF('Building B18'!R630&gt;0,'Building B18'!R630, " ")</f>
        <v> </v>
      </c>
      <c r="G516" s="160" t="str">
        <f>IF('Building B18'!S630&gt;0,'Building B18'!S630, " ")</f>
        <v> </v>
      </c>
      <c r="H516" s="160" t="str">
        <f>IF('Building B18'!T630&gt;0,'Building B18'!T630, " ")</f>
        <v> </v>
      </c>
      <c r="I516" s="160" t="str">
        <f>IF('Building B18'!U630&gt;0,'Building B18'!U630, " ")</f>
        <v> </v>
      </c>
      <c r="J516" s="160" t="str">
        <f>IF('Building B18'!V630&gt;0,'Building B18'!V630, " ")</f>
        <v> </v>
      </c>
      <c r="K516" s="160" t="str">
        <f>IF('Building B18'!X630&gt;0,'Building B18'!X630, " ")</f>
        <v> </v>
      </c>
      <c r="L516" s="160" t="str">
        <f>IF('Building B18'!Y630&gt;0,'Building B18'!Y630, " ")</f>
        <v> </v>
      </c>
      <c r="M516" s="160" t="str">
        <f>IF('Building B18'!Z630&gt;0,'Building B18'!Z630, " ")</f>
        <v> </v>
      </c>
    </row>
    <row r="517" ht="14.25" customHeight="1">
      <c r="A517" s="12" t="str">
        <f>IF('Building B18'!A631&gt;0,'Building B18'!A631, " ")</f>
        <v> </v>
      </c>
      <c r="B517" s="12" t="str">
        <f>IF('Building B18'!B631&gt;0,'Building B18'!B631, " ")</f>
        <v> </v>
      </c>
      <c r="C517" s="160" t="str">
        <f>IF('Building B18'!N631&gt;0,'Building B18'!N631, " ")</f>
        <v> </v>
      </c>
      <c r="D517" s="160" t="str">
        <f>IF('Building B18'!O631&gt;0,'Building B18'!O631, " ")</f>
        <v> </v>
      </c>
      <c r="E517" s="160" t="str">
        <f>IF('Building B18'!Q631&gt;0,'Building B18'!Q631, " ")</f>
        <v> </v>
      </c>
      <c r="F517" s="160" t="str">
        <f>IF('Building B18'!R631&gt;0,'Building B18'!R631, " ")</f>
        <v> </v>
      </c>
      <c r="G517" s="160" t="str">
        <f>IF('Building B18'!S631&gt;0,'Building B18'!S631, " ")</f>
        <v> </v>
      </c>
      <c r="H517" s="160" t="str">
        <f>IF('Building B18'!T631&gt;0,'Building B18'!T631, " ")</f>
        <v> </v>
      </c>
      <c r="I517" s="160" t="str">
        <f>IF('Building B18'!U631&gt;0,'Building B18'!U631, " ")</f>
        <v> </v>
      </c>
      <c r="J517" s="160" t="str">
        <f>IF('Building B18'!V631&gt;0,'Building B18'!V631, " ")</f>
        <v> </v>
      </c>
      <c r="K517" s="160" t="str">
        <f>IF('Building B18'!X631&gt;0,'Building B18'!X631, " ")</f>
        <v> </v>
      </c>
      <c r="L517" s="160" t="str">
        <f>IF('Building B18'!Y631&gt;0,'Building B18'!Y631, " ")</f>
        <v> </v>
      </c>
      <c r="M517" s="160" t="str">
        <f>IF('Building B18'!Z631&gt;0,'Building B18'!Z631, " ")</f>
        <v> </v>
      </c>
    </row>
    <row r="518" ht="14.25" customHeight="1">
      <c r="A518" s="12" t="str">
        <f>IF('Building B18'!A632&gt;0,'Building B18'!A632, " ")</f>
        <v> </v>
      </c>
      <c r="B518" s="12" t="str">
        <f>IF('Building B18'!B632&gt;0,'Building B18'!B632, " ")</f>
        <v> </v>
      </c>
      <c r="C518" s="160" t="str">
        <f>IF('Building B18'!N632&gt;0,'Building B18'!N632, " ")</f>
        <v> </v>
      </c>
      <c r="D518" s="160" t="str">
        <f>IF('Building B18'!O632&gt;0,'Building B18'!O632, " ")</f>
        <v> </v>
      </c>
      <c r="E518" s="160" t="str">
        <f>IF('Building B18'!Q632&gt;0,'Building B18'!Q632, " ")</f>
        <v> </v>
      </c>
      <c r="F518" s="160" t="str">
        <f>IF('Building B18'!R632&gt;0,'Building B18'!R632, " ")</f>
        <v> </v>
      </c>
      <c r="G518" s="160" t="str">
        <f>IF('Building B18'!S632&gt;0,'Building B18'!S632, " ")</f>
        <v> </v>
      </c>
      <c r="H518" s="160" t="str">
        <f>IF('Building B18'!T632&gt;0,'Building B18'!T632, " ")</f>
        <v> </v>
      </c>
      <c r="I518" s="160" t="str">
        <f>IF('Building B18'!U632&gt;0,'Building B18'!U632, " ")</f>
        <v> </v>
      </c>
      <c r="J518" s="160" t="str">
        <f>IF('Building B18'!V632&gt;0,'Building B18'!V632, " ")</f>
        <v> </v>
      </c>
      <c r="K518" s="160" t="str">
        <f>IF('Building B18'!X632&gt;0,'Building B18'!X632, " ")</f>
        <v> </v>
      </c>
      <c r="L518" s="160" t="str">
        <f>IF('Building B18'!Y632&gt;0,'Building B18'!Y632, " ")</f>
        <v> </v>
      </c>
      <c r="M518" s="160" t="str">
        <f>IF('Building B18'!Z632&gt;0,'Building B18'!Z632, " ")</f>
        <v> </v>
      </c>
    </row>
    <row r="519" ht="14.25" customHeight="1">
      <c r="A519" s="12" t="str">
        <f>IF('Building B18'!A633&gt;0,'Building B18'!A633, " ")</f>
        <v> </v>
      </c>
      <c r="B519" s="12" t="str">
        <f>IF('Building B18'!B633&gt;0,'Building B18'!B633, " ")</f>
        <v> </v>
      </c>
      <c r="C519" s="160" t="str">
        <f>IF('Building B18'!N633&gt;0,'Building B18'!N633, " ")</f>
        <v> </v>
      </c>
      <c r="D519" s="160" t="str">
        <f>IF('Building B18'!O633&gt;0,'Building B18'!O633, " ")</f>
        <v> </v>
      </c>
      <c r="E519" s="160" t="str">
        <f>IF('Building B18'!Q633&gt;0,'Building B18'!Q633, " ")</f>
        <v> </v>
      </c>
      <c r="F519" s="160" t="str">
        <f>IF('Building B18'!R633&gt;0,'Building B18'!R633, " ")</f>
        <v> </v>
      </c>
      <c r="G519" s="160" t="str">
        <f>IF('Building B18'!S633&gt;0,'Building B18'!S633, " ")</f>
        <v> </v>
      </c>
      <c r="H519" s="160" t="str">
        <f>IF('Building B18'!T633&gt;0,'Building B18'!T633, " ")</f>
        <v> </v>
      </c>
      <c r="I519" s="160" t="str">
        <f>IF('Building B18'!U633&gt;0,'Building B18'!U633, " ")</f>
        <v> </v>
      </c>
      <c r="J519" s="160" t="str">
        <f>IF('Building B18'!V633&gt;0,'Building B18'!V633, " ")</f>
        <v> </v>
      </c>
      <c r="K519" s="160" t="str">
        <f>IF('Building B18'!X633&gt;0,'Building B18'!X633, " ")</f>
        <v> </v>
      </c>
      <c r="L519" s="160" t="str">
        <f>IF('Building B18'!Y633&gt;0,'Building B18'!Y633, " ")</f>
        <v> </v>
      </c>
      <c r="M519" s="160" t="str">
        <f>IF('Building B18'!Z633&gt;0,'Building B18'!Z633, " ")</f>
        <v> </v>
      </c>
    </row>
    <row r="520" ht="14.25" customHeight="1">
      <c r="A520" s="12" t="str">
        <f>IF('Building B18'!A634&gt;0,'Building B18'!A634, " ")</f>
        <v> </v>
      </c>
      <c r="B520" s="12" t="str">
        <f>IF('Building B18'!B634&gt;0,'Building B18'!B634, " ")</f>
        <v> </v>
      </c>
      <c r="C520" s="160" t="str">
        <f>IF('Building B18'!N634&gt;0,'Building B18'!N634, " ")</f>
        <v> </v>
      </c>
      <c r="D520" s="160" t="str">
        <f>IF('Building B18'!O634&gt;0,'Building B18'!O634, " ")</f>
        <v> </v>
      </c>
      <c r="E520" s="160" t="str">
        <f>IF('Building B18'!Q634&gt;0,'Building B18'!Q634, " ")</f>
        <v> </v>
      </c>
      <c r="F520" s="160" t="str">
        <f>IF('Building B18'!R634&gt;0,'Building B18'!R634, " ")</f>
        <v> </v>
      </c>
      <c r="G520" s="160" t="str">
        <f>IF('Building B18'!S634&gt;0,'Building B18'!S634, " ")</f>
        <v> </v>
      </c>
      <c r="H520" s="160" t="str">
        <f>IF('Building B18'!T634&gt;0,'Building B18'!T634, " ")</f>
        <v> </v>
      </c>
      <c r="I520" s="160" t="str">
        <f>IF('Building B18'!U634&gt;0,'Building B18'!U634, " ")</f>
        <v> </v>
      </c>
      <c r="J520" s="160" t="str">
        <f>IF('Building B18'!V634&gt;0,'Building B18'!V634, " ")</f>
        <v> </v>
      </c>
      <c r="K520" s="160" t="str">
        <f>IF('Building B18'!X634&gt;0,'Building B18'!X634, " ")</f>
        <v> </v>
      </c>
      <c r="L520" s="160" t="str">
        <f>IF('Building B18'!Y634&gt;0,'Building B18'!Y634, " ")</f>
        <v> </v>
      </c>
      <c r="M520" s="160" t="str">
        <f>IF('Building B18'!Z634&gt;0,'Building B18'!Z634, " ")</f>
        <v> </v>
      </c>
    </row>
    <row r="521" ht="14.25" customHeight="1">
      <c r="A521" s="12" t="str">
        <f>IF('Building B18'!A635&gt;0,'Building B18'!A635, " ")</f>
        <v> </v>
      </c>
      <c r="B521" s="12" t="str">
        <f>IF('Building B18'!B635&gt;0,'Building B18'!B635, " ")</f>
        <v> </v>
      </c>
      <c r="C521" s="160" t="str">
        <f>IF('Building B18'!N635&gt;0,'Building B18'!N635, " ")</f>
        <v> </v>
      </c>
      <c r="D521" s="160" t="str">
        <f>IF('Building B18'!O635&gt;0,'Building B18'!O635, " ")</f>
        <v> </v>
      </c>
      <c r="E521" s="160" t="str">
        <f>IF('Building B18'!Q635&gt;0,'Building B18'!Q635, " ")</f>
        <v> </v>
      </c>
      <c r="F521" s="160" t="str">
        <f>IF('Building B18'!R635&gt;0,'Building B18'!R635, " ")</f>
        <v> </v>
      </c>
      <c r="G521" s="160" t="str">
        <f>IF('Building B18'!S635&gt;0,'Building B18'!S635, " ")</f>
        <v> </v>
      </c>
      <c r="H521" s="160" t="str">
        <f>IF('Building B18'!T635&gt;0,'Building B18'!T635, " ")</f>
        <v> </v>
      </c>
      <c r="I521" s="160" t="str">
        <f>IF('Building B18'!U635&gt;0,'Building B18'!U635, " ")</f>
        <v> </v>
      </c>
      <c r="J521" s="160" t="str">
        <f>IF('Building B18'!V635&gt;0,'Building B18'!V635, " ")</f>
        <v> </v>
      </c>
      <c r="K521" s="160" t="str">
        <f>IF('Building B18'!X635&gt;0,'Building B18'!X635, " ")</f>
        <v> </v>
      </c>
      <c r="L521" s="160" t="str">
        <f>IF('Building B18'!Y635&gt;0,'Building B18'!Y635, " ")</f>
        <v> </v>
      </c>
      <c r="M521" s="160" t="str">
        <f>IF('Building B18'!Z635&gt;0,'Building B18'!Z635, " ")</f>
        <v> </v>
      </c>
    </row>
    <row r="522" ht="14.25" customHeight="1">
      <c r="A522" s="12" t="str">
        <f>IF('Building B18'!A636&gt;0,'Building B18'!A636, " ")</f>
        <v> </v>
      </c>
      <c r="B522" s="12" t="str">
        <f>IF('Building B18'!B636&gt;0,'Building B18'!B636, " ")</f>
        <v> </v>
      </c>
      <c r="C522" s="160" t="str">
        <f>IF('Building B18'!N636&gt;0,'Building B18'!N636, " ")</f>
        <v> </v>
      </c>
      <c r="D522" s="160" t="str">
        <f>IF('Building B18'!O636&gt;0,'Building B18'!O636, " ")</f>
        <v> </v>
      </c>
      <c r="E522" s="160" t="str">
        <f>IF('Building B18'!Q636&gt;0,'Building B18'!Q636, " ")</f>
        <v> </v>
      </c>
      <c r="F522" s="160" t="str">
        <f>IF('Building B18'!R636&gt;0,'Building B18'!R636, " ")</f>
        <v> </v>
      </c>
      <c r="G522" s="160" t="str">
        <f>IF('Building B18'!S636&gt;0,'Building B18'!S636, " ")</f>
        <v> </v>
      </c>
      <c r="H522" s="160" t="str">
        <f>IF('Building B18'!T636&gt;0,'Building B18'!T636, " ")</f>
        <v> </v>
      </c>
      <c r="I522" s="160" t="str">
        <f>IF('Building B18'!U636&gt;0,'Building B18'!U636, " ")</f>
        <v> </v>
      </c>
      <c r="J522" s="160" t="str">
        <f>IF('Building B18'!V636&gt;0,'Building B18'!V636, " ")</f>
        <v> </v>
      </c>
      <c r="K522" s="160" t="str">
        <f>IF('Building B18'!X636&gt;0,'Building B18'!X636, " ")</f>
        <v> </v>
      </c>
      <c r="L522" s="160" t="str">
        <f>IF('Building B18'!Y636&gt;0,'Building B18'!Y636, " ")</f>
        <v> </v>
      </c>
      <c r="M522" s="160" t="str">
        <f>IF('Building B18'!Z636&gt;0,'Building B18'!Z636, " ")</f>
        <v> </v>
      </c>
    </row>
    <row r="523" ht="14.25" customHeight="1">
      <c r="A523" s="12" t="str">
        <f>IF('Building B18'!A637&gt;0,'Building B18'!A637, " ")</f>
        <v> </v>
      </c>
      <c r="B523" s="12" t="str">
        <f>IF('Building B18'!B637&gt;0,'Building B18'!B637, " ")</f>
        <v> </v>
      </c>
      <c r="C523" s="160" t="str">
        <f>IF('Building B18'!N637&gt;0,'Building B18'!N637, " ")</f>
        <v> </v>
      </c>
      <c r="D523" s="160" t="str">
        <f>IF('Building B18'!O637&gt;0,'Building B18'!O637, " ")</f>
        <v> </v>
      </c>
      <c r="E523" s="160" t="str">
        <f>IF('Building B18'!Q637&gt;0,'Building B18'!Q637, " ")</f>
        <v> </v>
      </c>
      <c r="F523" s="160" t="str">
        <f>IF('Building B18'!R637&gt;0,'Building B18'!R637, " ")</f>
        <v> </v>
      </c>
      <c r="G523" s="160" t="str">
        <f>IF('Building B18'!S637&gt;0,'Building B18'!S637, " ")</f>
        <v> </v>
      </c>
      <c r="H523" s="160" t="str">
        <f>IF('Building B18'!T637&gt;0,'Building B18'!T637, " ")</f>
        <v> </v>
      </c>
      <c r="I523" s="160" t="str">
        <f>IF('Building B18'!U637&gt;0,'Building B18'!U637, " ")</f>
        <v> </v>
      </c>
      <c r="J523" s="160" t="str">
        <f>IF('Building B18'!V637&gt;0,'Building B18'!V637, " ")</f>
        <v> </v>
      </c>
      <c r="K523" s="160" t="str">
        <f>IF('Building B18'!X637&gt;0,'Building B18'!X637, " ")</f>
        <v> </v>
      </c>
      <c r="L523" s="160" t="str">
        <f>IF('Building B18'!Y637&gt;0,'Building B18'!Y637, " ")</f>
        <v> </v>
      </c>
      <c r="M523" s="160" t="str">
        <f>IF('Building B18'!Z637&gt;0,'Building B18'!Z637, " ")</f>
        <v> </v>
      </c>
    </row>
    <row r="524" ht="14.25" customHeight="1">
      <c r="A524" s="12" t="str">
        <f>IF('Building B18'!A638&gt;0,'Building B18'!A638, " ")</f>
        <v> </v>
      </c>
      <c r="B524" s="12" t="str">
        <f>IF('Building B18'!B638&gt;0,'Building B18'!B638, " ")</f>
        <v> </v>
      </c>
      <c r="C524" s="160" t="str">
        <f>IF('Building B18'!N638&gt;0,'Building B18'!N638, " ")</f>
        <v> </v>
      </c>
      <c r="D524" s="160" t="str">
        <f>IF('Building B18'!O638&gt;0,'Building B18'!O638, " ")</f>
        <v> </v>
      </c>
      <c r="E524" s="160" t="str">
        <f>IF('Building B18'!Q638&gt;0,'Building B18'!Q638, " ")</f>
        <v> </v>
      </c>
      <c r="F524" s="160" t="str">
        <f>IF('Building B18'!R638&gt;0,'Building B18'!R638, " ")</f>
        <v> </v>
      </c>
      <c r="G524" s="160" t="str">
        <f>IF('Building B18'!S638&gt;0,'Building B18'!S638, " ")</f>
        <v> </v>
      </c>
      <c r="H524" s="160" t="str">
        <f>IF('Building B18'!T638&gt;0,'Building B18'!T638, " ")</f>
        <v> </v>
      </c>
      <c r="I524" s="160" t="str">
        <f>IF('Building B18'!U638&gt;0,'Building B18'!U638, " ")</f>
        <v> </v>
      </c>
      <c r="J524" s="160" t="str">
        <f>IF('Building B18'!V638&gt;0,'Building B18'!V638, " ")</f>
        <v> </v>
      </c>
      <c r="K524" s="160" t="str">
        <f>IF('Building B18'!X638&gt;0,'Building B18'!X638, " ")</f>
        <v> </v>
      </c>
      <c r="L524" s="160" t="str">
        <f>IF('Building B18'!Y638&gt;0,'Building B18'!Y638, " ")</f>
        <v> </v>
      </c>
      <c r="M524" s="160" t="str">
        <f>IF('Building B18'!Z638&gt;0,'Building B18'!Z638, " ")</f>
        <v> </v>
      </c>
    </row>
    <row r="525" ht="14.25" customHeight="1">
      <c r="A525" s="12" t="str">
        <f>IF('Building B18'!A639&gt;0,'Building B18'!A639, " ")</f>
        <v> </v>
      </c>
      <c r="B525" s="12" t="str">
        <f>IF('Building B18'!B639&gt;0,'Building B18'!B639, " ")</f>
        <v> </v>
      </c>
      <c r="C525" s="160" t="str">
        <f>IF('Building B18'!N639&gt;0,'Building B18'!N639, " ")</f>
        <v> </v>
      </c>
      <c r="D525" s="160" t="str">
        <f>IF('Building B18'!O639&gt;0,'Building B18'!O639, " ")</f>
        <v> </v>
      </c>
      <c r="E525" s="160" t="str">
        <f>IF('Building B18'!Q639&gt;0,'Building B18'!Q639, " ")</f>
        <v> </v>
      </c>
      <c r="F525" s="160" t="str">
        <f>IF('Building B18'!R639&gt;0,'Building B18'!R639, " ")</f>
        <v> </v>
      </c>
      <c r="G525" s="160" t="str">
        <f>IF('Building B18'!S639&gt;0,'Building B18'!S639, " ")</f>
        <v> </v>
      </c>
      <c r="H525" s="160" t="str">
        <f>IF('Building B18'!T639&gt;0,'Building B18'!T639, " ")</f>
        <v> </v>
      </c>
      <c r="I525" s="160" t="str">
        <f>IF('Building B18'!U639&gt;0,'Building B18'!U639, " ")</f>
        <v> </v>
      </c>
      <c r="J525" s="160" t="str">
        <f>IF('Building B18'!V639&gt;0,'Building B18'!V639, " ")</f>
        <v> </v>
      </c>
      <c r="K525" s="160" t="str">
        <f>IF('Building B18'!X639&gt;0,'Building B18'!X639, " ")</f>
        <v> </v>
      </c>
      <c r="L525" s="160" t="str">
        <f>IF('Building B18'!Y639&gt;0,'Building B18'!Y639, " ")</f>
        <v> </v>
      </c>
      <c r="M525" s="160" t="str">
        <f>IF('Building B18'!Z639&gt;0,'Building B18'!Z639, " ")</f>
        <v> </v>
      </c>
    </row>
    <row r="526" ht="14.25" customHeight="1">
      <c r="A526" s="12" t="str">
        <f>IF('Building B18'!A640&gt;0,'Building B18'!A640, " ")</f>
        <v> </v>
      </c>
      <c r="B526" s="12" t="str">
        <f>IF('Building B18'!B640&gt;0,'Building B18'!B640, " ")</f>
        <v> </v>
      </c>
      <c r="C526" s="160" t="str">
        <f>IF('Building B18'!N640&gt;0,'Building B18'!N640, " ")</f>
        <v> </v>
      </c>
      <c r="D526" s="160" t="str">
        <f>IF('Building B18'!O640&gt;0,'Building B18'!O640, " ")</f>
        <v> </v>
      </c>
      <c r="E526" s="160" t="str">
        <f>IF('Building B18'!Q640&gt;0,'Building B18'!Q640, " ")</f>
        <v> </v>
      </c>
      <c r="F526" s="160" t="str">
        <f>IF('Building B18'!R640&gt;0,'Building B18'!R640, " ")</f>
        <v> </v>
      </c>
      <c r="G526" s="160" t="str">
        <f>IF('Building B18'!S640&gt;0,'Building B18'!S640, " ")</f>
        <v> </v>
      </c>
      <c r="H526" s="160" t="str">
        <f>IF('Building B18'!T640&gt;0,'Building B18'!T640, " ")</f>
        <v> </v>
      </c>
      <c r="I526" s="160" t="str">
        <f>IF('Building B18'!U640&gt;0,'Building B18'!U640, " ")</f>
        <v> </v>
      </c>
      <c r="J526" s="160" t="str">
        <f>IF('Building B18'!V640&gt;0,'Building B18'!V640, " ")</f>
        <v> </v>
      </c>
      <c r="K526" s="160" t="str">
        <f>IF('Building B18'!X640&gt;0,'Building B18'!X640, " ")</f>
        <v> </v>
      </c>
      <c r="L526" s="160" t="str">
        <f>IF('Building B18'!Y640&gt;0,'Building B18'!Y640, " ")</f>
        <v> </v>
      </c>
      <c r="M526" s="160" t="str">
        <f>IF('Building B18'!Z640&gt;0,'Building B18'!Z640, " ")</f>
        <v> </v>
      </c>
    </row>
    <row r="527" ht="14.25" customHeight="1">
      <c r="A527" s="12" t="str">
        <f>IF('Building B18'!A641&gt;0,'Building B18'!A641, " ")</f>
        <v> </v>
      </c>
      <c r="B527" s="12" t="str">
        <f>IF('Building B18'!B641&gt;0,'Building B18'!B641, " ")</f>
        <v> </v>
      </c>
      <c r="C527" s="160" t="str">
        <f>IF('Building B18'!N641&gt;0,'Building B18'!N641, " ")</f>
        <v> </v>
      </c>
      <c r="D527" s="160" t="str">
        <f>IF('Building B18'!O641&gt;0,'Building B18'!O641, " ")</f>
        <v> </v>
      </c>
      <c r="E527" s="160" t="str">
        <f>IF('Building B18'!Q641&gt;0,'Building B18'!Q641, " ")</f>
        <v> </v>
      </c>
      <c r="F527" s="160" t="str">
        <f>IF('Building B18'!R641&gt;0,'Building B18'!R641, " ")</f>
        <v> </v>
      </c>
      <c r="G527" s="160" t="str">
        <f>IF('Building B18'!S641&gt;0,'Building B18'!S641, " ")</f>
        <v> </v>
      </c>
      <c r="H527" s="160" t="str">
        <f>IF('Building B18'!T641&gt;0,'Building B18'!T641, " ")</f>
        <v> </v>
      </c>
      <c r="I527" s="160" t="str">
        <f>IF('Building B18'!U641&gt;0,'Building B18'!U641, " ")</f>
        <v> </v>
      </c>
      <c r="J527" s="160" t="str">
        <f>IF('Building B18'!V641&gt;0,'Building B18'!V641, " ")</f>
        <v> </v>
      </c>
      <c r="K527" s="160" t="str">
        <f>IF('Building B18'!X641&gt;0,'Building B18'!X641, " ")</f>
        <v> </v>
      </c>
      <c r="L527" s="160" t="str">
        <f>IF('Building B18'!Y641&gt;0,'Building B18'!Y641, " ")</f>
        <v> </v>
      </c>
      <c r="M527" s="160" t="str">
        <f>IF('Building B18'!Z641&gt;0,'Building B18'!Z641, " ")</f>
        <v> </v>
      </c>
    </row>
    <row r="528" ht="14.25" customHeight="1">
      <c r="A528" s="12" t="str">
        <f>IF('Building B18'!A642&gt;0,'Building B18'!A642, " ")</f>
        <v> </v>
      </c>
      <c r="B528" s="12" t="str">
        <f>IF('Building B18'!B642&gt;0,'Building B18'!B642, " ")</f>
        <v> </v>
      </c>
      <c r="C528" s="160" t="str">
        <f>IF('Building B18'!N642&gt;0,'Building B18'!N642, " ")</f>
        <v> </v>
      </c>
      <c r="D528" s="160" t="str">
        <f>IF('Building B18'!O642&gt;0,'Building B18'!O642, " ")</f>
        <v> </v>
      </c>
      <c r="E528" s="160" t="str">
        <f>IF('Building B18'!Q642&gt;0,'Building B18'!Q642, " ")</f>
        <v> </v>
      </c>
      <c r="F528" s="160" t="str">
        <f>IF('Building B18'!R642&gt;0,'Building B18'!R642, " ")</f>
        <v> </v>
      </c>
      <c r="G528" s="160" t="str">
        <f>IF('Building B18'!S642&gt;0,'Building B18'!S642, " ")</f>
        <v> </v>
      </c>
      <c r="H528" s="160" t="str">
        <f>IF('Building B18'!T642&gt;0,'Building B18'!T642, " ")</f>
        <v> </v>
      </c>
      <c r="I528" s="160" t="str">
        <f>IF('Building B18'!U642&gt;0,'Building B18'!U642, " ")</f>
        <v> </v>
      </c>
      <c r="J528" s="160" t="str">
        <f>IF('Building B18'!V642&gt;0,'Building B18'!V642, " ")</f>
        <v> </v>
      </c>
      <c r="K528" s="160" t="str">
        <f>IF('Building B18'!X642&gt;0,'Building B18'!X642, " ")</f>
        <v> </v>
      </c>
      <c r="L528" s="160" t="str">
        <f>IF('Building B18'!Y642&gt;0,'Building B18'!Y642, " ")</f>
        <v> </v>
      </c>
      <c r="M528" s="160" t="str">
        <f>IF('Building B18'!Z642&gt;0,'Building B18'!Z642, " ")</f>
        <v> </v>
      </c>
    </row>
    <row r="529" ht="14.25" customHeight="1">
      <c r="A529" s="12" t="str">
        <f>IF('Building B18'!A643&gt;0,'Building B18'!A643, " ")</f>
        <v> </v>
      </c>
      <c r="B529" s="12" t="str">
        <f>IF('Building B18'!B643&gt;0,'Building B18'!B643, " ")</f>
        <v> </v>
      </c>
      <c r="C529" s="160" t="str">
        <f>IF('Building B18'!N643&gt;0,'Building B18'!N643, " ")</f>
        <v> </v>
      </c>
      <c r="D529" s="160" t="str">
        <f>IF('Building B18'!O643&gt;0,'Building B18'!O643, " ")</f>
        <v> </v>
      </c>
      <c r="E529" s="160" t="str">
        <f>IF('Building B18'!Q643&gt;0,'Building B18'!Q643, " ")</f>
        <v> </v>
      </c>
      <c r="F529" s="160" t="str">
        <f>IF('Building B18'!R643&gt;0,'Building B18'!R643, " ")</f>
        <v> </v>
      </c>
      <c r="G529" s="160" t="str">
        <f>IF('Building B18'!S643&gt;0,'Building B18'!S643, " ")</f>
        <v> </v>
      </c>
      <c r="H529" s="160" t="str">
        <f>IF('Building B18'!T643&gt;0,'Building B18'!T643, " ")</f>
        <v> </v>
      </c>
      <c r="I529" s="160" t="str">
        <f>IF('Building B18'!U643&gt;0,'Building B18'!U643, " ")</f>
        <v> </v>
      </c>
      <c r="J529" s="160" t="str">
        <f>IF('Building B18'!V643&gt;0,'Building B18'!V643, " ")</f>
        <v> </v>
      </c>
      <c r="K529" s="160" t="str">
        <f>IF('Building B18'!X643&gt;0,'Building B18'!X643, " ")</f>
        <v> </v>
      </c>
      <c r="L529" s="160" t="str">
        <f>IF('Building B18'!Y643&gt;0,'Building B18'!Y643, " ")</f>
        <v> </v>
      </c>
      <c r="M529" s="160" t="str">
        <f>IF('Building B18'!Z643&gt;0,'Building B18'!Z643, " ")</f>
        <v> </v>
      </c>
    </row>
    <row r="530" ht="14.25" customHeight="1">
      <c r="A530" s="12" t="str">
        <f>IF('Building B18'!A644&gt;0,'Building B18'!A644, " ")</f>
        <v> </v>
      </c>
      <c r="B530" s="12" t="str">
        <f>IF('Building B18'!B644&gt;0,'Building B18'!B644, " ")</f>
        <v> </v>
      </c>
      <c r="C530" s="160" t="str">
        <f>IF('Building B18'!N644&gt;0,'Building B18'!N644, " ")</f>
        <v> </v>
      </c>
      <c r="D530" s="160" t="str">
        <f>IF('Building B18'!O644&gt;0,'Building B18'!O644, " ")</f>
        <v> </v>
      </c>
      <c r="E530" s="160" t="str">
        <f>IF('Building B18'!Q644&gt;0,'Building B18'!Q644, " ")</f>
        <v> </v>
      </c>
      <c r="F530" s="160" t="str">
        <f>IF('Building B18'!R644&gt;0,'Building B18'!R644, " ")</f>
        <v> </v>
      </c>
      <c r="G530" s="160" t="str">
        <f>IF('Building B18'!S644&gt;0,'Building B18'!S644, " ")</f>
        <v> </v>
      </c>
      <c r="H530" s="160" t="str">
        <f>IF('Building B18'!T644&gt;0,'Building B18'!T644, " ")</f>
        <v> </v>
      </c>
      <c r="I530" s="160" t="str">
        <f>IF('Building B18'!U644&gt;0,'Building B18'!U644, " ")</f>
        <v> </v>
      </c>
      <c r="J530" s="160" t="str">
        <f>IF('Building B18'!V644&gt;0,'Building B18'!V644, " ")</f>
        <v> </v>
      </c>
      <c r="K530" s="160" t="str">
        <f>IF('Building B18'!X644&gt;0,'Building B18'!X644, " ")</f>
        <v> </v>
      </c>
      <c r="L530" s="160" t="str">
        <f>IF('Building B18'!Y644&gt;0,'Building B18'!Y644, " ")</f>
        <v> </v>
      </c>
      <c r="M530" s="160" t="str">
        <f>IF('Building B18'!Z644&gt;0,'Building B18'!Z644, " ")</f>
        <v> </v>
      </c>
    </row>
    <row r="531" ht="14.25" customHeight="1">
      <c r="A531" s="12" t="str">
        <f>IF('Building B18'!A645&gt;0,'Building B18'!A645, " ")</f>
        <v> </v>
      </c>
      <c r="B531" s="12" t="str">
        <f>IF('Building B18'!B645&gt;0,'Building B18'!B645, " ")</f>
        <v> </v>
      </c>
      <c r="C531" s="160" t="str">
        <f>IF('Building B18'!N645&gt;0,'Building B18'!N645, " ")</f>
        <v> </v>
      </c>
      <c r="D531" s="160" t="str">
        <f>IF('Building B18'!O645&gt;0,'Building B18'!O645, " ")</f>
        <v> </v>
      </c>
      <c r="E531" s="160" t="str">
        <f>IF('Building B18'!Q645&gt;0,'Building B18'!Q645, " ")</f>
        <v> </v>
      </c>
      <c r="F531" s="160" t="str">
        <f>IF('Building B18'!R645&gt;0,'Building B18'!R645, " ")</f>
        <v> </v>
      </c>
      <c r="G531" s="160" t="str">
        <f>IF('Building B18'!S645&gt;0,'Building B18'!S645, " ")</f>
        <v> </v>
      </c>
      <c r="H531" s="160" t="str">
        <f>IF('Building B18'!T645&gt;0,'Building B18'!T645, " ")</f>
        <v> </v>
      </c>
      <c r="I531" s="160" t="str">
        <f>IF('Building B18'!U645&gt;0,'Building B18'!U645, " ")</f>
        <v> </v>
      </c>
      <c r="J531" s="160" t="str">
        <f>IF('Building B18'!V645&gt;0,'Building B18'!V645, " ")</f>
        <v> </v>
      </c>
      <c r="K531" s="160" t="str">
        <f>IF('Building B18'!X645&gt;0,'Building B18'!X645, " ")</f>
        <v> </v>
      </c>
      <c r="L531" s="160" t="str">
        <f>IF('Building B18'!Y645&gt;0,'Building B18'!Y645, " ")</f>
        <v> </v>
      </c>
      <c r="M531" s="160" t="str">
        <f>IF('Building B18'!Z645&gt;0,'Building B18'!Z645, " ")</f>
        <v> </v>
      </c>
    </row>
    <row r="532" ht="14.25" customHeight="1">
      <c r="A532" s="12" t="str">
        <f>IF('Building B18'!A646&gt;0,'Building B18'!A646, " ")</f>
        <v> </v>
      </c>
      <c r="B532" s="12" t="str">
        <f>IF('Building B18'!B646&gt;0,'Building B18'!B646, " ")</f>
        <v> </v>
      </c>
      <c r="C532" s="160" t="str">
        <f>IF('Building B18'!N646&gt;0,'Building B18'!N646, " ")</f>
        <v> </v>
      </c>
      <c r="D532" s="160" t="str">
        <f>IF('Building B18'!O646&gt;0,'Building B18'!O646, " ")</f>
        <v> </v>
      </c>
      <c r="E532" s="160" t="str">
        <f>IF('Building B18'!Q646&gt;0,'Building B18'!Q646, " ")</f>
        <v> </v>
      </c>
      <c r="F532" s="160" t="str">
        <f>IF('Building B18'!R646&gt;0,'Building B18'!R646, " ")</f>
        <v> </v>
      </c>
      <c r="G532" s="160" t="str">
        <f>IF('Building B18'!S646&gt;0,'Building B18'!S646, " ")</f>
        <v> </v>
      </c>
      <c r="H532" s="160" t="str">
        <f>IF('Building B18'!T646&gt;0,'Building B18'!T646, " ")</f>
        <v> </v>
      </c>
      <c r="I532" s="160" t="str">
        <f>IF('Building B18'!U646&gt;0,'Building B18'!U646, " ")</f>
        <v> </v>
      </c>
      <c r="J532" s="160" t="str">
        <f>IF('Building B18'!V646&gt;0,'Building B18'!V646, " ")</f>
        <v> </v>
      </c>
      <c r="K532" s="160" t="str">
        <f>IF('Building B18'!X646&gt;0,'Building B18'!X646, " ")</f>
        <v> </v>
      </c>
      <c r="L532" s="160" t="str">
        <f>IF('Building B18'!Y646&gt;0,'Building B18'!Y646, " ")</f>
        <v> </v>
      </c>
      <c r="M532" s="160" t="str">
        <f>IF('Building B18'!Z646&gt;0,'Building B18'!Z646, " ")</f>
        <v> </v>
      </c>
    </row>
    <row r="533" ht="14.25" customHeight="1">
      <c r="A533" s="12" t="str">
        <f>IF('Building B18'!A647&gt;0,'Building B18'!A647, " ")</f>
        <v> </v>
      </c>
      <c r="B533" s="12" t="str">
        <f>IF('Building B18'!B647&gt;0,'Building B18'!B647, " ")</f>
        <v> </v>
      </c>
      <c r="C533" s="160" t="str">
        <f>IF('Building B18'!N647&gt;0,'Building B18'!N647, " ")</f>
        <v> </v>
      </c>
      <c r="D533" s="160" t="str">
        <f>IF('Building B18'!O647&gt;0,'Building B18'!O647, " ")</f>
        <v> </v>
      </c>
      <c r="E533" s="160" t="str">
        <f>IF('Building B18'!Q647&gt;0,'Building B18'!Q647, " ")</f>
        <v> </v>
      </c>
      <c r="F533" s="160" t="str">
        <f>IF('Building B18'!R647&gt;0,'Building B18'!R647, " ")</f>
        <v> </v>
      </c>
      <c r="G533" s="160" t="str">
        <f>IF('Building B18'!S647&gt;0,'Building B18'!S647, " ")</f>
        <v> </v>
      </c>
      <c r="H533" s="160" t="str">
        <f>IF('Building B18'!T647&gt;0,'Building B18'!T647, " ")</f>
        <v> </v>
      </c>
      <c r="I533" s="160" t="str">
        <f>IF('Building B18'!U647&gt;0,'Building B18'!U647, " ")</f>
        <v> </v>
      </c>
      <c r="J533" s="160" t="str">
        <f>IF('Building B18'!V647&gt;0,'Building B18'!V647, " ")</f>
        <v> </v>
      </c>
      <c r="K533" s="160" t="str">
        <f>IF('Building B18'!X647&gt;0,'Building B18'!X647, " ")</f>
        <v> </v>
      </c>
      <c r="L533" s="160" t="str">
        <f>IF('Building B18'!Y647&gt;0,'Building B18'!Y647, " ")</f>
        <v> </v>
      </c>
      <c r="M533" s="160" t="str">
        <f>IF('Building B18'!Z647&gt;0,'Building B18'!Z647, " ")</f>
        <v> </v>
      </c>
    </row>
    <row r="534" ht="14.25" customHeight="1">
      <c r="A534" s="12" t="str">
        <f>IF('Building B18'!A648&gt;0,'Building B18'!A648, " ")</f>
        <v> </v>
      </c>
      <c r="B534" s="12" t="str">
        <f>IF('Building B18'!B648&gt;0,'Building B18'!B648, " ")</f>
        <v> </v>
      </c>
      <c r="C534" s="160" t="str">
        <f>IF('Building B18'!N648&gt;0,'Building B18'!N648, " ")</f>
        <v> </v>
      </c>
      <c r="D534" s="160" t="str">
        <f>IF('Building B18'!O648&gt;0,'Building B18'!O648, " ")</f>
        <v> </v>
      </c>
      <c r="E534" s="160" t="str">
        <f>IF('Building B18'!Q648&gt;0,'Building B18'!Q648, " ")</f>
        <v> </v>
      </c>
      <c r="F534" s="160" t="str">
        <f>IF('Building B18'!R648&gt;0,'Building B18'!R648, " ")</f>
        <v> </v>
      </c>
      <c r="G534" s="160" t="str">
        <f>IF('Building B18'!S648&gt;0,'Building B18'!S648, " ")</f>
        <v> </v>
      </c>
      <c r="H534" s="160" t="str">
        <f>IF('Building B18'!T648&gt;0,'Building B18'!T648, " ")</f>
        <v> </v>
      </c>
      <c r="I534" s="160" t="str">
        <f>IF('Building B18'!U648&gt;0,'Building B18'!U648, " ")</f>
        <v> </v>
      </c>
      <c r="J534" s="160" t="str">
        <f>IF('Building B18'!V648&gt;0,'Building B18'!V648, " ")</f>
        <v> </v>
      </c>
      <c r="K534" s="160" t="str">
        <f>IF('Building B18'!X648&gt;0,'Building B18'!X648, " ")</f>
        <v> </v>
      </c>
      <c r="L534" s="160" t="str">
        <f>IF('Building B18'!Y648&gt;0,'Building B18'!Y648, " ")</f>
        <v> </v>
      </c>
      <c r="M534" s="160" t="str">
        <f>IF('Building B18'!Z648&gt;0,'Building B18'!Z648, " ")</f>
        <v> </v>
      </c>
    </row>
    <row r="535" ht="14.25" customHeight="1">
      <c r="A535" s="12" t="str">
        <f>IF('Building B18'!A649&gt;0,'Building B18'!A649, " ")</f>
        <v> </v>
      </c>
      <c r="B535" s="12" t="str">
        <f>IF('Building B18'!B649&gt;0,'Building B18'!B649, " ")</f>
        <v> </v>
      </c>
      <c r="C535" s="160" t="str">
        <f>IF('Building B18'!N649&gt;0,'Building B18'!N649, " ")</f>
        <v> </v>
      </c>
      <c r="D535" s="160" t="str">
        <f>IF('Building B18'!O649&gt;0,'Building B18'!O649, " ")</f>
        <v> </v>
      </c>
      <c r="E535" s="160" t="str">
        <f>IF('Building B18'!Q649&gt;0,'Building B18'!Q649, " ")</f>
        <v> </v>
      </c>
      <c r="F535" s="160" t="str">
        <f>IF('Building B18'!R649&gt;0,'Building B18'!R649, " ")</f>
        <v> </v>
      </c>
      <c r="G535" s="160" t="str">
        <f>IF('Building B18'!S649&gt;0,'Building B18'!S649, " ")</f>
        <v> </v>
      </c>
      <c r="H535" s="160" t="str">
        <f>IF('Building B18'!T649&gt;0,'Building B18'!T649, " ")</f>
        <v> </v>
      </c>
      <c r="I535" s="160" t="str">
        <f>IF('Building B18'!U649&gt;0,'Building B18'!U649, " ")</f>
        <v> </v>
      </c>
      <c r="J535" s="160" t="str">
        <f>IF('Building B18'!V649&gt;0,'Building B18'!V649, " ")</f>
        <v> </v>
      </c>
      <c r="K535" s="160" t="str">
        <f>IF('Building B18'!X649&gt;0,'Building B18'!X649, " ")</f>
        <v> </v>
      </c>
      <c r="L535" s="160" t="str">
        <f>IF('Building B18'!Y649&gt;0,'Building B18'!Y649, " ")</f>
        <v> </v>
      </c>
      <c r="M535" s="160" t="str">
        <f>IF('Building B18'!Z649&gt;0,'Building B18'!Z649, " ")</f>
        <v> </v>
      </c>
    </row>
    <row r="536" ht="14.25" customHeight="1">
      <c r="A536" s="12" t="str">
        <f>IF('Building B18'!A650&gt;0,'Building B18'!A650, " ")</f>
        <v> </v>
      </c>
      <c r="B536" s="12" t="str">
        <f>IF('Building B18'!B650&gt;0,'Building B18'!B650, " ")</f>
        <v> </v>
      </c>
      <c r="C536" s="160" t="str">
        <f>IF('Building B18'!N650&gt;0,'Building B18'!N650, " ")</f>
        <v> </v>
      </c>
      <c r="D536" s="160" t="str">
        <f>IF('Building B18'!O650&gt;0,'Building B18'!O650, " ")</f>
        <v> </v>
      </c>
      <c r="E536" s="160" t="str">
        <f>IF('Building B18'!Q650&gt;0,'Building B18'!Q650, " ")</f>
        <v> </v>
      </c>
      <c r="F536" s="160" t="str">
        <f>IF('Building B18'!R650&gt;0,'Building B18'!R650, " ")</f>
        <v> </v>
      </c>
      <c r="G536" s="160" t="str">
        <f>IF('Building B18'!S650&gt;0,'Building B18'!S650, " ")</f>
        <v> </v>
      </c>
      <c r="H536" s="160" t="str">
        <f>IF('Building B18'!T650&gt;0,'Building B18'!T650, " ")</f>
        <v> </v>
      </c>
      <c r="I536" s="160" t="str">
        <f>IF('Building B18'!U650&gt;0,'Building B18'!U650, " ")</f>
        <v> </v>
      </c>
      <c r="J536" s="160" t="str">
        <f>IF('Building B18'!V650&gt;0,'Building B18'!V650, " ")</f>
        <v> </v>
      </c>
      <c r="K536" s="160" t="str">
        <f>IF('Building B18'!X650&gt;0,'Building B18'!X650, " ")</f>
        <v> </v>
      </c>
      <c r="L536" s="160" t="str">
        <f>IF('Building B18'!Y650&gt;0,'Building B18'!Y650, " ")</f>
        <v> </v>
      </c>
      <c r="M536" s="160" t="str">
        <f>IF('Building B18'!Z650&gt;0,'Building B18'!Z650, " ")</f>
        <v> </v>
      </c>
    </row>
    <row r="537" ht="14.25" customHeight="1">
      <c r="A537" s="12" t="str">
        <f>IF('Building B18'!A651&gt;0,'Building B18'!A651, " ")</f>
        <v> </v>
      </c>
      <c r="B537" s="12" t="str">
        <f>IF('Building B18'!B651&gt;0,'Building B18'!B651, " ")</f>
        <v> </v>
      </c>
      <c r="C537" s="160" t="str">
        <f>IF('Building B18'!N651&gt;0,'Building B18'!N651, " ")</f>
        <v> </v>
      </c>
      <c r="D537" s="160" t="str">
        <f>IF('Building B18'!O651&gt;0,'Building B18'!O651, " ")</f>
        <v> </v>
      </c>
      <c r="E537" s="160" t="str">
        <f>IF('Building B18'!Q651&gt;0,'Building B18'!Q651, " ")</f>
        <v> </v>
      </c>
      <c r="F537" s="160" t="str">
        <f>IF('Building B18'!R651&gt;0,'Building B18'!R651, " ")</f>
        <v> </v>
      </c>
      <c r="G537" s="160" t="str">
        <f>IF('Building B18'!S651&gt;0,'Building B18'!S651, " ")</f>
        <v> </v>
      </c>
      <c r="H537" s="160" t="str">
        <f>IF('Building B18'!T651&gt;0,'Building B18'!T651, " ")</f>
        <v> </v>
      </c>
      <c r="I537" s="160" t="str">
        <f>IF('Building B18'!U651&gt;0,'Building B18'!U651, " ")</f>
        <v> </v>
      </c>
      <c r="J537" s="160" t="str">
        <f>IF('Building B18'!V651&gt;0,'Building B18'!V651, " ")</f>
        <v> </v>
      </c>
      <c r="K537" s="160" t="str">
        <f>IF('Building B18'!X651&gt;0,'Building B18'!X651, " ")</f>
        <v> </v>
      </c>
      <c r="L537" s="160" t="str">
        <f>IF('Building B18'!Y651&gt;0,'Building B18'!Y651, " ")</f>
        <v> </v>
      </c>
      <c r="M537" s="160" t="str">
        <f>IF('Building B18'!Z651&gt;0,'Building B18'!Z651, " ")</f>
        <v> </v>
      </c>
    </row>
    <row r="538" ht="14.25" customHeight="1">
      <c r="A538" s="12" t="str">
        <f>IF('Building B18'!A652&gt;0,'Building B18'!A652, " ")</f>
        <v> </v>
      </c>
      <c r="B538" s="12" t="str">
        <f>IF('Building B18'!B652&gt;0,'Building B18'!B652, " ")</f>
        <v> </v>
      </c>
      <c r="C538" s="160" t="str">
        <f>IF('Building B18'!N652&gt;0,'Building B18'!N652, " ")</f>
        <v> </v>
      </c>
      <c r="D538" s="160" t="str">
        <f>IF('Building B18'!O652&gt;0,'Building B18'!O652, " ")</f>
        <v> </v>
      </c>
      <c r="E538" s="160" t="str">
        <f>IF('Building B18'!Q652&gt;0,'Building B18'!Q652, " ")</f>
        <v> </v>
      </c>
      <c r="F538" s="160" t="str">
        <f>IF('Building B18'!R652&gt;0,'Building B18'!R652, " ")</f>
        <v> </v>
      </c>
      <c r="G538" s="160" t="str">
        <f>IF('Building B18'!S652&gt;0,'Building B18'!S652, " ")</f>
        <v> </v>
      </c>
      <c r="H538" s="160" t="str">
        <f>IF('Building B18'!T652&gt;0,'Building B18'!T652, " ")</f>
        <v> </v>
      </c>
      <c r="I538" s="160" t="str">
        <f>IF('Building B18'!U652&gt;0,'Building B18'!U652, " ")</f>
        <v> </v>
      </c>
      <c r="J538" s="160" t="str">
        <f>IF('Building B18'!V652&gt;0,'Building B18'!V652, " ")</f>
        <v> </v>
      </c>
      <c r="K538" s="160" t="str">
        <f>IF('Building B18'!X652&gt;0,'Building B18'!X652, " ")</f>
        <v> </v>
      </c>
      <c r="L538" s="160" t="str">
        <f>IF('Building B18'!Y652&gt;0,'Building B18'!Y652, " ")</f>
        <v> </v>
      </c>
      <c r="M538" s="160" t="str">
        <f>IF('Building B18'!Z652&gt;0,'Building B18'!Z652, " ")</f>
        <v> </v>
      </c>
    </row>
    <row r="539" ht="14.25" customHeight="1">
      <c r="A539" s="12" t="str">
        <f>IF('Building B18'!A653&gt;0,'Building B18'!A653, " ")</f>
        <v> </v>
      </c>
      <c r="B539" s="12" t="str">
        <f>IF('Building B18'!B653&gt;0,'Building B18'!B653, " ")</f>
        <v> </v>
      </c>
      <c r="C539" s="160" t="str">
        <f>IF('Building B18'!N653&gt;0,'Building B18'!N653, " ")</f>
        <v> </v>
      </c>
      <c r="D539" s="160" t="str">
        <f>IF('Building B18'!O653&gt;0,'Building B18'!O653, " ")</f>
        <v> </v>
      </c>
      <c r="E539" s="160" t="str">
        <f>IF('Building B18'!Q653&gt;0,'Building B18'!Q653, " ")</f>
        <v> </v>
      </c>
      <c r="F539" s="160" t="str">
        <f>IF('Building B18'!R653&gt;0,'Building B18'!R653, " ")</f>
        <v> </v>
      </c>
      <c r="G539" s="160" t="str">
        <f>IF('Building B18'!S653&gt;0,'Building B18'!S653, " ")</f>
        <v> </v>
      </c>
      <c r="H539" s="160" t="str">
        <f>IF('Building B18'!T653&gt;0,'Building B18'!T653, " ")</f>
        <v> </v>
      </c>
      <c r="I539" s="160" t="str">
        <f>IF('Building B18'!U653&gt;0,'Building B18'!U653, " ")</f>
        <v> </v>
      </c>
      <c r="J539" s="160" t="str">
        <f>IF('Building B18'!V653&gt;0,'Building B18'!V653, " ")</f>
        <v> </v>
      </c>
      <c r="K539" s="160" t="str">
        <f>IF('Building B18'!X653&gt;0,'Building B18'!X653, " ")</f>
        <v> </v>
      </c>
      <c r="L539" s="160" t="str">
        <f>IF('Building B18'!Y653&gt;0,'Building B18'!Y653, " ")</f>
        <v> </v>
      </c>
      <c r="M539" s="160" t="str">
        <f>IF('Building B18'!Z653&gt;0,'Building B18'!Z653, " ")</f>
        <v> </v>
      </c>
    </row>
    <row r="540" ht="14.25" customHeight="1">
      <c r="A540" s="12" t="str">
        <f>IF('Building B18'!A654&gt;0,'Building B18'!A654, " ")</f>
        <v> </v>
      </c>
      <c r="B540" s="12" t="str">
        <f>IF('Building B18'!B654&gt;0,'Building B18'!B654, " ")</f>
        <v> </v>
      </c>
      <c r="C540" s="160" t="str">
        <f>IF('Building B18'!N654&gt;0,'Building B18'!N654, " ")</f>
        <v> </v>
      </c>
      <c r="D540" s="160" t="str">
        <f>IF('Building B18'!O654&gt;0,'Building B18'!O654, " ")</f>
        <v> </v>
      </c>
      <c r="E540" s="160" t="str">
        <f>IF('Building B18'!Q654&gt;0,'Building B18'!Q654, " ")</f>
        <v> </v>
      </c>
      <c r="F540" s="160" t="str">
        <f>IF('Building B18'!R654&gt;0,'Building B18'!R654, " ")</f>
        <v> </v>
      </c>
      <c r="G540" s="160" t="str">
        <f>IF('Building B18'!S654&gt;0,'Building B18'!S654, " ")</f>
        <v> </v>
      </c>
      <c r="H540" s="160" t="str">
        <f>IF('Building B18'!T654&gt;0,'Building B18'!T654, " ")</f>
        <v> </v>
      </c>
      <c r="I540" s="160" t="str">
        <f>IF('Building B18'!U654&gt;0,'Building B18'!U654, " ")</f>
        <v> </v>
      </c>
      <c r="J540" s="160" t="str">
        <f>IF('Building B18'!V654&gt;0,'Building B18'!V654, " ")</f>
        <v> </v>
      </c>
      <c r="K540" s="160" t="str">
        <f>IF('Building B18'!X654&gt;0,'Building B18'!X654, " ")</f>
        <v> </v>
      </c>
      <c r="L540" s="160" t="str">
        <f>IF('Building B18'!Y654&gt;0,'Building B18'!Y654, " ")</f>
        <v> </v>
      </c>
      <c r="M540" s="160" t="str">
        <f>IF('Building B18'!Z654&gt;0,'Building B18'!Z654, " ")</f>
        <v> </v>
      </c>
    </row>
    <row r="541" ht="14.25" customHeight="1">
      <c r="A541" s="12" t="str">
        <f>IF('Building B18'!A655&gt;0,'Building B18'!A655, " ")</f>
        <v> </v>
      </c>
      <c r="B541" s="12" t="str">
        <f>IF('Building B18'!B655&gt;0,'Building B18'!B655, " ")</f>
        <v> </v>
      </c>
      <c r="C541" s="160" t="str">
        <f>IF('Building B18'!N655&gt;0,'Building B18'!N655, " ")</f>
        <v> </v>
      </c>
      <c r="D541" s="160" t="str">
        <f>IF('Building B18'!O655&gt;0,'Building B18'!O655, " ")</f>
        <v> </v>
      </c>
      <c r="E541" s="160" t="str">
        <f>IF('Building B18'!Q655&gt;0,'Building B18'!Q655, " ")</f>
        <v> </v>
      </c>
      <c r="F541" s="160" t="str">
        <f>IF('Building B18'!R655&gt;0,'Building B18'!R655, " ")</f>
        <v> </v>
      </c>
      <c r="G541" s="160" t="str">
        <f>IF('Building B18'!S655&gt;0,'Building B18'!S655, " ")</f>
        <v> </v>
      </c>
      <c r="H541" s="160" t="str">
        <f>IF('Building B18'!T655&gt;0,'Building B18'!T655, " ")</f>
        <v> </v>
      </c>
      <c r="I541" s="160" t="str">
        <f>IF('Building B18'!U655&gt;0,'Building B18'!U655, " ")</f>
        <v> </v>
      </c>
      <c r="J541" s="160" t="str">
        <f>IF('Building B18'!V655&gt;0,'Building B18'!V655, " ")</f>
        <v> </v>
      </c>
      <c r="K541" s="160" t="str">
        <f>IF('Building B18'!X655&gt;0,'Building B18'!X655, " ")</f>
        <v> </v>
      </c>
      <c r="L541" s="160" t="str">
        <f>IF('Building B18'!Y655&gt;0,'Building B18'!Y655, " ")</f>
        <v> </v>
      </c>
      <c r="M541" s="160" t="str">
        <f>IF('Building B18'!Z655&gt;0,'Building B18'!Z655, " ")</f>
        <v> </v>
      </c>
    </row>
    <row r="542" ht="14.25" customHeight="1">
      <c r="A542" s="12" t="str">
        <f>IF('Building B18'!A656&gt;0,'Building B18'!A656, " ")</f>
        <v> </v>
      </c>
      <c r="B542" s="12" t="str">
        <f>IF('Building B18'!B656&gt;0,'Building B18'!B656, " ")</f>
        <v> </v>
      </c>
      <c r="C542" s="160" t="str">
        <f>IF('Building B18'!N656&gt;0,'Building B18'!N656, " ")</f>
        <v> </v>
      </c>
      <c r="D542" s="160" t="str">
        <f>IF('Building B18'!O656&gt;0,'Building B18'!O656, " ")</f>
        <v> </v>
      </c>
      <c r="E542" s="160" t="str">
        <f>IF('Building B18'!Q656&gt;0,'Building B18'!Q656, " ")</f>
        <v> </v>
      </c>
      <c r="F542" s="160" t="str">
        <f>IF('Building B18'!R656&gt;0,'Building B18'!R656, " ")</f>
        <v> </v>
      </c>
      <c r="G542" s="160" t="str">
        <f>IF('Building B18'!S656&gt;0,'Building B18'!S656, " ")</f>
        <v> </v>
      </c>
      <c r="H542" s="160" t="str">
        <f>IF('Building B18'!T656&gt;0,'Building B18'!T656, " ")</f>
        <v> </v>
      </c>
      <c r="I542" s="160" t="str">
        <f>IF('Building B18'!U656&gt;0,'Building B18'!U656, " ")</f>
        <v> </v>
      </c>
      <c r="J542" s="160" t="str">
        <f>IF('Building B18'!V656&gt;0,'Building B18'!V656, " ")</f>
        <v> </v>
      </c>
      <c r="K542" s="160" t="str">
        <f>IF('Building B18'!X656&gt;0,'Building B18'!X656, " ")</f>
        <v> </v>
      </c>
      <c r="L542" s="160" t="str">
        <f>IF('Building B18'!Y656&gt;0,'Building B18'!Y656, " ")</f>
        <v> </v>
      </c>
      <c r="M542" s="160" t="str">
        <f>IF('Building B18'!Z656&gt;0,'Building B18'!Z656, " ")</f>
        <v> </v>
      </c>
    </row>
    <row r="543" ht="14.25" customHeight="1">
      <c r="A543" s="12" t="str">
        <f>IF('Building B18'!A657&gt;0,'Building B18'!A657, " ")</f>
        <v> </v>
      </c>
      <c r="B543" s="12" t="str">
        <f>IF('Building B18'!B657&gt;0,'Building B18'!B657, " ")</f>
        <v> </v>
      </c>
      <c r="C543" s="160" t="str">
        <f>IF('Building B18'!N657&gt;0,'Building B18'!N657, " ")</f>
        <v> </v>
      </c>
      <c r="D543" s="160" t="str">
        <f>IF('Building B18'!O657&gt;0,'Building B18'!O657, " ")</f>
        <v> </v>
      </c>
      <c r="E543" s="160" t="str">
        <f>IF('Building B18'!Q657&gt;0,'Building B18'!Q657, " ")</f>
        <v> </v>
      </c>
      <c r="F543" s="160" t="str">
        <f>IF('Building B18'!R657&gt;0,'Building B18'!R657, " ")</f>
        <v> </v>
      </c>
      <c r="G543" s="160" t="str">
        <f>IF('Building B18'!S657&gt;0,'Building B18'!S657, " ")</f>
        <v> </v>
      </c>
      <c r="H543" s="160" t="str">
        <f>IF('Building B18'!T657&gt;0,'Building B18'!T657, " ")</f>
        <v> </v>
      </c>
      <c r="I543" s="160" t="str">
        <f>IF('Building B18'!U657&gt;0,'Building B18'!U657, " ")</f>
        <v> </v>
      </c>
      <c r="J543" s="160" t="str">
        <f>IF('Building B18'!V657&gt;0,'Building B18'!V657, " ")</f>
        <v> </v>
      </c>
      <c r="K543" s="160" t="str">
        <f>IF('Building B18'!X657&gt;0,'Building B18'!X657, " ")</f>
        <v> </v>
      </c>
      <c r="L543" s="160" t="str">
        <f>IF('Building B18'!Y657&gt;0,'Building B18'!Y657, " ")</f>
        <v> </v>
      </c>
      <c r="M543" s="160" t="str">
        <f>IF('Building B18'!Z657&gt;0,'Building B18'!Z657, " ")</f>
        <v> </v>
      </c>
    </row>
    <row r="544" ht="14.25" customHeight="1">
      <c r="C544" s="236"/>
      <c r="D544" s="236"/>
      <c r="E544" s="236"/>
      <c r="F544" s="236"/>
      <c r="G544" s="237"/>
      <c r="H544" s="237"/>
      <c r="I544" s="237"/>
      <c r="J544" s="237"/>
      <c r="K544" s="237"/>
      <c r="L544" s="237"/>
      <c r="M544" s="237"/>
    </row>
    <row r="545" ht="14.25" customHeight="1">
      <c r="C545" s="236"/>
      <c r="D545" s="236"/>
      <c r="E545" s="236"/>
      <c r="F545" s="236"/>
      <c r="G545" s="237"/>
      <c r="H545" s="237"/>
      <c r="I545" s="237"/>
      <c r="J545" s="237"/>
      <c r="K545" s="237"/>
      <c r="L545" s="237"/>
      <c r="M545" s="237"/>
    </row>
    <row r="546" ht="14.25" customHeight="1">
      <c r="C546" s="236"/>
      <c r="D546" s="236"/>
      <c r="E546" s="236"/>
      <c r="F546" s="236"/>
      <c r="G546" s="237"/>
      <c r="H546" s="237"/>
      <c r="I546" s="237"/>
      <c r="J546" s="237"/>
      <c r="K546" s="237"/>
      <c r="L546" s="237"/>
      <c r="M546" s="237"/>
    </row>
    <row r="547" ht="14.25" customHeight="1">
      <c r="C547" s="236"/>
      <c r="D547" s="236"/>
      <c r="E547" s="236"/>
      <c r="F547" s="236"/>
      <c r="G547" s="237"/>
      <c r="H547" s="237"/>
      <c r="I547" s="237"/>
      <c r="J547" s="237"/>
      <c r="K547" s="237"/>
      <c r="L547" s="237"/>
      <c r="M547" s="237"/>
    </row>
    <row r="548" ht="14.25" customHeight="1">
      <c r="C548" s="236"/>
      <c r="D548" s="236"/>
      <c r="E548" s="236"/>
      <c r="F548" s="236"/>
      <c r="G548" s="237"/>
      <c r="H548" s="237"/>
      <c r="I548" s="237"/>
      <c r="J548" s="237"/>
      <c r="K548" s="237"/>
      <c r="L548" s="237"/>
      <c r="M548" s="237"/>
    </row>
    <row r="549" ht="14.25" customHeight="1">
      <c r="C549" s="236"/>
      <c r="D549" s="236"/>
      <c r="E549" s="236"/>
      <c r="F549" s="236"/>
      <c r="G549" s="237"/>
      <c r="H549" s="237"/>
      <c r="I549" s="237"/>
      <c r="J549" s="237"/>
      <c r="K549" s="237"/>
      <c r="L549" s="237"/>
      <c r="M549" s="237"/>
    </row>
    <row r="550" ht="14.25" customHeight="1">
      <c r="C550" s="236"/>
      <c r="D550" s="236"/>
      <c r="E550" s="236"/>
      <c r="F550" s="236"/>
      <c r="G550" s="237"/>
      <c r="H550" s="237"/>
      <c r="I550" s="237"/>
      <c r="J550" s="237"/>
      <c r="K550" s="237"/>
      <c r="L550" s="237"/>
      <c r="M550" s="237"/>
    </row>
    <row r="551" ht="14.25" customHeight="1">
      <c r="C551" s="236"/>
      <c r="D551" s="236"/>
      <c r="E551" s="236"/>
      <c r="F551" s="236"/>
      <c r="G551" s="237"/>
      <c r="H551" s="237"/>
      <c r="I551" s="237"/>
      <c r="J551" s="237"/>
      <c r="K551" s="237"/>
      <c r="L551" s="237"/>
      <c r="M551" s="237"/>
    </row>
    <row r="552" ht="14.25" customHeight="1">
      <c r="C552" s="236"/>
      <c r="D552" s="236"/>
      <c r="E552" s="236"/>
      <c r="F552" s="236"/>
      <c r="G552" s="237"/>
      <c r="H552" s="237"/>
      <c r="I552" s="237"/>
      <c r="J552" s="237"/>
      <c r="K552" s="237"/>
      <c r="L552" s="237"/>
      <c r="M552" s="237"/>
    </row>
    <row r="553" ht="14.25" customHeight="1">
      <c r="C553" s="236"/>
      <c r="D553" s="236"/>
      <c r="E553" s="236"/>
      <c r="F553" s="236"/>
      <c r="G553" s="237"/>
      <c r="H553" s="237"/>
      <c r="I553" s="237"/>
      <c r="J553" s="237"/>
      <c r="K553" s="237"/>
      <c r="L553" s="237"/>
      <c r="M553" s="237"/>
    </row>
    <row r="554" ht="14.25" customHeight="1">
      <c r="C554" s="236"/>
      <c r="D554" s="236"/>
      <c r="E554" s="236"/>
      <c r="F554" s="236"/>
      <c r="G554" s="237"/>
      <c r="H554" s="237"/>
      <c r="I554" s="237"/>
      <c r="J554" s="237"/>
      <c r="K554" s="237"/>
      <c r="L554" s="237"/>
      <c r="M554" s="237"/>
    </row>
    <row r="555" ht="14.25" customHeight="1">
      <c r="C555" s="236"/>
      <c r="D555" s="236"/>
      <c r="E555" s="236"/>
      <c r="F555" s="236"/>
      <c r="G555" s="237"/>
      <c r="H555" s="237"/>
      <c r="I555" s="237"/>
      <c r="J555" s="237"/>
      <c r="K555" s="237"/>
      <c r="L555" s="237"/>
      <c r="M555" s="237"/>
    </row>
    <row r="556" ht="14.25" customHeight="1">
      <c r="C556" s="236"/>
      <c r="D556" s="236"/>
      <c r="E556" s="236"/>
      <c r="F556" s="236"/>
      <c r="G556" s="237"/>
      <c r="H556" s="237"/>
      <c r="I556" s="237"/>
      <c r="J556" s="237"/>
      <c r="K556" s="237"/>
      <c r="L556" s="237"/>
      <c r="M556" s="237"/>
    </row>
    <row r="557" ht="14.25" customHeight="1">
      <c r="C557" s="236"/>
      <c r="D557" s="236"/>
      <c r="E557" s="236"/>
      <c r="F557" s="236"/>
      <c r="G557" s="237"/>
      <c r="H557" s="237"/>
      <c r="I557" s="237"/>
      <c r="J557" s="237"/>
      <c r="K557" s="237"/>
      <c r="L557" s="237"/>
      <c r="M557" s="237"/>
    </row>
    <row r="558" ht="14.25" customHeight="1">
      <c r="C558" s="236"/>
      <c r="D558" s="236"/>
      <c r="E558" s="236"/>
      <c r="F558" s="236"/>
      <c r="G558" s="237"/>
      <c r="H558" s="237"/>
      <c r="I558" s="237"/>
      <c r="J558" s="237"/>
      <c r="K558" s="237"/>
      <c r="L558" s="237"/>
      <c r="M558" s="237"/>
    </row>
    <row r="559" ht="14.25" customHeight="1">
      <c r="C559" s="236"/>
      <c r="D559" s="236"/>
      <c r="E559" s="236"/>
      <c r="F559" s="236"/>
      <c r="G559" s="237"/>
      <c r="H559" s="237"/>
      <c r="I559" s="237"/>
      <c r="J559" s="237"/>
      <c r="K559" s="237"/>
      <c r="L559" s="237"/>
      <c r="M559" s="237"/>
    </row>
    <row r="560" ht="14.25" customHeight="1">
      <c r="C560" s="236"/>
      <c r="D560" s="236"/>
      <c r="E560" s="236"/>
      <c r="F560" s="236"/>
      <c r="G560" s="237"/>
      <c r="H560" s="237"/>
      <c r="I560" s="237"/>
      <c r="J560" s="237"/>
      <c r="K560" s="237"/>
      <c r="L560" s="237"/>
      <c r="M560" s="237"/>
    </row>
    <row r="561" ht="14.25" customHeight="1">
      <c r="C561" s="236"/>
      <c r="D561" s="236"/>
      <c r="E561" s="236"/>
      <c r="F561" s="236"/>
      <c r="G561" s="237"/>
      <c r="H561" s="237"/>
      <c r="I561" s="237"/>
      <c r="J561" s="237"/>
      <c r="K561" s="237"/>
      <c r="L561" s="237"/>
      <c r="M561" s="237"/>
    </row>
    <row r="562" ht="14.25" customHeight="1">
      <c r="C562" s="236"/>
      <c r="D562" s="236"/>
      <c r="E562" s="236"/>
      <c r="F562" s="236"/>
      <c r="G562" s="237"/>
      <c r="H562" s="237"/>
      <c r="I562" s="237"/>
      <c r="J562" s="237"/>
      <c r="K562" s="237"/>
      <c r="L562" s="237"/>
      <c r="M562" s="237"/>
    </row>
    <row r="563" ht="14.25" customHeight="1">
      <c r="C563" s="236"/>
      <c r="D563" s="236"/>
      <c r="E563" s="236"/>
      <c r="F563" s="236"/>
      <c r="G563" s="237"/>
      <c r="H563" s="237"/>
      <c r="I563" s="237"/>
      <c r="J563" s="237"/>
      <c r="K563" s="237"/>
      <c r="L563" s="237"/>
      <c r="M563" s="237"/>
    </row>
    <row r="564" ht="14.25" customHeight="1">
      <c r="C564" s="236"/>
      <c r="D564" s="236"/>
      <c r="E564" s="236"/>
      <c r="F564" s="236"/>
      <c r="G564" s="237"/>
      <c r="H564" s="237"/>
      <c r="I564" s="237"/>
      <c r="J564" s="237"/>
      <c r="K564" s="237"/>
      <c r="L564" s="237"/>
      <c r="M564" s="237"/>
    </row>
    <row r="565" ht="14.25" customHeight="1">
      <c r="C565" s="236"/>
      <c r="D565" s="236"/>
      <c r="E565" s="236"/>
      <c r="F565" s="236"/>
      <c r="G565" s="237"/>
      <c r="H565" s="237"/>
      <c r="I565" s="237"/>
      <c r="J565" s="237"/>
      <c r="K565" s="237"/>
      <c r="L565" s="237"/>
      <c r="M565" s="237"/>
    </row>
    <row r="566" ht="14.25" customHeight="1">
      <c r="C566" s="236"/>
      <c r="D566" s="236"/>
      <c r="E566" s="236"/>
      <c r="F566" s="236"/>
      <c r="G566" s="237"/>
      <c r="H566" s="237"/>
      <c r="I566" s="237"/>
      <c r="J566" s="237"/>
      <c r="K566" s="237"/>
      <c r="L566" s="237"/>
      <c r="M566" s="237"/>
    </row>
    <row r="567" ht="14.25" customHeight="1">
      <c r="C567" s="236"/>
      <c r="D567" s="236"/>
      <c r="E567" s="236"/>
      <c r="F567" s="236"/>
      <c r="G567" s="237"/>
      <c r="H567" s="237"/>
      <c r="I567" s="237"/>
      <c r="J567" s="237"/>
      <c r="K567" s="237"/>
      <c r="L567" s="237"/>
      <c r="M567" s="237"/>
    </row>
    <row r="568" ht="14.25" customHeight="1">
      <c r="C568" s="236"/>
      <c r="D568" s="236"/>
      <c r="E568" s="236"/>
      <c r="F568" s="236"/>
      <c r="G568" s="237"/>
      <c r="H568" s="237"/>
      <c r="I568" s="237"/>
      <c r="J568" s="237"/>
      <c r="K568" s="237"/>
      <c r="L568" s="237"/>
      <c r="M568" s="237"/>
    </row>
    <row r="569" ht="14.25" customHeight="1">
      <c r="C569" s="236"/>
      <c r="D569" s="236"/>
      <c r="E569" s="236"/>
      <c r="F569" s="236"/>
      <c r="G569" s="237"/>
      <c r="H569" s="237"/>
      <c r="I569" s="237"/>
      <c r="J569" s="237"/>
      <c r="K569" s="237"/>
      <c r="L569" s="237"/>
      <c r="M569" s="237"/>
    </row>
    <row r="570" ht="14.25" customHeight="1">
      <c r="C570" s="236"/>
      <c r="D570" s="236"/>
      <c r="E570" s="236"/>
      <c r="F570" s="236"/>
      <c r="G570" s="237"/>
      <c r="H570" s="237"/>
      <c r="I570" s="237"/>
      <c r="J570" s="237"/>
      <c r="K570" s="237"/>
      <c r="L570" s="237"/>
      <c r="M570" s="237"/>
    </row>
    <row r="571" ht="14.25" customHeight="1">
      <c r="C571" s="236"/>
      <c r="D571" s="236"/>
      <c r="E571" s="236"/>
      <c r="F571" s="236"/>
      <c r="G571" s="237"/>
      <c r="H571" s="237"/>
      <c r="I571" s="237"/>
      <c r="J571" s="237"/>
      <c r="K571" s="237"/>
      <c r="L571" s="237"/>
      <c r="M571" s="237"/>
    </row>
    <row r="572" ht="14.25" customHeight="1">
      <c r="C572" s="236"/>
      <c r="D572" s="236"/>
      <c r="E572" s="236"/>
      <c r="F572" s="236"/>
      <c r="G572" s="237"/>
      <c r="H572" s="237"/>
      <c r="I572" s="237"/>
      <c r="J572" s="237"/>
      <c r="K572" s="237"/>
      <c r="L572" s="237"/>
      <c r="M572" s="237"/>
    </row>
    <row r="573" ht="14.25" customHeight="1">
      <c r="C573" s="236"/>
      <c r="D573" s="236"/>
      <c r="E573" s="236"/>
      <c r="F573" s="236"/>
      <c r="G573" s="237"/>
      <c r="H573" s="237"/>
      <c r="I573" s="237"/>
      <c r="J573" s="237"/>
      <c r="K573" s="237"/>
      <c r="L573" s="237"/>
      <c r="M573" s="237"/>
    </row>
    <row r="574" ht="14.25" customHeight="1">
      <c r="C574" s="236"/>
      <c r="D574" s="236"/>
      <c r="E574" s="236"/>
      <c r="F574" s="236"/>
      <c r="G574" s="237"/>
      <c r="H574" s="237"/>
      <c r="I574" s="237"/>
      <c r="J574" s="237"/>
      <c r="K574" s="237"/>
      <c r="L574" s="237"/>
      <c r="M574" s="237"/>
    </row>
    <row r="575" ht="14.25" customHeight="1">
      <c r="C575" s="236"/>
      <c r="D575" s="236"/>
      <c r="E575" s="236"/>
      <c r="F575" s="236"/>
      <c r="G575" s="237"/>
      <c r="H575" s="237"/>
      <c r="I575" s="237"/>
      <c r="J575" s="237"/>
      <c r="K575" s="237"/>
      <c r="L575" s="237"/>
      <c r="M575" s="237"/>
    </row>
    <row r="576" ht="14.25" customHeight="1">
      <c r="C576" s="236"/>
      <c r="D576" s="236"/>
      <c r="E576" s="236"/>
      <c r="F576" s="236"/>
      <c r="G576" s="237"/>
      <c r="H576" s="237"/>
      <c r="I576" s="237"/>
      <c r="J576" s="237"/>
      <c r="K576" s="237"/>
      <c r="L576" s="237"/>
      <c r="M576" s="237"/>
    </row>
    <row r="577" ht="14.25" customHeight="1">
      <c r="C577" s="236"/>
      <c r="D577" s="236"/>
      <c r="E577" s="236"/>
      <c r="F577" s="236"/>
      <c r="G577" s="237"/>
      <c r="H577" s="237"/>
      <c r="I577" s="237"/>
      <c r="J577" s="237"/>
      <c r="K577" s="237"/>
      <c r="L577" s="237"/>
      <c r="M577" s="237"/>
    </row>
    <row r="578" ht="14.25" customHeight="1">
      <c r="C578" s="236"/>
      <c r="D578" s="236"/>
      <c r="E578" s="236"/>
      <c r="F578" s="236"/>
      <c r="G578" s="237"/>
      <c r="H578" s="237"/>
      <c r="I578" s="237"/>
      <c r="J578" s="237"/>
      <c r="K578" s="237"/>
      <c r="L578" s="237"/>
      <c r="M578" s="237"/>
    </row>
    <row r="579" ht="14.25" customHeight="1">
      <c r="C579" s="236"/>
      <c r="D579" s="236"/>
      <c r="E579" s="236"/>
      <c r="F579" s="236"/>
      <c r="G579" s="237"/>
      <c r="H579" s="237"/>
      <c r="I579" s="237"/>
      <c r="J579" s="237"/>
      <c r="K579" s="237"/>
      <c r="L579" s="237"/>
      <c r="M579" s="237"/>
    </row>
    <row r="580" ht="14.25" customHeight="1">
      <c r="C580" s="236"/>
      <c r="D580" s="236"/>
      <c r="E580" s="236"/>
      <c r="F580" s="236"/>
      <c r="G580" s="237"/>
      <c r="H580" s="237"/>
      <c r="I580" s="237"/>
      <c r="J580" s="237"/>
      <c r="K580" s="237"/>
      <c r="L580" s="237"/>
      <c r="M580" s="237"/>
    </row>
    <row r="581" ht="14.25" customHeight="1">
      <c r="C581" s="236"/>
      <c r="D581" s="236"/>
      <c r="E581" s="236"/>
      <c r="F581" s="236"/>
      <c r="G581" s="237"/>
      <c r="H581" s="237"/>
      <c r="I581" s="237"/>
      <c r="J581" s="237"/>
      <c r="K581" s="237"/>
      <c r="L581" s="237"/>
      <c r="M581" s="237"/>
    </row>
    <row r="582" ht="14.25" customHeight="1">
      <c r="C582" s="236"/>
      <c r="D582" s="236"/>
      <c r="E582" s="236"/>
      <c r="F582" s="236"/>
      <c r="G582" s="237"/>
      <c r="H582" s="237"/>
      <c r="I582" s="237"/>
      <c r="J582" s="237"/>
      <c r="K582" s="237"/>
      <c r="L582" s="237"/>
      <c r="M582" s="237"/>
    </row>
    <row r="583" ht="14.25" customHeight="1">
      <c r="C583" s="236"/>
      <c r="D583" s="236"/>
      <c r="E583" s="236"/>
      <c r="F583" s="236"/>
      <c r="G583" s="237"/>
      <c r="H583" s="237"/>
      <c r="I583" s="237"/>
      <c r="J583" s="237"/>
      <c r="K583" s="237"/>
      <c r="L583" s="237"/>
      <c r="M583" s="237"/>
    </row>
    <row r="584" ht="14.25" customHeight="1">
      <c r="C584" s="236"/>
      <c r="D584" s="236"/>
      <c r="E584" s="236"/>
      <c r="F584" s="236"/>
      <c r="G584" s="237"/>
      <c r="H584" s="237"/>
      <c r="I584" s="237"/>
      <c r="J584" s="237"/>
      <c r="K584" s="237"/>
      <c r="L584" s="237"/>
      <c r="M584" s="237"/>
    </row>
    <row r="585" ht="14.25" customHeight="1">
      <c r="C585" s="236"/>
      <c r="D585" s="236"/>
      <c r="E585" s="236"/>
      <c r="F585" s="236"/>
      <c r="G585" s="237"/>
      <c r="H585" s="237"/>
      <c r="I585" s="237"/>
      <c r="J585" s="237"/>
      <c r="K585" s="237"/>
      <c r="L585" s="237"/>
      <c r="M585" s="237"/>
    </row>
    <row r="586" ht="14.25" customHeight="1">
      <c r="C586" s="236"/>
      <c r="D586" s="236"/>
      <c r="E586" s="236"/>
      <c r="F586" s="236"/>
      <c r="G586" s="237"/>
      <c r="H586" s="237"/>
      <c r="I586" s="237"/>
      <c r="J586" s="237"/>
      <c r="K586" s="237"/>
      <c r="L586" s="237"/>
      <c r="M586" s="237"/>
    </row>
    <row r="587" ht="14.25" customHeight="1">
      <c r="C587" s="236"/>
      <c r="D587" s="236"/>
      <c r="E587" s="236"/>
      <c r="F587" s="236"/>
      <c r="G587" s="237"/>
      <c r="H587" s="237"/>
      <c r="I587" s="237"/>
      <c r="J587" s="237"/>
      <c r="K587" s="237"/>
      <c r="L587" s="237"/>
      <c r="M587" s="237"/>
    </row>
    <row r="588" ht="14.25" customHeight="1">
      <c r="C588" s="236"/>
      <c r="D588" s="236"/>
      <c r="E588" s="236"/>
      <c r="F588" s="236"/>
      <c r="G588" s="237"/>
      <c r="H588" s="237"/>
      <c r="I588" s="237"/>
      <c r="J588" s="237"/>
      <c r="K588" s="237"/>
      <c r="L588" s="237"/>
      <c r="M588" s="237"/>
    </row>
    <row r="589" ht="14.25" customHeight="1">
      <c r="C589" s="236"/>
      <c r="D589" s="236"/>
      <c r="E589" s="236"/>
      <c r="F589" s="236"/>
      <c r="G589" s="237"/>
      <c r="H589" s="237"/>
      <c r="I589" s="237"/>
      <c r="J589" s="237"/>
      <c r="K589" s="237"/>
      <c r="L589" s="237"/>
      <c r="M589" s="237"/>
    </row>
    <row r="590" ht="14.25" customHeight="1">
      <c r="C590" s="236"/>
      <c r="D590" s="236"/>
      <c r="E590" s="236"/>
      <c r="F590" s="236"/>
      <c r="G590" s="237"/>
      <c r="H590" s="237"/>
      <c r="I590" s="237"/>
      <c r="J590" s="237"/>
      <c r="K590" s="237"/>
      <c r="L590" s="237"/>
      <c r="M590" s="237"/>
    </row>
    <row r="591" ht="14.25" customHeight="1">
      <c r="C591" s="236"/>
      <c r="D591" s="236"/>
      <c r="E591" s="236"/>
      <c r="F591" s="236"/>
      <c r="G591" s="237"/>
      <c r="H591" s="237"/>
      <c r="I591" s="237"/>
      <c r="J591" s="237"/>
      <c r="K591" s="237"/>
      <c r="L591" s="237"/>
      <c r="M591" s="237"/>
    </row>
    <row r="592" ht="14.25" customHeight="1">
      <c r="C592" s="236"/>
      <c r="D592" s="236"/>
      <c r="E592" s="236"/>
      <c r="F592" s="236"/>
      <c r="G592" s="237"/>
      <c r="H592" s="237"/>
      <c r="I592" s="237"/>
      <c r="J592" s="237"/>
      <c r="K592" s="237"/>
      <c r="L592" s="237"/>
      <c r="M592" s="237"/>
    </row>
    <row r="593" ht="14.25" customHeight="1">
      <c r="C593" s="236"/>
      <c r="D593" s="236"/>
      <c r="E593" s="236"/>
      <c r="F593" s="236"/>
      <c r="G593" s="237"/>
      <c r="H593" s="237"/>
      <c r="I593" s="237"/>
      <c r="J593" s="237"/>
      <c r="K593" s="237"/>
      <c r="L593" s="237"/>
      <c r="M593" s="237"/>
    </row>
    <row r="594" ht="14.25" customHeight="1">
      <c r="C594" s="236"/>
      <c r="D594" s="236"/>
      <c r="E594" s="236"/>
      <c r="F594" s="236"/>
      <c r="G594" s="237"/>
      <c r="H594" s="237"/>
      <c r="I594" s="237"/>
      <c r="J594" s="237"/>
      <c r="K594" s="237"/>
      <c r="L594" s="237"/>
      <c r="M594" s="237"/>
    </row>
    <row r="595" ht="14.25" customHeight="1">
      <c r="C595" s="236"/>
      <c r="D595" s="236"/>
      <c r="E595" s="236"/>
      <c r="F595" s="236"/>
      <c r="G595" s="237"/>
      <c r="H595" s="237"/>
      <c r="I595" s="237"/>
      <c r="J595" s="237"/>
      <c r="K595" s="237"/>
      <c r="L595" s="237"/>
      <c r="M595" s="237"/>
    </row>
    <row r="596" ht="14.25" customHeight="1">
      <c r="C596" s="236"/>
      <c r="D596" s="236"/>
      <c r="E596" s="236"/>
      <c r="F596" s="236"/>
      <c r="G596" s="237"/>
      <c r="H596" s="237"/>
      <c r="I596" s="237"/>
      <c r="J596" s="237"/>
      <c r="K596" s="237"/>
      <c r="L596" s="237"/>
      <c r="M596" s="237"/>
    </row>
    <row r="597" ht="14.25" customHeight="1">
      <c r="C597" s="236"/>
      <c r="D597" s="236"/>
      <c r="E597" s="236"/>
      <c r="F597" s="236"/>
      <c r="G597" s="237"/>
      <c r="H597" s="237"/>
      <c r="I597" s="237"/>
      <c r="J597" s="237"/>
      <c r="K597" s="237"/>
      <c r="L597" s="237"/>
      <c r="M597" s="237"/>
    </row>
    <row r="598" ht="14.25" customHeight="1">
      <c r="C598" s="236"/>
      <c r="D598" s="236"/>
      <c r="E598" s="236"/>
      <c r="F598" s="236"/>
      <c r="G598" s="237"/>
      <c r="H598" s="237"/>
      <c r="I598" s="237"/>
      <c r="J598" s="237"/>
      <c r="K598" s="237"/>
      <c r="L598" s="237"/>
      <c r="M598" s="237"/>
    </row>
    <row r="599" ht="14.25" customHeight="1">
      <c r="C599" s="236"/>
      <c r="D599" s="236"/>
      <c r="E599" s="236"/>
      <c r="F599" s="236"/>
      <c r="G599" s="237"/>
      <c r="H599" s="237"/>
      <c r="I599" s="237"/>
      <c r="J599" s="237"/>
      <c r="K599" s="237"/>
      <c r="L599" s="237"/>
      <c r="M599" s="237"/>
    </row>
    <row r="600" ht="14.25" customHeight="1">
      <c r="C600" s="236"/>
      <c r="D600" s="236"/>
      <c r="E600" s="236"/>
      <c r="F600" s="236"/>
      <c r="G600" s="237"/>
      <c r="H600" s="237"/>
      <c r="I600" s="237"/>
      <c r="J600" s="237"/>
      <c r="K600" s="237"/>
      <c r="L600" s="237"/>
      <c r="M600" s="237"/>
    </row>
    <row r="601" ht="14.25" customHeight="1">
      <c r="C601" s="236"/>
      <c r="D601" s="236"/>
      <c r="E601" s="236"/>
      <c r="F601" s="236"/>
      <c r="G601" s="237"/>
      <c r="H601" s="237"/>
      <c r="I601" s="237"/>
      <c r="J601" s="237"/>
      <c r="K601" s="237"/>
      <c r="L601" s="237"/>
      <c r="M601" s="237"/>
    </row>
    <row r="602" ht="14.25" customHeight="1">
      <c r="C602" s="236"/>
      <c r="D602" s="236"/>
      <c r="E602" s="236"/>
      <c r="F602" s="236"/>
      <c r="G602" s="237"/>
      <c r="H602" s="237"/>
      <c r="I602" s="237"/>
      <c r="J602" s="237"/>
      <c r="K602" s="237"/>
      <c r="L602" s="237"/>
      <c r="M602" s="237"/>
    </row>
    <row r="603" ht="14.25" customHeight="1">
      <c r="C603" s="236"/>
      <c r="D603" s="236"/>
      <c r="E603" s="236"/>
      <c r="F603" s="236"/>
      <c r="G603" s="237"/>
      <c r="H603" s="237"/>
      <c r="I603" s="237"/>
      <c r="J603" s="237"/>
      <c r="K603" s="237"/>
      <c r="L603" s="237"/>
      <c r="M603" s="237"/>
    </row>
    <row r="604" ht="14.25" customHeight="1">
      <c r="C604" s="236"/>
      <c r="D604" s="236"/>
      <c r="E604" s="236"/>
      <c r="F604" s="236"/>
      <c r="G604" s="237"/>
      <c r="H604" s="237"/>
      <c r="I604" s="237"/>
      <c r="J604" s="237"/>
      <c r="K604" s="237"/>
      <c r="L604" s="237"/>
      <c r="M604" s="237"/>
    </row>
    <row r="605" ht="14.25" customHeight="1">
      <c r="C605" s="236"/>
      <c r="D605" s="236"/>
      <c r="E605" s="236"/>
      <c r="F605" s="236"/>
      <c r="G605" s="237"/>
      <c r="H605" s="237"/>
      <c r="I605" s="237"/>
      <c r="J605" s="237"/>
      <c r="K605" s="237"/>
      <c r="L605" s="237"/>
      <c r="M605" s="237"/>
    </row>
    <row r="606" ht="14.25" customHeight="1">
      <c r="C606" s="236"/>
      <c r="D606" s="236"/>
      <c r="E606" s="236"/>
      <c r="F606" s="236"/>
      <c r="G606" s="237"/>
      <c r="H606" s="237"/>
      <c r="I606" s="237"/>
      <c r="J606" s="237"/>
      <c r="K606" s="237"/>
      <c r="L606" s="237"/>
      <c r="M606" s="237"/>
    </row>
    <row r="607" ht="14.25" customHeight="1">
      <c r="C607" s="236"/>
      <c r="D607" s="236"/>
      <c r="E607" s="236"/>
      <c r="F607" s="236"/>
      <c r="G607" s="237"/>
      <c r="H607" s="237"/>
      <c r="I607" s="237"/>
      <c r="J607" s="237"/>
      <c r="K607" s="237"/>
      <c r="L607" s="237"/>
      <c r="M607" s="237"/>
    </row>
    <row r="608" ht="14.25" customHeight="1">
      <c r="C608" s="236"/>
      <c r="D608" s="236"/>
      <c r="E608" s="236"/>
      <c r="F608" s="236"/>
      <c r="G608" s="237"/>
      <c r="H608" s="237"/>
      <c r="I608" s="237"/>
      <c r="J608" s="237"/>
      <c r="K608" s="237"/>
      <c r="L608" s="237"/>
      <c r="M608" s="237"/>
    </row>
    <row r="609" ht="14.25" customHeight="1">
      <c r="C609" s="236"/>
      <c r="D609" s="236"/>
      <c r="E609" s="236"/>
      <c r="F609" s="236"/>
      <c r="G609" s="237"/>
      <c r="H609" s="237"/>
      <c r="I609" s="237"/>
      <c r="J609" s="237"/>
      <c r="K609" s="237"/>
      <c r="L609" s="237"/>
      <c r="M609" s="237"/>
    </row>
    <row r="610" ht="14.25" customHeight="1">
      <c r="C610" s="236"/>
      <c r="D610" s="236"/>
      <c r="E610" s="236"/>
      <c r="F610" s="236"/>
      <c r="G610" s="237"/>
      <c r="H610" s="237"/>
      <c r="I610" s="237"/>
      <c r="J610" s="237"/>
      <c r="K610" s="237"/>
      <c r="L610" s="237"/>
      <c r="M610" s="237"/>
    </row>
    <row r="611" ht="14.25" customHeight="1">
      <c r="C611" s="236"/>
      <c r="D611" s="236"/>
      <c r="E611" s="236"/>
      <c r="F611" s="236"/>
      <c r="G611" s="237"/>
      <c r="H611" s="237"/>
      <c r="I611" s="237"/>
      <c r="J611" s="237"/>
      <c r="K611" s="237"/>
      <c r="L611" s="237"/>
      <c r="M611" s="237"/>
    </row>
    <row r="612" ht="14.25" customHeight="1">
      <c r="C612" s="236"/>
      <c r="D612" s="236"/>
      <c r="E612" s="236"/>
      <c r="F612" s="236"/>
      <c r="G612" s="237"/>
      <c r="H612" s="237"/>
      <c r="I612" s="237"/>
      <c r="J612" s="237"/>
      <c r="K612" s="237"/>
      <c r="L612" s="237"/>
      <c r="M612" s="237"/>
    </row>
    <row r="613" ht="14.25" customHeight="1">
      <c r="C613" s="236"/>
      <c r="D613" s="236"/>
      <c r="E613" s="236"/>
      <c r="F613" s="236"/>
      <c r="G613" s="237"/>
      <c r="H613" s="237"/>
      <c r="I613" s="237"/>
      <c r="J613" s="237"/>
      <c r="K613" s="237"/>
      <c r="L613" s="237"/>
      <c r="M613" s="237"/>
    </row>
    <row r="614" ht="14.25" customHeight="1">
      <c r="C614" s="236"/>
      <c r="D614" s="236"/>
      <c r="E614" s="236"/>
      <c r="F614" s="236"/>
      <c r="G614" s="237"/>
      <c r="H614" s="237"/>
      <c r="I614" s="237"/>
      <c r="J614" s="237"/>
      <c r="K614" s="237"/>
      <c r="L614" s="237"/>
      <c r="M614" s="237"/>
    </row>
    <row r="615" ht="14.25" customHeight="1">
      <c r="C615" s="236"/>
      <c r="D615" s="236"/>
      <c r="E615" s="236"/>
      <c r="F615" s="236"/>
      <c r="G615" s="237"/>
      <c r="H615" s="237"/>
      <c r="I615" s="237"/>
      <c r="J615" s="237"/>
      <c r="K615" s="237"/>
      <c r="L615" s="237"/>
      <c r="M615" s="237"/>
    </row>
    <row r="616" ht="14.25" customHeight="1">
      <c r="C616" s="236"/>
      <c r="D616" s="236"/>
      <c r="E616" s="236"/>
      <c r="F616" s="236"/>
      <c r="G616" s="237"/>
      <c r="H616" s="237"/>
      <c r="I616" s="237"/>
      <c r="J616" s="237"/>
      <c r="K616" s="237"/>
      <c r="L616" s="237"/>
      <c r="M616" s="237"/>
    </row>
    <row r="617" ht="14.25" customHeight="1">
      <c r="C617" s="236"/>
      <c r="D617" s="236"/>
      <c r="E617" s="236"/>
      <c r="F617" s="236"/>
      <c r="G617" s="237"/>
      <c r="H617" s="237"/>
      <c r="I617" s="237"/>
      <c r="J617" s="237"/>
      <c r="K617" s="237"/>
      <c r="L617" s="237"/>
      <c r="M617" s="237"/>
    </row>
    <row r="618" ht="14.25" customHeight="1">
      <c r="C618" s="236"/>
      <c r="D618" s="236"/>
      <c r="E618" s="236"/>
      <c r="F618" s="236"/>
      <c r="G618" s="237"/>
      <c r="H618" s="237"/>
      <c r="I618" s="237"/>
      <c r="J618" s="237"/>
      <c r="K618" s="237"/>
      <c r="L618" s="237"/>
      <c r="M618" s="237"/>
    </row>
    <row r="619" ht="14.25" customHeight="1">
      <c r="C619" s="236"/>
      <c r="D619" s="236"/>
      <c r="E619" s="236"/>
      <c r="F619" s="236"/>
      <c r="G619" s="237"/>
      <c r="H619" s="237"/>
      <c r="I619" s="237"/>
      <c r="J619" s="237"/>
      <c r="K619" s="237"/>
      <c r="L619" s="237"/>
      <c r="M619" s="237"/>
    </row>
    <row r="620" ht="14.25" customHeight="1">
      <c r="C620" s="236"/>
      <c r="D620" s="236"/>
      <c r="E620" s="236"/>
      <c r="F620" s="236"/>
      <c r="G620" s="237"/>
      <c r="H620" s="237"/>
      <c r="I620" s="237"/>
      <c r="J620" s="237"/>
      <c r="K620" s="237"/>
      <c r="L620" s="237"/>
      <c r="M620" s="237"/>
    </row>
    <row r="621" ht="14.25" customHeight="1">
      <c r="C621" s="236"/>
      <c r="D621" s="236"/>
      <c r="E621" s="236"/>
      <c r="F621" s="236"/>
      <c r="G621" s="237"/>
      <c r="H621" s="237"/>
      <c r="I621" s="237"/>
      <c r="J621" s="237"/>
      <c r="K621" s="237"/>
      <c r="L621" s="237"/>
      <c r="M621" s="237"/>
    </row>
    <row r="622" ht="14.25" customHeight="1">
      <c r="C622" s="236"/>
      <c r="D622" s="236"/>
      <c r="E622" s="236"/>
      <c r="F622" s="236"/>
      <c r="G622" s="237"/>
      <c r="H622" s="237"/>
      <c r="I622" s="237"/>
      <c r="J622" s="237"/>
      <c r="K622" s="237"/>
      <c r="L622" s="237"/>
      <c r="M622" s="237"/>
    </row>
    <row r="623" ht="14.25" customHeight="1">
      <c r="C623" s="236"/>
      <c r="D623" s="236"/>
      <c r="E623" s="236"/>
      <c r="F623" s="236"/>
      <c r="G623" s="237"/>
      <c r="H623" s="237"/>
      <c r="I623" s="237"/>
      <c r="J623" s="237"/>
      <c r="K623" s="237"/>
      <c r="L623" s="237"/>
      <c r="M623" s="237"/>
    </row>
    <row r="624" ht="14.25" customHeight="1">
      <c r="C624" s="236"/>
      <c r="D624" s="236"/>
      <c r="E624" s="236"/>
      <c r="F624" s="236"/>
      <c r="G624" s="237"/>
      <c r="H624" s="237"/>
      <c r="I624" s="237"/>
      <c r="J624" s="237"/>
      <c r="K624" s="237"/>
      <c r="L624" s="237"/>
      <c r="M624" s="237"/>
    </row>
    <row r="625" ht="14.25" customHeight="1">
      <c r="C625" s="236"/>
      <c r="D625" s="236"/>
      <c r="E625" s="236"/>
      <c r="F625" s="236"/>
      <c r="G625" s="237"/>
      <c r="H625" s="237"/>
      <c r="I625" s="237"/>
      <c r="J625" s="237"/>
      <c r="K625" s="237"/>
      <c r="L625" s="237"/>
      <c r="M625" s="237"/>
    </row>
    <row r="626" ht="14.25" customHeight="1">
      <c r="C626" s="236"/>
      <c r="D626" s="236"/>
      <c r="E626" s="236"/>
      <c r="F626" s="236"/>
      <c r="G626" s="237"/>
      <c r="H626" s="237"/>
      <c r="I626" s="237"/>
      <c r="J626" s="237"/>
      <c r="K626" s="237"/>
      <c r="L626" s="237"/>
      <c r="M626" s="237"/>
    </row>
    <row r="627" ht="14.25" customHeight="1">
      <c r="C627" s="236"/>
      <c r="D627" s="236"/>
      <c r="E627" s="236"/>
      <c r="F627" s="236"/>
      <c r="G627" s="237"/>
      <c r="H627" s="237"/>
      <c r="I627" s="237"/>
      <c r="J627" s="237"/>
      <c r="K627" s="237"/>
      <c r="L627" s="237"/>
      <c r="M627" s="237"/>
    </row>
    <row r="628" ht="14.25" customHeight="1">
      <c r="C628" s="236"/>
      <c r="D628" s="236"/>
      <c r="E628" s="236"/>
      <c r="F628" s="236"/>
      <c r="G628" s="237"/>
      <c r="H628" s="237"/>
      <c r="I628" s="237"/>
      <c r="J628" s="237"/>
      <c r="K628" s="237"/>
      <c r="L628" s="237"/>
      <c r="M628" s="237"/>
    </row>
    <row r="629" ht="14.25" customHeight="1">
      <c r="C629" s="236"/>
      <c r="D629" s="236"/>
      <c r="E629" s="236"/>
      <c r="F629" s="236"/>
      <c r="G629" s="237"/>
      <c r="H629" s="237"/>
      <c r="I629" s="237"/>
      <c r="J629" s="237"/>
      <c r="K629" s="237"/>
      <c r="L629" s="237"/>
      <c r="M629" s="237"/>
    </row>
    <row r="630" ht="14.25" customHeight="1">
      <c r="C630" s="236"/>
      <c r="D630" s="236"/>
      <c r="E630" s="236"/>
      <c r="F630" s="236"/>
      <c r="G630" s="237"/>
      <c r="H630" s="237"/>
      <c r="I630" s="237"/>
      <c r="J630" s="237"/>
      <c r="K630" s="237"/>
      <c r="L630" s="237"/>
      <c r="M630" s="237"/>
    </row>
    <row r="631" ht="14.25" customHeight="1">
      <c r="C631" s="236"/>
      <c r="D631" s="236"/>
      <c r="E631" s="236"/>
      <c r="F631" s="236"/>
      <c r="G631" s="237"/>
      <c r="H631" s="237"/>
      <c r="I631" s="237"/>
      <c r="J631" s="237"/>
      <c r="K631" s="237"/>
      <c r="L631" s="237"/>
      <c r="M631" s="237"/>
    </row>
    <row r="632" ht="14.25" customHeight="1">
      <c r="C632" s="236"/>
      <c r="D632" s="236"/>
      <c r="E632" s="236"/>
      <c r="F632" s="236"/>
      <c r="G632" s="237"/>
      <c r="H632" s="237"/>
      <c r="I632" s="237"/>
      <c r="J632" s="237"/>
      <c r="K632" s="237"/>
      <c r="L632" s="237"/>
      <c r="M632" s="237"/>
    </row>
    <row r="633" ht="14.25" customHeight="1">
      <c r="C633" s="236"/>
      <c r="D633" s="236"/>
      <c r="E633" s="236"/>
      <c r="F633" s="236"/>
      <c r="G633" s="237"/>
      <c r="H633" s="237"/>
      <c r="I633" s="237"/>
      <c r="J633" s="237"/>
      <c r="K633" s="237"/>
      <c r="L633" s="237"/>
      <c r="M633" s="237"/>
    </row>
    <row r="634" ht="14.25" customHeight="1">
      <c r="C634" s="236"/>
      <c r="D634" s="236"/>
      <c r="E634" s="236"/>
      <c r="F634" s="236"/>
      <c r="G634" s="237"/>
      <c r="H634" s="237"/>
      <c r="I634" s="237"/>
      <c r="J634" s="237"/>
      <c r="K634" s="237"/>
      <c r="L634" s="237"/>
      <c r="M634" s="237"/>
    </row>
    <row r="635" ht="14.25" customHeight="1">
      <c r="C635" s="236"/>
      <c r="D635" s="236"/>
      <c r="E635" s="236"/>
      <c r="F635" s="236"/>
      <c r="G635" s="237"/>
      <c r="H635" s="237"/>
      <c r="I635" s="237"/>
      <c r="J635" s="237"/>
      <c r="K635" s="237"/>
      <c r="L635" s="237"/>
      <c r="M635" s="237"/>
    </row>
    <row r="636" ht="14.25" customHeight="1">
      <c r="C636" s="236"/>
      <c r="D636" s="236"/>
      <c r="E636" s="236"/>
      <c r="F636" s="236"/>
      <c r="G636" s="237"/>
      <c r="H636" s="237"/>
      <c r="I636" s="237"/>
      <c r="J636" s="237"/>
      <c r="K636" s="237"/>
      <c r="L636" s="237"/>
      <c r="M636" s="237"/>
    </row>
    <row r="637" ht="14.25" customHeight="1">
      <c r="C637" s="236"/>
      <c r="D637" s="236"/>
      <c r="E637" s="236"/>
      <c r="F637" s="236"/>
      <c r="G637" s="237"/>
      <c r="H637" s="237"/>
      <c r="I637" s="237"/>
      <c r="J637" s="237"/>
      <c r="K637" s="237"/>
      <c r="L637" s="237"/>
      <c r="M637" s="237"/>
    </row>
    <row r="638" ht="14.25" customHeight="1">
      <c r="C638" s="236"/>
      <c r="D638" s="236"/>
      <c r="E638" s="236"/>
      <c r="F638" s="236"/>
      <c r="G638" s="237"/>
      <c r="H638" s="237"/>
      <c r="I638" s="237"/>
      <c r="J638" s="237"/>
      <c r="K638" s="237"/>
      <c r="L638" s="237"/>
      <c r="M638" s="237"/>
    </row>
    <row r="639" ht="14.25" customHeight="1">
      <c r="C639" s="236"/>
      <c r="D639" s="236"/>
      <c r="E639" s="236"/>
      <c r="F639" s="236"/>
      <c r="G639" s="237"/>
      <c r="H639" s="237"/>
      <c r="I639" s="237"/>
      <c r="J639" s="237"/>
      <c r="K639" s="237"/>
      <c r="L639" s="237"/>
      <c r="M639" s="237"/>
    </row>
    <row r="640" ht="14.25" customHeight="1">
      <c r="C640" s="236"/>
      <c r="D640" s="236"/>
      <c r="E640" s="236"/>
      <c r="F640" s="236"/>
      <c r="G640" s="237"/>
      <c r="H640" s="237"/>
      <c r="I640" s="237"/>
      <c r="J640" s="237"/>
      <c r="K640" s="237"/>
      <c r="L640" s="237"/>
      <c r="M640" s="237"/>
    </row>
    <row r="641" ht="14.25" customHeight="1">
      <c r="C641" s="236"/>
      <c r="D641" s="236"/>
      <c r="E641" s="236"/>
      <c r="F641" s="236"/>
      <c r="G641" s="237"/>
      <c r="H641" s="237"/>
      <c r="I641" s="237"/>
      <c r="J641" s="237"/>
      <c r="K641" s="237"/>
      <c r="L641" s="237"/>
      <c r="M641" s="237"/>
    </row>
    <row r="642" ht="14.25" customHeight="1">
      <c r="C642" s="236"/>
      <c r="D642" s="236"/>
      <c r="E642" s="236"/>
      <c r="F642" s="236"/>
      <c r="G642" s="237"/>
      <c r="H642" s="237"/>
      <c r="I642" s="237"/>
      <c r="J642" s="237"/>
      <c r="K642" s="237"/>
      <c r="L642" s="237"/>
      <c r="M642" s="237"/>
    </row>
    <row r="643" ht="14.25" customHeight="1">
      <c r="C643" s="236"/>
      <c r="D643" s="236"/>
      <c r="E643" s="236"/>
      <c r="F643" s="236"/>
      <c r="G643" s="237"/>
      <c r="H643" s="237"/>
      <c r="I643" s="237"/>
      <c r="J643" s="237"/>
      <c r="K643" s="237"/>
      <c r="L643" s="237"/>
      <c r="M643" s="237"/>
    </row>
    <row r="644" ht="14.25" customHeight="1">
      <c r="C644" s="236"/>
      <c r="D644" s="236"/>
      <c r="E644" s="236"/>
      <c r="F644" s="236"/>
      <c r="G644" s="237"/>
      <c r="H644" s="237"/>
      <c r="I644" s="237"/>
      <c r="J644" s="237"/>
      <c r="K644" s="237"/>
      <c r="L644" s="237"/>
      <c r="M644" s="237"/>
    </row>
    <row r="645" ht="14.25" customHeight="1">
      <c r="C645" s="236"/>
      <c r="D645" s="236"/>
      <c r="E645" s="236"/>
      <c r="F645" s="236"/>
      <c r="G645" s="237"/>
      <c r="H645" s="237"/>
      <c r="I645" s="237"/>
      <c r="J645" s="237"/>
      <c r="K645" s="237"/>
      <c r="L645" s="237"/>
      <c r="M645" s="237"/>
    </row>
    <row r="646" ht="14.25" customHeight="1">
      <c r="C646" s="236"/>
      <c r="D646" s="236"/>
      <c r="E646" s="236"/>
      <c r="F646" s="236"/>
      <c r="G646" s="237"/>
      <c r="H646" s="237"/>
      <c r="I646" s="237"/>
      <c r="J646" s="237"/>
      <c r="K646" s="237"/>
      <c r="L646" s="237"/>
      <c r="M646" s="237"/>
    </row>
    <row r="647" ht="14.25" customHeight="1">
      <c r="C647" s="236"/>
      <c r="D647" s="236"/>
      <c r="E647" s="236"/>
      <c r="F647" s="236"/>
      <c r="G647" s="237"/>
      <c r="H647" s="237"/>
      <c r="I647" s="237"/>
      <c r="J647" s="237"/>
      <c r="K647" s="237"/>
      <c r="L647" s="237"/>
      <c r="M647" s="237"/>
    </row>
    <row r="648" ht="14.25" customHeight="1">
      <c r="C648" s="236"/>
      <c r="D648" s="236"/>
      <c r="E648" s="236"/>
      <c r="F648" s="236"/>
      <c r="G648" s="237"/>
      <c r="H648" s="237"/>
      <c r="I648" s="237"/>
      <c r="J648" s="237"/>
      <c r="K648" s="237"/>
      <c r="L648" s="237"/>
      <c r="M648" s="237"/>
    </row>
    <row r="649" ht="14.25" customHeight="1">
      <c r="C649" s="236"/>
      <c r="D649" s="236"/>
      <c r="E649" s="236"/>
      <c r="F649" s="236"/>
      <c r="G649" s="237"/>
      <c r="H649" s="237"/>
      <c r="I649" s="237"/>
      <c r="J649" s="237"/>
      <c r="K649" s="237"/>
      <c r="L649" s="237"/>
      <c r="M649" s="237"/>
    </row>
    <row r="650" ht="14.25" customHeight="1">
      <c r="C650" s="236"/>
      <c r="D650" s="236"/>
      <c r="E650" s="236"/>
      <c r="F650" s="236"/>
      <c r="G650" s="237"/>
      <c r="H650" s="237"/>
      <c r="I650" s="237"/>
      <c r="J650" s="237"/>
      <c r="K650" s="237"/>
      <c r="L650" s="237"/>
      <c r="M650" s="237"/>
    </row>
    <row r="651" ht="14.25" customHeight="1">
      <c r="C651" s="236"/>
      <c r="D651" s="236"/>
      <c r="E651" s="236"/>
      <c r="F651" s="236"/>
      <c r="G651" s="237"/>
      <c r="H651" s="237"/>
      <c r="I651" s="237"/>
      <c r="J651" s="237"/>
      <c r="K651" s="237"/>
      <c r="L651" s="237"/>
      <c r="M651" s="237"/>
    </row>
    <row r="652" ht="14.25" customHeight="1">
      <c r="C652" s="236"/>
      <c r="D652" s="236"/>
      <c r="E652" s="236"/>
      <c r="F652" s="236"/>
      <c r="G652" s="237"/>
      <c r="H652" s="237"/>
      <c r="I652" s="237"/>
      <c r="J652" s="237"/>
      <c r="K652" s="237"/>
      <c r="L652" s="237"/>
      <c r="M652" s="237"/>
    </row>
    <row r="653" ht="14.25" customHeight="1">
      <c r="C653" s="236"/>
      <c r="D653" s="236"/>
      <c r="E653" s="236"/>
      <c r="F653" s="236"/>
      <c r="G653" s="237"/>
      <c r="H653" s="237"/>
      <c r="I653" s="237"/>
      <c r="J653" s="237"/>
      <c r="K653" s="237"/>
      <c r="L653" s="237"/>
      <c r="M653" s="237"/>
    </row>
    <row r="654" ht="14.25" customHeight="1">
      <c r="C654" s="236"/>
      <c r="D654" s="236"/>
      <c r="E654" s="236"/>
      <c r="F654" s="236"/>
      <c r="G654" s="237"/>
      <c r="H654" s="237"/>
      <c r="I654" s="237"/>
      <c r="J654" s="237"/>
      <c r="K654" s="237"/>
      <c r="L654" s="237"/>
      <c r="M654" s="237"/>
    </row>
    <row r="655" ht="14.25" customHeight="1">
      <c r="C655" s="236"/>
      <c r="D655" s="236"/>
      <c r="E655" s="236"/>
      <c r="F655" s="236"/>
      <c r="G655" s="237"/>
      <c r="H655" s="237"/>
      <c r="I655" s="237"/>
      <c r="J655" s="237"/>
      <c r="K655" s="237"/>
      <c r="L655" s="237"/>
      <c r="M655" s="237"/>
    </row>
    <row r="656" ht="14.25" customHeight="1">
      <c r="C656" s="236"/>
      <c r="D656" s="236"/>
      <c r="E656" s="236"/>
      <c r="F656" s="236"/>
      <c r="G656" s="237"/>
      <c r="H656" s="237"/>
      <c r="I656" s="237"/>
      <c r="J656" s="237"/>
      <c r="K656" s="237"/>
      <c r="L656" s="237"/>
      <c r="M656" s="237"/>
    </row>
    <row r="657" ht="14.25" customHeight="1">
      <c r="C657" s="236"/>
      <c r="D657" s="236"/>
      <c r="E657" s="236"/>
      <c r="F657" s="236"/>
      <c r="G657" s="237"/>
      <c r="H657" s="237"/>
      <c r="I657" s="237"/>
      <c r="J657" s="237"/>
      <c r="K657" s="237"/>
      <c r="L657" s="237"/>
      <c r="M657" s="237"/>
    </row>
    <row r="658" ht="14.25" customHeight="1">
      <c r="C658" s="236"/>
      <c r="D658" s="236"/>
      <c r="E658" s="236"/>
      <c r="F658" s="236"/>
      <c r="G658" s="237"/>
      <c r="H658" s="237"/>
      <c r="I658" s="237"/>
      <c r="J658" s="237"/>
      <c r="K658" s="237"/>
      <c r="L658" s="237"/>
      <c r="M658" s="237"/>
    </row>
    <row r="659" ht="14.25" customHeight="1">
      <c r="C659" s="236"/>
      <c r="D659" s="236"/>
      <c r="E659" s="236"/>
      <c r="F659" s="236"/>
      <c r="G659" s="237"/>
      <c r="H659" s="237"/>
      <c r="I659" s="237"/>
      <c r="J659" s="237"/>
      <c r="K659" s="237"/>
      <c r="L659" s="237"/>
      <c r="M659" s="237"/>
    </row>
    <row r="660" ht="14.25" customHeight="1">
      <c r="C660" s="236"/>
      <c r="D660" s="236"/>
      <c r="E660" s="236"/>
      <c r="F660" s="236"/>
      <c r="G660" s="237"/>
      <c r="H660" s="237"/>
      <c r="I660" s="237"/>
      <c r="J660" s="237"/>
      <c r="K660" s="237"/>
      <c r="L660" s="237"/>
      <c r="M660" s="237"/>
    </row>
    <row r="661" ht="14.25" customHeight="1">
      <c r="C661" s="236"/>
      <c r="D661" s="236"/>
      <c r="E661" s="236"/>
      <c r="F661" s="236"/>
      <c r="G661" s="237"/>
      <c r="H661" s="237"/>
      <c r="I661" s="237"/>
      <c r="J661" s="237"/>
      <c r="K661" s="237"/>
      <c r="L661" s="237"/>
      <c r="M661" s="237"/>
    </row>
    <row r="662" ht="14.25" customHeight="1">
      <c r="C662" s="236"/>
      <c r="D662" s="236"/>
      <c r="E662" s="236"/>
      <c r="F662" s="236"/>
      <c r="G662" s="237"/>
      <c r="H662" s="237"/>
      <c r="I662" s="237"/>
      <c r="J662" s="237"/>
      <c r="K662" s="237"/>
      <c r="L662" s="237"/>
      <c r="M662" s="237"/>
    </row>
    <row r="663" ht="14.25" customHeight="1">
      <c r="C663" s="236"/>
      <c r="D663" s="236"/>
      <c r="E663" s="236"/>
      <c r="F663" s="236"/>
      <c r="G663" s="237"/>
      <c r="H663" s="237"/>
      <c r="I663" s="237"/>
      <c r="J663" s="237"/>
      <c r="K663" s="237"/>
      <c r="L663" s="237"/>
      <c r="M663" s="237"/>
    </row>
    <row r="664" ht="14.25" customHeight="1">
      <c r="C664" s="236"/>
      <c r="D664" s="236"/>
      <c r="E664" s="236"/>
      <c r="F664" s="236"/>
      <c r="G664" s="237"/>
      <c r="H664" s="237"/>
      <c r="I664" s="237"/>
      <c r="J664" s="237"/>
      <c r="K664" s="237"/>
      <c r="L664" s="237"/>
      <c r="M664" s="237"/>
    </row>
    <row r="665" ht="14.25" customHeight="1">
      <c r="C665" s="236"/>
      <c r="D665" s="236"/>
      <c r="E665" s="236"/>
      <c r="F665" s="236"/>
      <c r="G665" s="237"/>
      <c r="H665" s="237"/>
      <c r="I665" s="237"/>
      <c r="J665" s="237"/>
      <c r="K665" s="237"/>
      <c r="L665" s="237"/>
      <c r="M665" s="237"/>
    </row>
    <row r="666" ht="14.25" customHeight="1">
      <c r="C666" s="236"/>
      <c r="D666" s="236"/>
      <c r="E666" s="236"/>
      <c r="F666" s="236"/>
      <c r="G666" s="237"/>
      <c r="H666" s="237"/>
      <c r="I666" s="237"/>
      <c r="J666" s="237"/>
      <c r="K666" s="237"/>
      <c r="L666" s="237"/>
      <c r="M666" s="237"/>
    </row>
    <row r="667" ht="14.25" customHeight="1">
      <c r="C667" s="236"/>
      <c r="D667" s="236"/>
      <c r="E667" s="236"/>
      <c r="F667" s="236"/>
      <c r="G667" s="237"/>
      <c r="H667" s="237"/>
      <c r="I667" s="237"/>
      <c r="J667" s="237"/>
      <c r="K667" s="237"/>
      <c r="L667" s="237"/>
      <c r="M667" s="237"/>
    </row>
    <row r="668" ht="14.25" customHeight="1">
      <c r="C668" s="236"/>
      <c r="D668" s="236"/>
      <c r="E668" s="236"/>
      <c r="F668" s="236"/>
      <c r="G668" s="237"/>
      <c r="H668" s="237"/>
      <c r="I668" s="237"/>
      <c r="J668" s="237"/>
      <c r="K668" s="237"/>
      <c r="L668" s="237"/>
      <c r="M668" s="237"/>
    </row>
    <row r="669" ht="14.25" customHeight="1">
      <c r="C669" s="236"/>
      <c r="D669" s="236"/>
      <c r="E669" s="236"/>
      <c r="F669" s="236"/>
      <c r="G669" s="237"/>
      <c r="H669" s="237"/>
      <c r="I669" s="237"/>
      <c r="J669" s="237"/>
      <c r="K669" s="237"/>
      <c r="L669" s="237"/>
      <c r="M669" s="237"/>
    </row>
    <row r="670" ht="14.25" customHeight="1">
      <c r="C670" s="236"/>
      <c r="D670" s="236"/>
      <c r="E670" s="236"/>
      <c r="F670" s="236"/>
      <c r="G670" s="237"/>
      <c r="H670" s="237"/>
      <c r="I670" s="237"/>
      <c r="J670" s="237"/>
      <c r="K670" s="237"/>
      <c r="L670" s="237"/>
      <c r="M670" s="237"/>
    </row>
    <row r="671" ht="14.25" customHeight="1">
      <c r="C671" s="236"/>
      <c r="D671" s="236"/>
      <c r="E671" s="236"/>
      <c r="F671" s="236"/>
      <c r="G671" s="237"/>
      <c r="H671" s="237"/>
      <c r="I671" s="237"/>
      <c r="J671" s="237"/>
      <c r="K671" s="237"/>
      <c r="L671" s="237"/>
      <c r="M671" s="237"/>
    </row>
    <row r="672" ht="14.25" customHeight="1">
      <c r="C672" s="236"/>
      <c r="D672" s="236"/>
      <c r="E672" s="236"/>
      <c r="F672" s="236"/>
      <c r="G672" s="237"/>
      <c r="H672" s="237"/>
      <c r="I672" s="237"/>
      <c r="J672" s="237"/>
      <c r="K672" s="237"/>
      <c r="L672" s="237"/>
      <c r="M672" s="237"/>
    </row>
    <row r="673" ht="14.25" customHeight="1">
      <c r="C673" s="236"/>
      <c r="D673" s="236"/>
      <c r="E673" s="236"/>
      <c r="F673" s="236"/>
      <c r="G673" s="237"/>
      <c r="H673" s="237"/>
      <c r="I673" s="237"/>
      <c r="J673" s="237"/>
      <c r="K673" s="237"/>
      <c r="L673" s="237"/>
      <c r="M673" s="237"/>
    </row>
    <row r="674" ht="14.25" customHeight="1">
      <c r="C674" s="236"/>
      <c r="D674" s="236"/>
      <c r="E674" s="236"/>
      <c r="F674" s="236"/>
      <c r="G674" s="237"/>
      <c r="H674" s="237"/>
      <c r="I674" s="237"/>
      <c r="J674" s="237"/>
      <c r="K674" s="237"/>
      <c r="L674" s="237"/>
      <c r="M674" s="237"/>
    </row>
    <row r="675" ht="14.25" customHeight="1">
      <c r="C675" s="236"/>
      <c r="D675" s="236"/>
      <c r="E675" s="236"/>
      <c r="F675" s="236"/>
      <c r="G675" s="237"/>
      <c r="H675" s="237"/>
      <c r="I675" s="237"/>
      <c r="J675" s="237"/>
      <c r="K675" s="237"/>
      <c r="L675" s="237"/>
      <c r="M675" s="237"/>
    </row>
    <row r="676" ht="14.25" customHeight="1">
      <c r="C676" s="236"/>
      <c r="D676" s="236"/>
      <c r="E676" s="236"/>
      <c r="F676" s="236"/>
      <c r="G676" s="237"/>
      <c r="H676" s="237"/>
      <c r="I676" s="237"/>
      <c r="J676" s="237"/>
      <c r="K676" s="237"/>
      <c r="L676" s="237"/>
      <c r="M676" s="237"/>
    </row>
    <row r="677" ht="14.25" customHeight="1">
      <c r="C677" s="236"/>
      <c r="D677" s="236"/>
      <c r="E677" s="236"/>
      <c r="F677" s="236"/>
      <c r="G677" s="237"/>
      <c r="H677" s="237"/>
      <c r="I677" s="237"/>
      <c r="J677" s="237"/>
      <c r="K677" s="237"/>
      <c r="L677" s="237"/>
      <c r="M677" s="237"/>
    </row>
    <row r="678" ht="14.25" customHeight="1">
      <c r="C678" s="236"/>
      <c r="D678" s="236"/>
      <c r="E678" s="236"/>
      <c r="F678" s="236"/>
      <c r="G678" s="237"/>
      <c r="H678" s="237"/>
      <c r="I678" s="237"/>
      <c r="J678" s="237"/>
      <c r="K678" s="237"/>
      <c r="L678" s="237"/>
      <c r="M678" s="237"/>
    </row>
    <row r="679" ht="14.25" customHeight="1">
      <c r="C679" s="236"/>
      <c r="D679" s="236"/>
      <c r="E679" s="236"/>
      <c r="F679" s="236"/>
      <c r="G679" s="237"/>
      <c r="H679" s="237"/>
      <c r="I679" s="237"/>
      <c r="J679" s="237"/>
      <c r="K679" s="237"/>
      <c r="L679" s="237"/>
      <c r="M679" s="237"/>
    </row>
    <row r="680" ht="14.25" customHeight="1">
      <c r="C680" s="236"/>
      <c r="D680" s="236"/>
      <c r="E680" s="236"/>
      <c r="F680" s="236"/>
      <c r="G680" s="237"/>
      <c r="H680" s="237"/>
      <c r="I680" s="237"/>
      <c r="J680" s="237"/>
      <c r="K680" s="237"/>
      <c r="L680" s="237"/>
      <c r="M680" s="237"/>
    </row>
    <row r="681" ht="14.25" customHeight="1">
      <c r="C681" s="236"/>
      <c r="D681" s="236"/>
      <c r="E681" s="236"/>
      <c r="F681" s="236"/>
      <c r="G681" s="237"/>
      <c r="H681" s="237"/>
      <c r="I681" s="237"/>
      <c r="J681" s="237"/>
      <c r="K681" s="237"/>
      <c r="L681" s="237"/>
      <c r="M681" s="237"/>
    </row>
    <row r="682" ht="14.25" customHeight="1">
      <c r="C682" s="236"/>
      <c r="D682" s="236"/>
      <c r="E682" s="236"/>
      <c r="F682" s="236"/>
      <c r="G682" s="237"/>
      <c r="H682" s="237"/>
      <c r="I682" s="237"/>
      <c r="J682" s="237"/>
      <c r="K682" s="237"/>
      <c r="L682" s="237"/>
      <c r="M682" s="237"/>
    </row>
    <row r="683" ht="14.25" customHeight="1">
      <c r="C683" s="236"/>
      <c r="D683" s="236"/>
      <c r="E683" s="236"/>
      <c r="F683" s="236"/>
      <c r="G683" s="237"/>
      <c r="H683" s="237"/>
      <c r="I683" s="237"/>
      <c r="J683" s="237"/>
      <c r="K683" s="237"/>
      <c r="L683" s="237"/>
      <c r="M683" s="237"/>
    </row>
    <row r="684" ht="14.25" customHeight="1">
      <c r="C684" s="236"/>
      <c r="D684" s="236"/>
      <c r="E684" s="236"/>
      <c r="F684" s="236"/>
      <c r="G684" s="237"/>
      <c r="H684" s="237"/>
      <c r="I684" s="237"/>
      <c r="J684" s="237"/>
      <c r="K684" s="237"/>
      <c r="L684" s="237"/>
      <c r="M684" s="237"/>
    </row>
    <row r="685" ht="14.25" customHeight="1">
      <c r="C685" s="236"/>
      <c r="D685" s="236"/>
      <c r="E685" s="236"/>
      <c r="F685" s="236"/>
      <c r="G685" s="237"/>
      <c r="H685" s="237"/>
      <c r="I685" s="237"/>
      <c r="J685" s="237"/>
      <c r="K685" s="237"/>
      <c r="L685" s="237"/>
      <c r="M685" s="237"/>
    </row>
    <row r="686" ht="14.25" customHeight="1">
      <c r="C686" s="236"/>
      <c r="D686" s="236"/>
      <c r="E686" s="236"/>
      <c r="F686" s="236"/>
      <c r="G686" s="237"/>
      <c r="H686" s="237"/>
      <c r="I686" s="237"/>
      <c r="J686" s="237"/>
      <c r="K686" s="237"/>
      <c r="L686" s="237"/>
      <c r="M686" s="237"/>
    </row>
    <row r="687" ht="14.25" customHeight="1">
      <c r="C687" s="236"/>
      <c r="D687" s="236"/>
      <c r="E687" s="236"/>
      <c r="F687" s="236"/>
      <c r="G687" s="237"/>
      <c r="H687" s="237"/>
      <c r="I687" s="237"/>
      <c r="J687" s="237"/>
      <c r="K687" s="237"/>
      <c r="L687" s="237"/>
      <c r="M687" s="237"/>
    </row>
    <row r="688" ht="14.25" customHeight="1">
      <c r="C688" s="236"/>
      <c r="D688" s="236"/>
      <c r="E688" s="236"/>
      <c r="F688" s="236"/>
      <c r="G688" s="237"/>
      <c r="H688" s="237"/>
      <c r="I688" s="237"/>
      <c r="J688" s="237"/>
      <c r="K688" s="237"/>
      <c r="L688" s="237"/>
      <c r="M688" s="237"/>
    </row>
    <row r="689" ht="14.25" customHeight="1">
      <c r="C689" s="236"/>
      <c r="D689" s="236"/>
      <c r="E689" s="236"/>
      <c r="F689" s="236"/>
      <c r="G689" s="237"/>
      <c r="H689" s="237"/>
      <c r="I689" s="237"/>
      <c r="J689" s="237"/>
      <c r="K689" s="237"/>
      <c r="L689" s="237"/>
      <c r="M689" s="237"/>
    </row>
    <row r="690" ht="14.25" customHeight="1">
      <c r="C690" s="236"/>
      <c r="D690" s="236"/>
      <c r="E690" s="236"/>
      <c r="F690" s="236"/>
      <c r="G690" s="237"/>
      <c r="H690" s="237"/>
      <c r="I690" s="237"/>
      <c r="J690" s="237"/>
      <c r="K690" s="237"/>
      <c r="L690" s="237"/>
      <c r="M690" s="237"/>
    </row>
    <row r="691" ht="14.25" customHeight="1">
      <c r="C691" s="236"/>
      <c r="D691" s="236"/>
      <c r="E691" s="236"/>
      <c r="F691" s="236"/>
      <c r="G691" s="237"/>
      <c r="H691" s="237"/>
      <c r="I691" s="237"/>
      <c r="J691" s="237"/>
      <c r="K691" s="237"/>
      <c r="L691" s="237"/>
      <c r="M691" s="237"/>
    </row>
    <row r="692" ht="14.25" customHeight="1">
      <c r="C692" s="236"/>
      <c r="D692" s="236"/>
      <c r="E692" s="236"/>
      <c r="F692" s="236"/>
      <c r="G692" s="237"/>
      <c r="H692" s="237"/>
      <c r="I692" s="237"/>
      <c r="J692" s="237"/>
      <c r="K692" s="237"/>
      <c r="L692" s="237"/>
      <c r="M692" s="237"/>
    </row>
    <row r="693" ht="14.25" customHeight="1">
      <c r="C693" s="236"/>
      <c r="D693" s="236"/>
      <c r="E693" s="236"/>
      <c r="F693" s="236"/>
      <c r="G693" s="237"/>
      <c r="H693" s="237"/>
      <c r="I693" s="237"/>
      <c r="J693" s="237"/>
      <c r="K693" s="237"/>
      <c r="L693" s="237"/>
      <c r="M693" s="237"/>
    </row>
    <row r="694" ht="14.25" customHeight="1">
      <c r="C694" s="236"/>
      <c r="D694" s="236"/>
      <c r="E694" s="236"/>
      <c r="F694" s="236"/>
      <c r="G694" s="237"/>
      <c r="H694" s="237"/>
      <c r="I694" s="237"/>
      <c r="J694" s="237"/>
      <c r="K694" s="237"/>
      <c r="L694" s="237"/>
      <c r="M694" s="237"/>
    </row>
    <row r="695" ht="14.25" customHeight="1">
      <c r="C695" s="236"/>
      <c r="D695" s="236"/>
      <c r="E695" s="236"/>
      <c r="F695" s="236"/>
      <c r="G695" s="237"/>
      <c r="H695" s="237"/>
      <c r="I695" s="237"/>
      <c r="J695" s="237"/>
      <c r="K695" s="237"/>
      <c r="L695" s="237"/>
      <c r="M695" s="237"/>
    </row>
    <row r="696" ht="14.25" customHeight="1">
      <c r="C696" s="236"/>
      <c r="D696" s="236"/>
      <c r="E696" s="236"/>
      <c r="F696" s="236"/>
      <c r="G696" s="237"/>
      <c r="H696" s="237"/>
      <c r="I696" s="237"/>
      <c r="J696" s="237"/>
      <c r="K696" s="237"/>
      <c r="L696" s="237"/>
      <c r="M696" s="237"/>
    </row>
    <row r="697" ht="14.25" customHeight="1">
      <c r="C697" s="236"/>
      <c r="D697" s="236"/>
      <c r="E697" s="236"/>
      <c r="F697" s="236"/>
      <c r="G697" s="237"/>
      <c r="H697" s="237"/>
      <c r="I697" s="237"/>
      <c r="J697" s="237"/>
      <c r="K697" s="237"/>
      <c r="L697" s="237"/>
      <c r="M697" s="237"/>
    </row>
    <row r="698" ht="14.25" customHeight="1">
      <c r="C698" s="236"/>
      <c r="D698" s="236"/>
      <c r="E698" s="236"/>
      <c r="F698" s="236"/>
      <c r="G698" s="237"/>
      <c r="H698" s="237"/>
      <c r="I698" s="237"/>
      <c r="J698" s="237"/>
      <c r="K698" s="237"/>
      <c r="L698" s="237"/>
      <c r="M698" s="237"/>
    </row>
    <row r="699" ht="14.25" customHeight="1">
      <c r="C699" s="236"/>
      <c r="D699" s="236"/>
      <c r="E699" s="236"/>
      <c r="F699" s="236"/>
      <c r="G699" s="237"/>
      <c r="H699" s="237"/>
      <c r="I699" s="237"/>
      <c r="J699" s="237"/>
      <c r="K699" s="237"/>
      <c r="L699" s="237"/>
      <c r="M699" s="237"/>
    </row>
    <row r="700" ht="14.25" customHeight="1">
      <c r="C700" s="236"/>
      <c r="D700" s="236"/>
      <c r="E700" s="236"/>
      <c r="F700" s="236"/>
      <c r="G700" s="237"/>
      <c r="H700" s="237"/>
      <c r="I700" s="237"/>
      <c r="J700" s="237"/>
      <c r="K700" s="237"/>
      <c r="L700" s="237"/>
      <c r="M700" s="237"/>
    </row>
    <row r="701" ht="14.25" customHeight="1">
      <c r="C701" s="236"/>
      <c r="D701" s="236"/>
      <c r="E701" s="236"/>
      <c r="F701" s="236"/>
      <c r="G701" s="237"/>
      <c r="H701" s="237"/>
      <c r="I701" s="237"/>
      <c r="J701" s="237"/>
      <c r="K701" s="237"/>
      <c r="L701" s="237"/>
      <c r="M701" s="237"/>
    </row>
    <row r="702" ht="14.25" customHeight="1">
      <c r="C702" s="236"/>
      <c r="D702" s="236"/>
      <c r="E702" s="236"/>
      <c r="F702" s="236"/>
      <c r="G702" s="237"/>
      <c r="H702" s="237"/>
      <c r="I702" s="237"/>
      <c r="J702" s="237"/>
      <c r="K702" s="237"/>
      <c r="L702" s="237"/>
      <c r="M702" s="237"/>
    </row>
    <row r="703" ht="14.25" customHeight="1">
      <c r="C703" s="236"/>
      <c r="D703" s="236"/>
      <c r="E703" s="236"/>
      <c r="F703" s="236"/>
      <c r="G703" s="237"/>
      <c r="H703" s="237"/>
      <c r="I703" s="237"/>
      <c r="J703" s="237"/>
      <c r="K703" s="237"/>
      <c r="L703" s="237"/>
      <c r="M703" s="237"/>
    </row>
    <row r="704" ht="14.25" customHeight="1">
      <c r="C704" s="236"/>
      <c r="D704" s="236"/>
      <c r="E704" s="236"/>
      <c r="F704" s="236"/>
      <c r="G704" s="237"/>
      <c r="H704" s="237"/>
      <c r="I704" s="237"/>
      <c r="J704" s="237"/>
      <c r="K704" s="237"/>
      <c r="L704" s="237"/>
      <c r="M704" s="237"/>
    </row>
    <row r="705" ht="14.25" customHeight="1">
      <c r="C705" s="236"/>
      <c r="D705" s="236"/>
      <c r="E705" s="236"/>
      <c r="F705" s="236"/>
      <c r="G705" s="237"/>
      <c r="H705" s="237"/>
      <c r="I705" s="237"/>
      <c r="J705" s="237"/>
      <c r="K705" s="237"/>
      <c r="L705" s="237"/>
      <c r="M705" s="237"/>
    </row>
    <row r="706" ht="14.25" customHeight="1">
      <c r="C706" s="236"/>
      <c r="D706" s="236"/>
      <c r="E706" s="236"/>
      <c r="F706" s="236"/>
      <c r="G706" s="237"/>
      <c r="H706" s="237"/>
      <c r="I706" s="237"/>
      <c r="J706" s="237"/>
      <c r="K706" s="237"/>
      <c r="L706" s="237"/>
      <c r="M706" s="237"/>
    </row>
    <row r="707" ht="14.25" customHeight="1">
      <c r="C707" s="236"/>
      <c r="D707" s="236"/>
      <c r="E707" s="236"/>
      <c r="F707" s="236"/>
      <c r="G707" s="237"/>
      <c r="H707" s="237"/>
      <c r="I707" s="237"/>
      <c r="J707" s="237"/>
      <c r="K707" s="237"/>
      <c r="L707" s="237"/>
      <c r="M707" s="237"/>
    </row>
    <row r="708" ht="14.25" customHeight="1">
      <c r="C708" s="236"/>
      <c r="D708" s="236"/>
      <c r="E708" s="236"/>
      <c r="F708" s="236"/>
      <c r="G708" s="237"/>
      <c r="H708" s="237"/>
      <c r="I708" s="237"/>
      <c r="J708" s="237"/>
      <c r="K708" s="237"/>
      <c r="L708" s="237"/>
      <c r="M708" s="237"/>
    </row>
    <row r="709" ht="14.25" customHeight="1">
      <c r="C709" s="236"/>
      <c r="D709" s="236"/>
      <c r="E709" s="236"/>
      <c r="F709" s="236"/>
      <c r="G709" s="237"/>
      <c r="H709" s="237"/>
      <c r="I709" s="237"/>
      <c r="J709" s="237"/>
      <c r="K709" s="237"/>
      <c r="L709" s="237"/>
      <c r="M709" s="237"/>
    </row>
    <row r="710" ht="14.25" customHeight="1">
      <c r="C710" s="236"/>
      <c r="D710" s="236"/>
      <c r="E710" s="236"/>
      <c r="F710" s="236"/>
      <c r="G710" s="237"/>
      <c r="H710" s="237"/>
      <c r="I710" s="237"/>
      <c r="J710" s="237"/>
      <c r="K710" s="237"/>
      <c r="L710" s="237"/>
      <c r="M710" s="237"/>
    </row>
    <row r="711" ht="14.25" customHeight="1">
      <c r="C711" s="236"/>
      <c r="D711" s="236"/>
      <c r="E711" s="236"/>
      <c r="F711" s="236"/>
      <c r="G711" s="237"/>
      <c r="H711" s="237"/>
      <c r="I711" s="237"/>
      <c r="J711" s="237"/>
      <c r="K711" s="237"/>
      <c r="L711" s="237"/>
      <c r="M711" s="237"/>
    </row>
    <row r="712" ht="14.25" customHeight="1">
      <c r="C712" s="236"/>
      <c r="D712" s="236"/>
      <c r="E712" s="236"/>
      <c r="F712" s="236"/>
      <c r="G712" s="237"/>
      <c r="H712" s="237"/>
      <c r="I712" s="237"/>
      <c r="J712" s="237"/>
      <c r="K712" s="237"/>
      <c r="L712" s="237"/>
      <c r="M712" s="237"/>
    </row>
    <row r="713" ht="14.25" customHeight="1">
      <c r="C713" s="236"/>
      <c r="D713" s="236"/>
      <c r="E713" s="236"/>
      <c r="F713" s="236"/>
      <c r="G713" s="237"/>
      <c r="H713" s="237"/>
      <c r="I713" s="237"/>
      <c r="J713" s="237"/>
      <c r="K713" s="237"/>
      <c r="L713" s="237"/>
      <c r="M713" s="237"/>
    </row>
    <row r="714" ht="14.25" customHeight="1">
      <c r="C714" s="236"/>
      <c r="D714" s="236"/>
      <c r="E714" s="236"/>
      <c r="F714" s="236"/>
      <c r="G714" s="237"/>
      <c r="H714" s="237"/>
      <c r="I714" s="237"/>
      <c r="J714" s="237"/>
      <c r="K714" s="237"/>
      <c r="L714" s="237"/>
      <c r="M714" s="237"/>
    </row>
    <row r="715" ht="14.25" customHeight="1">
      <c r="C715" s="236"/>
      <c r="D715" s="236"/>
      <c r="E715" s="236"/>
      <c r="F715" s="236"/>
      <c r="G715" s="237"/>
      <c r="H715" s="237"/>
      <c r="I715" s="237"/>
      <c r="J715" s="237"/>
      <c r="K715" s="237"/>
      <c r="L715" s="237"/>
      <c r="M715" s="237"/>
    </row>
    <row r="716" ht="14.25" customHeight="1">
      <c r="C716" s="236"/>
      <c r="D716" s="236"/>
      <c r="E716" s="236"/>
      <c r="F716" s="236"/>
      <c r="G716" s="237"/>
      <c r="H716" s="237"/>
      <c r="I716" s="237"/>
      <c r="J716" s="237"/>
      <c r="K716" s="237"/>
      <c r="L716" s="237"/>
      <c r="M716" s="237"/>
    </row>
    <row r="717" ht="14.25" customHeight="1">
      <c r="C717" s="236"/>
      <c r="D717" s="236"/>
      <c r="E717" s="236"/>
      <c r="F717" s="236"/>
      <c r="G717" s="237"/>
      <c r="H717" s="237"/>
      <c r="I717" s="237"/>
      <c r="J717" s="237"/>
      <c r="K717" s="237"/>
      <c r="L717" s="237"/>
      <c r="M717" s="237"/>
    </row>
    <row r="718" ht="14.25" customHeight="1">
      <c r="C718" s="236"/>
      <c r="D718" s="236"/>
      <c r="E718" s="236"/>
      <c r="F718" s="236"/>
      <c r="G718" s="237"/>
      <c r="H718" s="237"/>
      <c r="I718" s="237"/>
      <c r="J718" s="237"/>
      <c r="K718" s="237"/>
      <c r="L718" s="237"/>
      <c r="M718" s="237"/>
    </row>
    <row r="719" ht="14.25" customHeight="1">
      <c r="C719" s="236"/>
      <c r="D719" s="236"/>
      <c r="E719" s="236"/>
      <c r="F719" s="236"/>
      <c r="G719" s="237"/>
      <c r="H719" s="237"/>
      <c r="I719" s="237"/>
      <c r="J719" s="237"/>
      <c r="K719" s="237"/>
      <c r="L719" s="237"/>
      <c r="M719" s="237"/>
    </row>
    <row r="720" ht="14.25" customHeight="1">
      <c r="C720" s="236"/>
      <c r="D720" s="236"/>
      <c r="E720" s="236"/>
      <c r="F720" s="236"/>
      <c r="G720" s="237"/>
      <c r="H720" s="237"/>
      <c r="I720" s="237"/>
      <c r="J720" s="237"/>
      <c r="K720" s="237"/>
      <c r="L720" s="237"/>
      <c r="M720" s="237"/>
    </row>
    <row r="721" ht="14.25" customHeight="1">
      <c r="C721" s="236"/>
      <c r="D721" s="236"/>
      <c r="E721" s="236"/>
      <c r="F721" s="236"/>
      <c r="G721" s="237"/>
      <c r="H721" s="237"/>
      <c r="I721" s="237"/>
      <c r="J721" s="237"/>
      <c r="K721" s="237"/>
      <c r="L721" s="237"/>
      <c r="M721" s="237"/>
    </row>
    <row r="722" ht="14.25" customHeight="1">
      <c r="C722" s="236"/>
      <c r="D722" s="236"/>
      <c r="E722" s="236"/>
      <c r="F722" s="236"/>
      <c r="G722" s="237"/>
      <c r="H722" s="237"/>
      <c r="I722" s="237"/>
      <c r="J722" s="237"/>
      <c r="K722" s="237"/>
      <c r="L722" s="237"/>
      <c r="M722" s="237"/>
    </row>
    <row r="723" ht="14.25" customHeight="1">
      <c r="C723" s="236"/>
      <c r="D723" s="236"/>
      <c r="E723" s="236"/>
      <c r="F723" s="236"/>
      <c r="G723" s="237"/>
      <c r="H723" s="237"/>
      <c r="I723" s="237"/>
      <c r="J723" s="237"/>
      <c r="K723" s="237"/>
      <c r="L723" s="237"/>
      <c r="M723" s="237"/>
    </row>
    <row r="724" ht="14.25" customHeight="1">
      <c r="C724" s="236"/>
      <c r="D724" s="236"/>
      <c r="E724" s="236"/>
      <c r="F724" s="236"/>
      <c r="G724" s="237"/>
      <c r="H724" s="237"/>
      <c r="I724" s="237"/>
      <c r="J724" s="237"/>
      <c r="K724" s="237"/>
      <c r="L724" s="237"/>
      <c r="M724" s="237"/>
    </row>
    <row r="725" ht="14.25" customHeight="1">
      <c r="C725" s="236"/>
      <c r="D725" s="236"/>
      <c r="E725" s="236"/>
      <c r="F725" s="236"/>
      <c r="G725" s="237"/>
      <c r="H725" s="237"/>
      <c r="I725" s="237"/>
      <c r="J725" s="237"/>
      <c r="K725" s="237"/>
      <c r="L725" s="237"/>
      <c r="M725" s="237"/>
    </row>
    <row r="726" ht="14.25" customHeight="1">
      <c r="C726" s="236"/>
      <c r="D726" s="236"/>
      <c r="E726" s="236"/>
      <c r="F726" s="236"/>
      <c r="G726" s="237"/>
      <c r="H726" s="237"/>
      <c r="I726" s="237"/>
      <c r="J726" s="237"/>
      <c r="K726" s="237"/>
      <c r="L726" s="237"/>
      <c r="M726" s="237"/>
    </row>
    <row r="727" ht="14.25" customHeight="1">
      <c r="C727" s="236"/>
      <c r="D727" s="236"/>
      <c r="E727" s="236"/>
      <c r="F727" s="236"/>
      <c r="G727" s="237"/>
      <c r="H727" s="237"/>
      <c r="I727" s="237"/>
      <c r="J727" s="237"/>
      <c r="K727" s="237"/>
      <c r="L727" s="237"/>
      <c r="M727" s="237"/>
    </row>
    <row r="728" ht="14.25" customHeight="1">
      <c r="C728" s="236"/>
      <c r="D728" s="236"/>
      <c r="E728" s="236"/>
      <c r="F728" s="236"/>
      <c r="G728" s="237"/>
      <c r="H728" s="237"/>
      <c r="I728" s="237"/>
      <c r="J728" s="237"/>
      <c r="K728" s="237"/>
      <c r="L728" s="237"/>
      <c r="M728" s="237"/>
    </row>
    <row r="729" ht="14.25" customHeight="1">
      <c r="C729" s="236"/>
      <c r="D729" s="236"/>
      <c r="E729" s="236"/>
      <c r="F729" s="236"/>
      <c r="G729" s="237"/>
      <c r="H729" s="237"/>
      <c r="I729" s="237"/>
      <c r="J729" s="237"/>
      <c r="K729" s="237"/>
      <c r="L729" s="237"/>
      <c r="M729" s="237"/>
    </row>
    <row r="730" ht="14.25" customHeight="1">
      <c r="C730" s="236"/>
      <c r="D730" s="236"/>
      <c r="E730" s="236"/>
      <c r="F730" s="236"/>
      <c r="G730" s="237"/>
      <c r="H730" s="237"/>
      <c r="I730" s="237"/>
      <c r="J730" s="237"/>
      <c r="K730" s="237"/>
      <c r="L730" s="237"/>
      <c r="M730" s="237"/>
    </row>
    <row r="731" ht="14.25" customHeight="1">
      <c r="C731" s="236"/>
      <c r="D731" s="236"/>
      <c r="E731" s="236"/>
      <c r="F731" s="236"/>
      <c r="G731" s="237"/>
      <c r="H731" s="237"/>
      <c r="I731" s="237"/>
      <c r="J731" s="237"/>
      <c r="K731" s="237"/>
      <c r="L731" s="237"/>
      <c r="M731" s="237"/>
    </row>
    <row r="732" ht="14.25" customHeight="1">
      <c r="C732" s="236"/>
      <c r="D732" s="236"/>
      <c r="E732" s="236"/>
      <c r="F732" s="236"/>
      <c r="G732" s="237"/>
      <c r="H732" s="237"/>
      <c r="I732" s="237"/>
      <c r="J732" s="237"/>
      <c r="K732" s="237"/>
      <c r="L732" s="237"/>
      <c r="M732" s="237"/>
    </row>
    <row r="733" ht="14.25" customHeight="1">
      <c r="C733" s="236"/>
      <c r="D733" s="236"/>
      <c r="E733" s="236"/>
      <c r="F733" s="236"/>
      <c r="G733" s="237"/>
      <c r="H733" s="237"/>
      <c r="I733" s="237"/>
      <c r="J733" s="237"/>
      <c r="K733" s="237"/>
      <c r="L733" s="237"/>
      <c r="M733" s="237"/>
    </row>
    <row r="734" ht="14.25" customHeight="1">
      <c r="C734" s="236"/>
      <c r="D734" s="236"/>
      <c r="E734" s="236"/>
      <c r="F734" s="236"/>
      <c r="G734" s="237"/>
      <c r="H734" s="237"/>
      <c r="I734" s="237"/>
      <c r="J734" s="237"/>
      <c r="K734" s="237"/>
      <c r="L734" s="237"/>
      <c r="M734" s="237"/>
    </row>
    <row r="735" ht="14.25" customHeight="1">
      <c r="C735" s="236"/>
      <c r="D735" s="236"/>
      <c r="E735" s="236"/>
      <c r="F735" s="236"/>
      <c r="G735" s="237"/>
      <c r="H735" s="237"/>
      <c r="I735" s="237"/>
      <c r="J735" s="237"/>
      <c r="K735" s="237"/>
      <c r="L735" s="237"/>
      <c r="M735" s="237"/>
    </row>
    <row r="736" ht="14.25" customHeight="1">
      <c r="C736" s="236"/>
      <c r="D736" s="236"/>
      <c r="E736" s="236"/>
      <c r="F736" s="236"/>
      <c r="G736" s="237"/>
      <c r="H736" s="237"/>
      <c r="I736" s="237"/>
      <c r="J736" s="237"/>
      <c r="K736" s="237"/>
      <c r="L736" s="237"/>
      <c r="M736" s="237"/>
    </row>
    <row r="737" ht="14.25" customHeight="1">
      <c r="C737" s="236"/>
      <c r="D737" s="236"/>
      <c r="E737" s="236"/>
      <c r="F737" s="236"/>
      <c r="G737" s="237"/>
      <c r="H737" s="237"/>
      <c r="I737" s="237"/>
      <c r="J737" s="237"/>
      <c r="K737" s="237"/>
      <c r="L737" s="237"/>
      <c r="M737" s="237"/>
    </row>
    <row r="738" ht="14.25" customHeight="1">
      <c r="C738" s="236"/>
      <c r="D738" s="236"/>
      <c r="E738" s="236"/>
      <c r="F738" s="236"/>
      <c r="G738" s="237"/>
      <c r="H738" s="237"/>
      <c r="I738" s="237"/>
      <c r="J738" s="237"/>
      <c r="K738" s="237"/>
      <c r="L738" s="237"/>
      <c r="M738" s="237"/>
    </row>
    <row r="739" ht="14.25" customHeight="1">
      <c r="C739" s="236"/>
      <c r="D739" s="236"/>
      <c r="E739" s="236"/>
      <c r="F739" s="236"/>
      <c r="G739" s="237"/>
      <c r="H739" s="237"/>
      <c r="I739" s="237"/>
      <c r="J739" s="237"/>
      <c r="K739" s="237"/>
      <c r="L739" s="237"/>
      <c r="M739" s="237"/>
    </row>
    <row r="740" ht="14.25" customHeight="1">
      <c r="C740" s="236"/>
      <c r="D740" s="236"/>
      <c r="E740" s="236"/>
      <c r="F740" s="236"/>
      <c r="G740" s="237"/>
      <c r="H740" s="237"/>
      <c r="I740" s="237"/>
      <c r="J740" s="237"/>
      <c r="K740" s="237"/>
      <c r="L740" s="237"/>
      <c r="M740" s="237"/>
    </row>
    <row r="741" ht="14.25" customHeight="1">
      <c r="C741" s="236"/>
      <c r="D741" s="236"/>
      <c r="E741" s="236"/>
      <c r="F741" s="236"/>
      <c r="G741" s="237"/>
      <c r="H741" s="237"/>
      <c r="I741" s="237"/>
      <c r="J741" s="237"/>
      <c r="K741" s="237"/>
      <c r="L741" s="237"/>
      <c r="M741" s="237"/>
    </row>
    <row r="742" ht="14.25" customHeight="1">
      <c r="C742" s="236"/>
      <c r="D742" s="236"/>
      <c r="E742" s="236"/>
      <c r="F742" s="236"/>
      <c r="G742" s="237"/>
      <c r="H742" s="237"/>
      <c r="I742" s="237"/>
      <c r="J742" s="237"/>
      <c r="K742" s="237"/>
      <c r="L742" s="237"/>
      <c r="M742" s="237"/>
    </row>
    <row r="743" ht="14.25" customHeight="1">
      <c r="C743" s="236"/>
      <c r="D743" s="236"/>
      <c r="E743" s="236"/>
      <c r="F743" s="236"/>
      <c r="G743" s="237"/>
      <c r="H743" s="237"/>
      <c r="I743" s="237"/>
      <c r="J743" s="237"/>
      <c r="K743" s="237"/>
      <c r="L743" s="237"/>
      <c r="M743" s="237"/>
    </row>
    <row r="744" ht="14.25" customHeight="1">
      <c r="C744" s="236"/>
      <c r="D744" s="236"/>
      <c r="E744" s="236"/>
      <c r="F744" s="236"/>
      <c r="G744" s="237"/>
      <c r="H744" s="237"/>
      <c r="I744" s="237"/>
      <c r="J744" s="237"/>
      <c r="K744" s="237"/>
      <c r="L744" s="237"/>
      <c r="M744" s="237"/>
    </row>
    <row r="745" ht="14.25" customHeight="1">
      <c r="C745" s="236"/>
      <c r="D745" s="236"/>
      <c r="E745" s="236"/>
      <c r="F745" s="236"/>
      <c r="G745" s="237"/>
      <c r="H745" s="237"/>
      <c r="I745" s="237"/>
      <c r="J745" s="237"/>
      <c r="K745" s="237"/>
      <c r="L745" s="237"/>
      <c r="M745" s="237"/>
    </row>
    <row r="746" ht="14.25" customHeight="1">
      <c r="C746" s="236"/>
      <c r="D746" s="236"/>
      <c r="E746" s="236"/>
      <c r="F746" s="236"/>
      <c r="G746" s="237"/>
      <c r="H746" s="237"/>
      <c r="I746" s="237"/>
      <c r="J746" s="237"/>
      <c r="K746" s="237"/>
      <c r="L746" s="237"/>
      <c r="M746" s="237"/>
    </row>
    <row r="747" ht="14.25" customHeight="1">
      <c r="C747" s="236"/>
      <c r="D747" s="236"/>
      <c r="E747" s="236"/>
      <c r="F747" s="236"/>
      <c r="G747" s="237"/>
      <c r="H747" s="237"/>
      <c r="I747" s="237"/>
      <c r="J747" s="237"/>
      <c r="K747" s="237"/>
      <c r="L747" s="237"/>
      <c r="M747" s="237"/>
    </row>
    <row r="748" ht="14.25" customHeight="1">
      <c r="C748" s="236"/>
      <c r="D748" s="236"/>
      <c r="E748" s="236"/>
      <c r="F748" s="236"/>
      <c r="G748" s="237"/>
      <c r="H748" s="237"/>
      <c r="I748" s="237"/>
      <c r="J748" s="237"/>
      <c r="K748" s="237"/>
      <c r="L748" s="237"/>
      <c r="M748" s="237"/>
    </row>
    <row r="749" ht="14.25" customHeight="1">
      <c r="C749" s="236"/>
      <c r="D749" s="236"/>
      <c r="E749" s="236"/>
      <c r="F749" s="236"/>
      <c r="G749" s="237"/>
      <c r="H749" s="237"/>
      <c r="I749" s="237"/>
      <c r="J749" s="237"/>
      <c r="K749" s="237"/>
      <c r="L749" s="237"/>
      <c r="M749" s="237"/>
    </row>
    <row r="750" ht="14.25" customHeight="1">
      <c r="C750" s="236"/>
      <c r="D750" s="236"/>
      <c r="E750" s="236"/>
      <c r="F750" s="236"/>
      <c r="G750" s="237"/>
      <c r="H750" s="237"/>
      <c r="I750" s="237"/>
      <c r="J750" s="237"/>
      <c r="K750" s="237"/>
      <c r="L750" s="237"/>
      <c r="M750" s="237"/>
    </row>
    <row r="751" ht="14.25" customHeight="1">
      <c r="C751" s="236"/>
      <c r="D751" s="236"/>
      <c r="E751" s="236"/>
      <c r="F751" s="236"/>
      <c r="G751" s="237"/>
      <c r="H751" s="237"/>
      <c r="I751" s="237"/>
      <c r="J751" s="237"/>
      <c r="K751" s="237"/>
      <c r="L751" s="237"/>
      <c r="M751" s="237"/>
    </row>
    <row r="752" ht="14.25" customHeight="1">
      <c r="C752" s="236"/>
      <c r="D752" s="236"/>
      <c r="E752" s="236"/>
      <c r="F752" s="236"/>
      <c r="G752" s="237"/>
      <c r="H752" s="237"/>
      <c r="I752" s="237"/>
      <c r="J752" s="237"/>
      <c r="K752" s="237"/>
      <c r="L752" s="237"/>
      <c r="M752" s="237"/>
    </row>
    <row r="753" ht="14.25" customHeight="1">
      <c r="C753" s="236"/>
      <c r="D753" s="236"/>
      <c r="E753" s="236"/>
      <c r="F753" s="236"/>
      <c r="G753" s="237"/>
      <c r="H753" s="237"/>
      <c r="I753" s="237"/>
      <c r="J753" s="237"/>
      <c r="K753" s="237"/>
      <c r="L753" s="237"/>
      <c r="M753" s="237"/>
    </row>
    <row r="754" ht="14.25" customHeight="1">
      <c r="C754" s="236"/>
      <c r="D754" s="236"/>
      <c r="E754" s="236"/>
      <c r="F754" s="236"/>
      <c r="G754" s="237"/>
      <c r="H754" s="237"/>
      <c r="I754" s="237"/>
      <c r="J754" s="237"/>
      <c r="K754" s="237"/>
      <c r="L754" s="237"/>
      <c r="M754" s="237"/>
    </row>
    <row r="755" ht="14.25" customHeight="1">
      <c r="C755" s="236"/>
      <c r="D755" s="236"/>
      <c r="E755" s="236"/>
      <c r="F755" s="236"/>
      <c r="G755" s="237"/>
      <c r="H755" s="237"/>
      <c r="I755" s="237"/>
      <c r="J755" s="237"/>
      <c r="K755" s="237"/>
      <c r="L755" s="237"/>
      <c r="M755" s="237"/>
    </row>
    <row r="756" ht="14.25" customHeight="1">
      <c r="C756" s="236"/>
      <c r="D756" s="236"/>
      <c r="E756" s="236"/>
      <c r="F756" s="236"/>
      <c r="G756" s="237"/>
      <c r="H756" s="237"/>
      <c r="I756" s="237"/>
      <c r="J756" s="237"/>
      <c r="K756" s="237"/>
      <c r="L756" s="237"/>
      <c r="M756" s="237"/>
    </row>
    <row r="757" ht="14.25" customHeight="1">
      <c r="C757" s="236"/>
      <c r="D757" s="236"/>
      <c r="E757" s="236"/>
      <c r="F757" s="236"/>
      <c r="G757" s="237"/>
      <c r="H757" s="237"/>
      <c r="I757" s="237"/>
      <c r="J757" s="237"/>
      <c r="K757" s="237"/>
      <c r="L757" s="237"/>
      <c r="M757" s="237"/>
    </row>
    <row r="758" ht="14.25" customHeight="1">
      <c r="C758" s="236"/>
      <c r="D758" s="236"/>
      <c r="E758" s="236"/>
      <c r="F758" s="236"/>
      <c r="G758" s="237"/>
      <c r="H758" s="237"/>
      <c r="I758" s="237"/>
      <c r="J758" s="237"/>
      <c r="K758" s="237"/>
      <c r="L758" s="237"/>
      <c r="M758" s="237"/>
    </row>
    <row r="759" ht="14.25" customHeight="1">
      <c r="C759" s="236"/>
      <c r="D759" s="236"/>
      <c r="E759" s="236"/>
      <c r="F759" s="236"/>
      <c r="G759" s="237"/>
      <c r="H759" s="237"/>
      <c r="I759" s="237"/>
      <c r="J759" s="237"/>
      <c r="K759" s="237"/>
      <c r="L759" s="237"/>
      <c r="M759" s="237"/>
    </row>
    <row r="760" ht="14.25" customHeight="1">
      <c r="C760" s="236"/>
      <c r="D760" s="236"/>
      <c r="E760" s="236"/>
      <c r="F760" s="236"/>
      <c r="G760" s="237"/>
      <c r="H760" s="237"/>
      <c r="I760" s="237"/>
      <c r="J760" s="237"/>
      <c r="K760" s="237"/>
      <c r="L760" s="237"/>
      <c r="M760" s="237"/>
    </row>
    <row r="761" ht="14.25" customHeight="1">
      <c r="C761" s="236"/>
      <c r="D761" s="236"/>
      <c r="E761" s="236"/>
      <c r="F761" s="236"/>
      <c r="G761" s="237"/>
      <c r="H761" s="237"/>
      <c r="I761" s="237"/>
      <c r="J761" s="237"/>
      <c r="K761" s="237"/>
      <c r="L761" s="237"/>
      <c r="M761" s="237"/>
    </row>
    <row r="762" ht="14.25" customHeight="1">
      <c r="C762" s="236"/>
      <c r="D762" s="236"/>
      <c r="E762" s="236"/>
      <c r="F762" s="236"/>
      <c r="G762" s="237"/>
      <c r="H762" s="237"/>
      <c r="I762" s="237"/>
      <c r="J762" s="237"/>
      <c r="K762" s="237"/>
      <c r="L762" s="237"/>
      <c r="M762" s="237"/>
    </row>
    <row r="763" ht="14.25" customHeight="1">
      <c r="C763" s="236"/>
      <c r="D763" s="236"/>
      <c r="E763" s="236"/>
      <c r="F763" s="236"/>
      <c r="G763" s="237"/>
      <c r="H763" s="237"/>
      <c r="I763" s="237"/>
      <c r="J763" s="237"/>
      <c r="K763" s="237"/>
      <c r="L763" s="237"/>
      <c r="M763" s="237"/>
    </row>
    <row r="764" ht="14.25" customHeight="1">
      <c r="C764" s="236"/>
      <c r="D764" s="236"/>
      <c r="E764" s="236"/>
      <c r="F764" s="236"/>
      <c r="G764" s="237"/>
      <c r="H764" s="237"/>
      <c r="I764" s="237"/>
      <c r="J764" s="237"/>
      <c r="K764" s="237"/>
      <c r="L764" s="237"/>
      <c r="M764" s="237"/>
    </row>
    <row r="765" ht="14.25" customHeight="1">
      <c r="C765" s="236"/>
      <c r="D765" s="236"/>
      <c r="E765" s="236"/>
      <c r="F765" s="236"/>
      <c r="G765" s="237"/>
      <c r="H765" s="237"/>
      <c r="I765" s="237"/>
      <c r="J765" s="237"/>
      <c r="K765" s="237"/>
      <c r="L765" s="237"/>
      <c r="M765" s="237"/>
    </row>
    <row r="766" ht="14.25" customHeight="1">
      <c r="C766" s="236"/>
      <c r="D766" s="236"/>
      <c r="E766" s="236"/>
      <c r="F766" s="236"/>
      <c r="G766" s="237"/>
      <c r="H766" s="237"/>
      <c r="I766" s="237"/>
      <c r="J766" s="237"/>
      <c r="K766" s="237"/>
      <c r="L766" s="237"/>
      <c r="M766" s="237"/>
    </row>
    <row r="767" ht="14.25" customHeight="1">
      <c r="C767" s="236"/>
      <c r="D767" s="236"/>
      <c r="E767" s="236"/>
      <c r="F767" s="236"/>
      <c r="G767" s="237"/>
      <c r="H767" s="237"/>
      <c r="I767" s="237"/>
      <c r="J767" s="237"/>
      <c r="K767" s="237"/>
      <c r="L767" s="237"/>
      <c r="M767" s="237"/>
    </row>
    <row r="768" ht="14.25" customHeight="1">
      <c r="C768" s="236"/>
      <c r="D768" s="236"/>
      <c r="E768" s="236"/>
      <c r="F768" s="236"/>
      <c r="G768" s="237"/>
      <c r="H768" s="237"/>
      <c r="I768" s="237"/>
      <c r="J768" s="237"/>
      <c r="K768" s="237"/>
      <c r="L768" s="237"/>
      <c r="M768" s="237"/>
    </row>
    <row r="769" ht="14.25" customHeight="1">
      <c r="C769" s="236"/>
      <c r="D769" s="236"/>
      <c r="E769" s="236"/>
      <c r="F769" s="236"/>
      <c r="G769" s="237"/>
      <c r="H769" s="237"/>
      <c r="I769" s="237"/>
      <c r="J769" s="237"/>
      <c r="K769" s="237"/>
      <c r="L769" s="237"/>
      <c r="M769" s="237"/>
    </row>
    <row r="770" ht="14.25" customHeight="1">
      <c r="C770" s="236"/>
      <c r="D770" s="236"/>
      <c r="E770" s="236"/>
      <c r="F770" s="236"/>
      <c r="G770" s="237"/>
      <c r="H770" s="237"/>
      <c r="I770" s="237"/>
      <c r="J770" s="237"/>
      <c r="K770" s="237"/>
      <c r="L770" s="237"/>
      <c r="M770" s="237"/>
    </row>
    <row r="771" ht="14.25" customHeight="1">
      <c r="C771" s="236"/>
      <c r="D771" s="236"/>
      <c r="E771" s="236"/>
      <c r="F771" s="236"/>
      <c r="G771" s="237"/>
      <c r="H771" s="237"/>
      <c r="I771" s="237"/>
      <c r="J771" s="237"/>
      <c r="K771" s="237"/>
      <c r="L771" s="237"/>
      <c r="M771" s="237"/>
    </row>
    <row r="772" ht="14.25" customHeight="1">
      <c r="C772" s="236"/>
      <c r="D772" s="236"/>
      <c r="E772" s="236"/>
      <c r="F772" s="236"/>
      <c r="G772" s="237"/>
      <c r="H772" s="237"/>
      <c r="I772" s="237"/>
      <c r="J772" s="237"/>
      <c r="K772" s="237"/>
      <c r="L772" s="237"/>
      <c r="M772" s="237"/>
    </row>
    <row r="773" ht="14.25" customHeight="1">
      <c r="C773" s="236"/>
      <c r="D773" s="236"/>
      <c r="E773" s="236"/>
      <c r="F773" s="236"/>
      <c r="G773" s="237"/>
      <c r="H773" s="237"/>
      <c r="I773" s="237"/>
      <c r="J773" s="237"/>
      <c r="K773" s="237"/>
      <c r="L773" s="237"/>
      <c r="M773" s="237"/>
    </row>
    <row r="774" ht="14.25" customHeight="1">
      <c r="C774" s="236"/>
      <c r="D774" s="236"/>
      <c r="E774" s="236"/>
      <c r="F774" s="236"/>
      <c r="G774" s="237"/>
      <c r="H774" s="237"/>
      <c r="I774" s="237"/>
      <c r="J774" s="237"/>
      <c r="K774" s="237"/>
      <c r="L774" s="237"/>
      <c r="M774" s="237"/>
    </row>
    <row r="775" ht="14.25" customHeight="1">
      <c r="C775" s="236"/>
      <c r="D775" s="236"/>
      <c r="E775" s="236"/>
      <c r="F775" s="236"/>
      <c r="G775" s="237"/>
      <c r="H775" s="237"/>
      <c r="I775" s="237"/>
      <c r="J775" s="237"/>
      <c r="K775" s="237"/>
      <c r="L775" s="237"/>
      <c r="M775" s="237"/>
    </row>
    <row r="776" ht="14.25" customHeight="1">
      <c r="C776" s="236"/>
      <c r="D776" s="236"/>
      <c r="E776" s="236"/>
      <c r="F776" s="236"/>
      <c r="G776" s="237"/>
      <c r="H776" s="237"/>
      <c r="I776" s="237"/>
      <c r="J776" s="237"/>
      <c r="K776" s="237"/>
      <c r="L776" s="237"/>
      <c r="M776" s="237"/>
    </row>
    <row r="777" ht="14.25" customHeight="1">
      <c r="C777" s="236"/>
      <c r="D777" s="236"/>
      <c r="E777" s="236"/>
      <c r="F777" s="236"/>
      <c r="G777" s="237"/>
      <c r="H777" s="237"/>
      <c r="I777" s="237"/>
      <c r="J777" s="237"/>
      <c r="K777" s="237"/>
      <c r="L777" s="237"/>
      <c r="M777" s="237"/>
    </row>
    <row r="778" ht="14.25" customHeight="1">
      <c r="C778" s="236"/>
      <c r="D778" s="236"/>
      <c r="E778" s="236"/>
      <c r="F778" s="236"/>
      <c r="G778" s="237"/>
      <c r="H778" s="237"/>
      <c r="I778" s="237"/>
      <c r="J778" s="237"/>
      <c r="K778" s="237"/>
      <c r="L778" s="237"/>
      <c r="M778" s="237"/>
    </row>
    <row r="779" ht="14.25" customHeight="1">
      <c r="C779" s="236"/>
      <c r="D779" s="236"/>
      <c r="E779" s="236"/>
      <c r="F779" s="236"/>
      <c r="G779" s="237"/>
      <c r="H779" s="237"/>
      <c r="I779" s="237"/>
      <c r="J779" s="237"/>
      <c r="K779" s="237"/>
      <c r="L779" s="237"/>
      <c r="M779" s="237"/>
    </row>
    <row r="780" ht="14.25" customHeight="1">
      <c r="C780" s="236"/>
      <c r="D780" s="236"/>
      <c r="E780" s="236"/>
      <c r="F780" s="236"/>
      <c r="G780" s="237"/>
      <c r="H780" s="237"/>
      <c r="I780" s="237"/>
      <c r="J780" s="237"/>
      <c r="K780" s="237"/>
      <c r="L780" s="237"/>
      <c r="M780" s="237"/>
    </row>
    <row r="781" ht="14.25" customHeight="1">
      <c r="C781" s="236"/>
      <c r="D781" s="236"/>
      <c r="E781" s="236"/>
      <c r="F781" s="236"/>
      <c r="G781" s="237"/>
      <c r="H781" s="237"/>
      <c r="I781" s="237"/>
      <c r="J781" s="237"/>
      <c r="K781" s="237"/>
      <c r="L781" s="237"/>
      <c r="M781" s="237"/>
    </row>
    <row r="782" ht="14.25" customHeight="1">
      <c r="C782" s="236"/>
      <c r="D782" s="236"/>
      <c r="E782" s="236"/>
      <c r="F782" s="236"/>
      <c r="G782" s="237"/>
      <c r="H782" s="237"/>
      <c r="I782" s="237"/>
      <c r="J782" s="237"/>
      <c r="K782" s="237"/>
      <c r="L782" s="237"/>
      <c r="M782" s="237"/>
    </row>
    <row r="783" ht="14.25" customHeight="1">
      <c r="C783" s="236"/>
      <c r="D783" s="236"/>
      <c r="E783" s="236"/>
      <c r="F783" s="236"/>
      <c r="G783" s="237"/>
      <c r="H783" s="237"/>
      <c r="I783" s="237"/>
      <c r="J783" s="237"/>
      <c r="K783" s="237"/>
      <c r="L783" s="237"/>
      <c r="M783" s="237"/>
    </row>
    <row r="784" ht="14.25" customHeight="1">
      <c r="C784" s="236"/>
      <c r="D784" s="236"/>
      <c r="E784" s="236"/>
      <c r="F784" s="236"/>
      <c r="G784" s="237"/>
      <c r="H784" s="237"/>
      <c r="I784" s="237"/>
      <c r="J784" s="237"/>
      <c r="K784" s="237"/>
      <c r="L784" s="237"/>
      <c r="M784" s="237"/>
    </row>
    <row r="785" ht="14.25" customHeight="1">
      <c r="C785" s="236"/>
      <c r="D785" s="236"/>
      <c r="E785" s="236"/>
      <c r="F785" s="236"/>
      <c r="G785" s="237"/>
      <c r="H785" s="237"/>
      <c r="I785" s="237"/>
      <c r="J785" s="237"/>
      <c r="K785" s="237"/>
      <c r="L785" s="237"/>
      <c r="M785" s="237"/>
    </row>
    <row r="786" ht="14.25" customHeight="1">
      <c r="C786" s="236"/>
      <c r="D786" s="236"/>
      <c r="E786" s="236"/>
      <c r="F786" s="236"/>
      <c r="G786" s="237"/>
      <c r="H786" s="237"/>
      <c r="I786" s="237"/>
      <c r="J786" s="237"/>
      <c r="K786" s="237"/>
      <c r="L786" s="237"/>
      <c r="M786" s="237"/>
    </row>
    <row r="787" ht="14.25" customHeight="1">
      <c r="C787" s="236"/>
      <c r="D787" s="236"/>
      <c r="E787" s="236"/>
      <c r="F787" s="236"/>
      <c r="G787" s="237"/>
      <c r="H787" s="237"/>
      <c r="I787" s="237"/>
      <c r="J787" s="237"/>
      <c r="K787" s="237"/>
      <c r="L787" s="237"/>
      <c r="M787" s="237"/>
    </row>
    <row r="788" ht="14.25" customHeight="1">
      <c r="C788" s="236"/>
      <c r="D788" s="236"/>
      <c r="E788" s="236"/>
      <c r="F788" s="236"/>
      <c r="G788" s="237"/>
      <c r="H788" s="237"/>
      <c r="I788" s="237"/>
      <c r="J788" s="237"/>
      <c r="K788" s="237"/>
      <c r="L788" s="237"/>
      <c r="M788" s="237"/>
    </row>
    <row r="789" ht="14.25" customHeight="1">
      <c r="C789" s="236"/>
      <c r="D789" s="236"/>
      <c r="E789" s="236"/>
      <c r="F789" s="236"/>
      <c r="G789" s="237"/>
      <c r="H789" s="237"/>
      <c r="I789" s="237"/>
      <c r="J789" s="237"/>
      <c r="K789" s="237"/>
      <c r="L789" s="237"/>
      <c r="M789" s="237"/>
    </row>
    <row r="790" ht="14.25" customHeight="1">
      <c r="C790" s="236"/>
      <c r="D790" s="236"/>
      <c r="E790" s="236"/>
      <c r="F790" s="236"/>
      <c r="G790" s="237"/>
      <c r="H790" s="237"/>
      <c r="I790" s="237"/>
      <c r="J790" s="237"/>
      <c r="K790" s="237"/>
      <c r="L790" s="237"/>
      <c r="M790" s="237"/>
    </row>
    <row r="791" ht="14.25" customHeight="1">
      <c r="C791" s="236"/>
      <c r="D791" s="236"/>
      <c r="E791" s="236"/>
      <c r="F791" s="236"/>
      <c r="G791" s="237"/>
      <c r="H791" s="237"/>
      <c r="I791" s="237"/>
      <c r="J791" s="237"/>
      <c r="K791" s="237"/>
      <c r="L791" s="237"/>
      <c r="M791" s="237"/>
    </row>
    <row r="792" ht="14.25" customHeight="1">
      <c r="C792" s="236"/>
      <c r="D792" s="236"/>
      <c r="E792" s="236"/>
      <c r="F792" s="236"/>
      <c r="G792" s="237"/>
      <c r="H792" s="237"/>
      <c r="I792" s="237"/>
      <c r="J792" s="237"/>
      <c r="K792" s="237"/>
      <c r="L792" s="237"/>
      <c r="M792" s="237"/>
    </row>
    <row r="793" ht="14.25" customHeight="1">
      <c r="C793" s="236"/>
      <c r="D793" s="236"/>
      <c r="E793" s="236"/>
      <c r="F793" s="236"/>
      <c r="G793" s="237"/>
      <c r="H793" s="237"/>
      <c r="I793" s="237"/>
      <c r="J793" s="237"/>
      <c r="K793" s="237"/>
      <c r="L793" s="237"/>
      <c r="M793" s="237"/>
    </row>
    <row r="794" ht="14.25" customHeight="1">
      <c r="C794" s="236"/>
      <c r="D794" s="236"/>
      <c r="E794" s="236"/>
      <c r="F794" s="236"/>
      <c r="G794" s="237"/>
      <c r="H794" s="237"/>
      <c r="I794" s="237"/>
      <c r="J794" s="237"/>
      <c r="K794" s="237"/>
      <c r="L794" s="237"/>
      <c r="M794" s="237"/>
    </row>
    <row r="795" ht="14.25" customHeight="1">
      <c r="C795" s="236"/>
      <c r="D795" s="236"/>
      <c r="E795" s="236"/>
      <c r="F795" s="236"/>
      <c r="G795" s="237"/>
      <c r="H795" s="237"/>
      <c r="I795" s="237"/>
      <c r="J795" s="237"/>
      <c r="K795" s="237"/>
      <c r="L795" s="237"/>
      <c r="M795" s="237"/>
    </row>
    <row r="796" ht="14.25" customHeight="1">
      <c r="C796" s="236"/>
      <c r="D796" s="236"/>
      <c r="E796" s="236"/>
      <c r="F796" s="236"/>
      <c r="G796" s="237"/>
      <c r="H796" s="237"/>
      <c r="I796" s="237"/>
      <c r="J796" s="237"/>
      <c r="K796" s="237"/>
      <c r="L796" s="237"/>
      <c r="M796" s="237"/>
    </row>
    <row r="797" ht="14.25" customHeight="1">
      <c r="C797" s="236"/>
      <c r="D797" s="236"/>
      <c r="E797" s="236"/>
      <c r="F797" s="236"/>
      <c r="G797" s="237"/>
      <c r="H797" s="237"/>
      <c r="I797" s="237"/>
      <c r="J797" s="237"/>
      <c r="K797" s="237"/>
      <c r="L797" s="237"/>
      <c r="M797" s="237"/>
    </row>
    <row r="798" ht="14.25" customHeight="1">
      <c r="C798" s="236"/>
      <c r="D798" s="236"/>
      <c r="E798" s="236"/>
      <c r="F798" s="236"/>
      <c r="G798" s="237"/>
      <c r="H798" s="237"/>
      <c r="I798" s="237"/>
      <c r="J798" s="237"/>
      <c r="K798" s="237"/>
      <c r="L798" s="237"/>
      <c r="M798" s="237"/>
    </row>
    <row r="799" ht="14.25" customHeight="1">
      <c r="C799" s="236"/>
      <c r="D799" s="236"/>
      <c r="E799" s="236"/>
      <c r="F799" s="236"/>
      <c r="G799" s="237"/>
      <c r="H799" s="237"/>
      <c r="I799" s="237"/>
      <c r="J799" s="237"/>
      <c r="K799" s="237"/>
      <c r="L799" s="237"/>
      <c r="M799" s="237"/>
    </row>
    <row r="800" ht="14.25" customHeight="1">
      <c r="C800" s="236"/>
      <c r="D800" s="236"/>
      <c r="E800" s="236"/>
      <c r="F800" s="236"/>
      <c r="G800" s="237"/>
      <c r="H800" s="237"/>
      <c r="I800" s="237"/>
      <c r="J800" s="237"/>
      <c r="K800" s="237"/>
      <c r="L800" s="237"/>
      <c r="M800" s="237"/>
    </row>
    <row r="801" ht="14.25" customHeight="1">
      <c r="C801" s="236"/>
      <c r="D801" s="236"/>
      <c r="E801" s="236"/>
      <c r="F801" s="236"/>
      <c r="G801" s="237"/>
      <c r="H801" s="237"/>
      <c r="I801" s="237"/>
      <c r="J801" s="237"/>
      <c r="K801" s="237"/>
      <c r="L801" s="237"/>
      <c r="M801" s="237"/>
    </row>
    <row r="802" ht="14.25" customHeight="1">
      <c r="C802" s="236"/>
      <c r="D802" s="236"/>
      <c r="E802" s="236"/>
      <c r="F802" s="236"/>
      <c r="G802" s="237"/>
      <c r="H802" s="237"/>
      <c r="I802" s="237"/>
      <c r="J802" s="237"/>
      <c r="K802" s="237"/>
      <c r="L802" s="237"/>
      <c r="M802" s="237"/>
    </row>
    <row r="803" ht="14.25" customHeight="1">
      <c r="C803" s="236"/>
      <c r="D803" s="236"/>
      <c r="E803" s="236"/>
      <c r="F803" s="236"/>
      <c r="G803" s="237"/>
      <c r="H803" s="237"/>
      <c r="I803" s="237"/>
      <c r="J803" s="237"/>
      <c r="K803" s="237"/>
      <c r="L803" s="237"/>
      <c r="M803" s="237"/>
    </row>
    <row r="804" ht="14.25" customHeight="1">
      <c r="C804" s="236"/>
      <c r="D804" s="236"/>
      <c r="E804" s="236"/>
      <c r="F804" s="236"/>
      <c r="G804" s="237"/>
      <c r="H804" s="237"/>
      <c r="I804" s="237"/>
      <c r="J804" s="237"/>
      <c r="K804" s="237"/>
      <c r="L804" s="237"/>
      <c r="M804" s="237"/>
    </row>
    <row r="805" ht="14.25" customHeight="1">
      <c r="C805" s="236"/>
      <c r="D805" s="236"/>
      <c r="E805" s="236"/>
      <c r="F805" s="236"/>
      <c r="G805" s="237"/>
      <c r="H805" s="237"/>
      <c r="I805" s="237"/>
      <c r="J805" s="237"/>
      <c r="K805" s="237"/>
      <c r="L805" s="237"/>
      <c r="M805" s="237"/>
    </row>
    <row r="806" ht="14.25" customHeight="1">
      <c r="C806" s="236"/>
      <c r="D806" s="236"/>
      <c r="E806" s="236"/>
      <c r="F806" s="236"/>
      <c r="G806" s="237"/>
      <c r="H806" s="237"/>
      <c r="I806" s="237"/>
      <c r="J806" s="237"/>
      <c r="K806" s="237"/>
      <c r="L806" s="237"/>
      <c r="M806" s="237"/>
    </row>
    <row r="807" ht="14.25" customHeight="1">
      <c r="C807" s="236"/>
      <c r="D807" s="236"/>
      <c r="E807" s="236"/>
      <c r="F807" s="236"/>
      <c r="G807" s="237"/>
      <c r="H807" s="237"/>
      <c r="I807" s="237"/>
      <c r="J807" s="237"/>
      <c r="K807" s="237"/>
      <c r="L807" s="237"/>
      <c r="M807" s="237"/>
    </row>
    <row r="808" ht="14.25" customHeight="1">
      <c r="C808" s="236"/>
      <c r="D808" s="236"/>
      <c r="E808" s="236"/>
      <c r="F808" s="236"/>
      <c r="G808" s="237"/>
      <c r="H808" s="237"/>
      <c r="I808" s="237"/>
      <c r="J808" s="237"/>
      <c r="K808" s="237"/>
      <c r="L808" s="237"/>
      <c r="M808" s="237"/>
    </row>
    <row r="809" ht="14.25" customHeight="1">
      <c r="C809" s="236"/>
      <c r="D809" s="236"/>
      <c r="E809" s="236"/>
      <c r="F809" s="236"/>
      <c r="G809" s="237"/>
      <c r="H809" s="237"/>
      <c r="I809" s="237"/>
      <c r="J809" s="237"/>
      <c r="K809" s="237"/>
      <c r="L809" s="237"/>
      <c r="M809" s="237"/>
    </row>
    <row r="810" ht="14.25" customHeight="1">
      <c r="C810" s="236"/>
      <c r="D810" s="236"/>
      <c r="E810" s="236"/>
      <c r="F810" s="236"/>
      <c r="G810" s="237"/>
      <c r="H810" s="237"/>
      <c r="I810" s="237"/>
      <c r="J810" s="237"/>
      <c r="K810" s="237"/>
      <c r="L810" s="237"/>
      <c r="M810" s="237"/>
    </row>
    <row r="811" ht="14.25" customHeight="1">
      <c r="C811" s="236"/>
      <c r="D811" s="236"/>
      <c r="E811" s="236"/>
      <c r="F811" s="236"/>
      <c r="G811" s="237"/>
      <c r="H811" s="237"/>
      <c r="I811" s="237"/>
      <c r="J811" s="237"/>
      <c r="K811" s="237"/>
      <c r="L811" s="237"/>
      <c r="M811" s="237"/>
    </row>
    <row r="812" ht="14.25" customHeight="1">
      <c r="C812" s="236"/>
      <c r="D812" s="236"/>
      <c r="E812" s="236"/>
      <c r="F812" s="236"/>
      <c r="G812" s="237"/>
      <c r="H812" s="237"/>
      <c r="I812" s="237"/>
      <c r="J812" s="237"/>
      <c r="K812" s="237"/>
      <c r="L812" s="237"/>
      <c r="M812" s="237"/>
    </row>
    <row r="813" ht="14.25" customHeight="1">
      <c r="C813" s="236"/>
      <c r="D813" s="236"/>
      <c r="E813" s="236"/>
      <c r="F813" s="236"/>
      <c r="G813" s="237"/>
      <c r="H813" s="237"/>
      <c r="I813" s="237"/>
      <c r="J813" s="237"/>
      <c r="K813" s="237"/>
      <c r="L813" s="237"/>
      <c r="M813" s="237"/>
    </row>
    <row r="814" ht="14.25" customHeight="1">
      <c r="C814" s="236"/>
      <c r="D814" s="236"/>
      <c r="E814" s="236"/>
      <c r="F814" s="236"/>
      <c r="G814" s="237"/>
      <c r="H814" s="237"/>
      <c r="I814" s="237"/>
      <c r="J814" s="237"/>
      <c r="K814" s="237"/>
      <c r="L814" s="237"/>
      <c r="M814" s="237"/>
    </row>
    <row r="815" ht="14.25" customHeight="1">
      <c r="C815" s="236"/>
      <c r="D815" s="236"/>
      <c r="E815" s="236"/>
      <c r="F815" s="236"/>
      <c r="G815" s="237"/>
      <c r="H815" s="237"/>
      <c r="I815" s="237"/>
      <c r="J815" s="237"/>
      <c r="K815" s="237"/>
      <c r="L815" s="237"/>
      <c r="M815" s="237"/>
    </row>
    <row r="816" ht="14.25" customHeight="1">
      <c r="C816" s="236"/>
      <c r="D816" s="236"/>
      <c r="E816" s="236"/>
      <c r="F816" s="236"/>
      <c r="G816" s="237"/>
      <c r="H816" s="237"/>
      <c r="I816" s="237"/>
      <c r="J816" s="237"/>
      <c r="K816" s="237"/>
      <c r="L816" s="237"/>
      <c r="M816" s="237"/>
    </row>
    <row r="817" ht="14.25" customHeight="1">
      <c r="C817" s="236"/>
      <c r="D817" s="236"/>
      <c r="E817" s="236"/>
      <c r="F817" s="236"/>
      <c r="G817" s="237"/>
      <c r="H817" s="237"/>
      <c r="I817" s="237"/>
      <c r="J817" s="237"/>
      <c r="K817" s="237"/>
      <c r="L817" s="237"/>
      <c r="M817" s="237"/>
    </row>
    <row r="818" ht="14.25" customHeight="1">
      <c r="C818" s="236"/>
      <c r="D818" s="236"/>
      <c r="E818" s="236"/>
      <c r="F818" s="236"/>
      <c r="G818" s="237"/>
      <c r="H818" s="237"/>
      <c r="I818" s="237"/>
      <c r="J818" s="237"/>
      <c r="K818" s="237"/>
      <c r="L818" s="237"/>
      <c r="M818" s="237"/>
    </row>
    <row r="819" ht="14.25" customHeight="1">
      <c r="C819" s="236"/>
      <c r="D819" s="236"/>
      <c r="E819" s="236"/>
      <c r="F819" s="236"/>
      <c r="G819" s="237"/>
      <c r="H819" s="237"/>
      <c r="I819" s="237"/>
      <c r="J819" s="237"/>
      <c r="K819" s="237"/>
      <c r="L819" s="237"/>
      <c r="M819" s="237"/>
    </row>
    <row r="820" ht="14.25" customHeight="1">
      <c r="C820" s="236"/>
      <c r="D820" s="236"/>
      <c r="E820" s="236"/>
      <c r="F820" s="236"/>
      <c r="G820" s="237"/>
      <c r="H820" s="237"/>
      <c r="I820" s="237"/>
      <c r="J820" s="237"/>
      <c r="K820" s="237"/>
      <c r="L820" s="237"/>
      <c r="M820" s="237"/>
    </row>
    <row r="821" ht="14.25" customHeight="1">
      <c r="C821" s="236"/>
      <c r="D821" s="236"/>
      <c r="E821" s="236"/>
      <c r="F821" s="236"/>
      <c r="G821" s="237"/>
      <c r="H821" s="237"/>
      <c r="I821" s="237"/>
      <c r="J821" s="237"/>
      <c r="K821" s="237"/>
      <c r="L821" s="237"/>
      <c r="M821" s="237"/>
    </row>
    <row r="822" ht="14.25" customHeight="1">
      <c r="C822" s="236"/>
      <c r="D822" s="236"/>
      <c r="E822" s="236"/>
      <c r="F822" s="236"/>
      <c r="G822" s="237"/>
      <c r="H822" s="237"/>
      <c r="I822" s="237"/>
      <c r="J822" s="237"/>
      <c r="K822" s="237"/>
      <c r="L822" s="237"/>
      <c r="M822" s="237"/>
    </row>
    <row r="823" ht="14.25" customHeight="1">
      <c r="C823" s="236"/>
      <c r="D823" s="236"/>
      <c r="E823" s="236"/>
      <c r="F823" s="236"/>
      <c r="G823" s="237"/>
      <c r="H823" s="237"/>
      <c r="I823" s="237"/>
      <c r="J823" s="237"/>
      <c r="K823" s="237"/>
      <c r="L823" s="237"/>
      <c r="M823" s="237"/>
    </row>
    <row r="824" ht="14.25" customHeight="1">
      <c r="C824" s="236"/>
      <c r="D824" s="236"/>
      <c r="E824" s="236"/>
      <c r="F824" s="236"/>
      <c r="G824" s="237"/>
      <c r="H824" s="237"/>
      <c r="I824" s="237"/>
      <c r="J824" s="237"/>
      <c r="K824" s="237"/>
      <c r="L824" s="237"/>
      <c r="M824" s="237"/>
    </row>
    <row r="825" ht="14.25" customHeight="1">
      <c r="C825" s="236"/>
      <c r="D825" s="236"/>
      <c r="E825" s="236"/>
      <c r="F825" s="236"/>
      <c r="G825" s="237"/>
      <c r="H825" s="237"/>
      <c r="I825" s="237"/>
      <c r="J825" s="237"/>
      <c r="K825" s="237"/>
      <c r="L825" s="237"/>
      <c r="M825" s="237"/>
    </row>
    <row r="826" ht="14.25" customHeight="1">
      <c r="C826" s="236"/>
      <c r="D826" s="236"/>
      <c r="E826" s="236"/>
      <c r="F826" s="236"/>
      <c r="G826" s="237"/>
      <c r="H826" s="237"/>
      <c r="I826" s="237"/>
      <c r="J826" s="237"/>
      <c r="K826" s="237"/>
      <c r="L826" s="237"/>
      <c r="M826" s="237"/>
    </row>
    <row r="827" ht="14.25" customHeight="1">
      <c r="C827" s="236"/>
      <c r="D827" s="236"/>
      <c r="E827" s="236"/>
      <c r="F827" s="236"/>
      <c r="G827" s="237"/>
      <c r="H827" s="237"/>
      <c r="I827" s="237"/>
      <c r="J827" s="237"/>
      <c r="K827" s="237"/>
      <c r="L827" s="237"/>
      <c r="M827" s="237"/>
    </row>
    <row r="828" ht="14.25" customHeight="1">
      <c r="C828" s="236"/>
      <c r="D828" s="236"/>
      <c r="E828" s="236"/>
      <c r="F828" s="236"/>
      <c r="G828" s="237"/>
      <c r="H828" s="237"/>
      <c r="I828" s="237"/>
      <c r="J828" s="237"/>
      <c r="K828" s="237"/>
      <c r="L828" s="237"/>
      <c r="M828" s="237"/>
    </row>
    <row r="829" ht="14.25" customHeight="1">
      <c r="C829" s="236"/>
      <c r="D829" s="236"/>
      <c r="E829" s="236"/>
      <c r="F829" s="236"/>
      <c r="G829" s="237"/>
      <c r="H829" s="237"/>
      <c r="I829" s="237"/>
      <c r="J829" s="237"/>
      <c r="K829" s="237"/>
      <c r="L829" s="237"/>
      <c r="M829" s="237"/>
    </row>
    <row r="830" ht="14.25" customHeight="1">
      <c r="C830" s="236"/>
      <c r="D830" s="236"/>
      <c r="E830" s="236"/>
      <c r="F830" s="236"/>
      <c r="G830" s="237"/>
      <c r="H830" s="237"/>
      <c r="I830" s="237"/>
      <c r="J830" s="237"/>
      <c r="K830" s="237"/>
      <c r="L830" s="237"/>
      <c r="M830" s="237"/>
    </row>
    <row r="831" ht="14.25" customHeight="1">
      <c r="C831" s="236"/>
      <c r="D831" s="236"/>
      <c r="E831" s="236"/>
      <c r="F831" s="236"/>
      <c r="G831" s="237"/>
      <c r="H831" s="237"/>
      <c r="I831" s="237"/>
      <c r="J831" s="237"/>
      <c r="K831" s="237"/>
      <c r="L831" s="237"/>
      <c r="M831" s="237"/>
    </row>
    <row r="832" ht="14.25" customHeight="1">
      <c r="C832" s="236"/>
      <c r="D832" s="236"/>
      <c r="E832" s="236"/>
      <c r="F832" s="236"/>
      <c r="G832" s="237"/>
      <c r="H832" s="237"/>
      <c r="I832" s="237"/>
      <c r="J832" s="237"/>
      <c r="K832" s="237"/>
      <c r="L832" s="237"/>
      <c r="M832" s="237"/>
    </row>
    <row r="833" ht="14.25" customHeight="1">
      <c r="C833" s="236"/>
      <c r="D833" s="236"/>
      <c r="E833" s="236"/>
      <c r="F833" s="236"/>
      <c r="G833" s="237"/>
      <c r="H833" s="237"/>
      <c r="I833" s="237"/>
      <c r="J833" s="237"/>
      <c r="K833" s="237"/>
      <c r="L833" s="237"/>
      <c r="M833" s="237"/>
    </row>
    <row r="834" ht="14.25" customHeight="1">
      <c r="C834" s="236"/>
      <c r="D834" s="236"/>
      <c r="E834" s="236"/>
      <c r="F834" s="236"/>
      <c r="G834" s="237"/>
      <c r="H834" s="237"/>
      <c r="I834" s="237"/>
      <c r="J834" s="237"/>
      <c r="K834" s="237"/>
      <c r="L834" s="237"/>
      <c r="M834" s="237"/>
    </row>
    <row r="835" ht="14.25" customHeight="1">
      <c r="C835" s="236"/>
      <c r="D835" s="236"/>
      <c r="E835" s="236"/>
      <c r="F835" s="236"/>
      <c r="G835" s="237"/>
      <c r="H835" s="237"/>
      <c r="I835" s="237"/>
      <c r="J835" s="237"/>
      <c r="K835" s="237"/>
      <c r="L835" s="237"/>
      <c r="M835" s="237"/>
    </row>
    <row r="836" ht="14.25" customHeight="1">
      <c r="C836" s="236"/>
      <c r="D836" s="236"/>
      <c r="E836" s="236"/>
      <c r="F836" s="236"/>
      <c r="G836" s="237"/>
      <c r="H836" s="237"/>
      <c r="I836" s="237"/>
      <c r="J836" s="237"/>
      <c r="K836" s="237"/>
      <c r="L836" s="237"/>
      <c r="M836" s="237"/>
    </row>
    <row r="837" ht="14.25" customHeight="1">
      <c r="C837" s="236"/>
      <c r="D837" s="236"/>
      <c r="E837" s="236"/>
      <c r="F837" s="236"/>
      <c r="G837" s="237"/>
      <c r="H837" s="237"/>
      <c r="I837" s="237"/>
      <c r="J837" s="237"/>
      <c r="K837" s="237"/>
      <c r="L837" s="237"/>
      <c r="M837" s="237"/>
    </row>
    <row r="838" ht="14.25" customHeight="1">
      <c r="C838" s="236"/>
      <c r="D838" s="236"/>
      <c r="E838" s="236"/>
      <c r="F838" s="236"/>
      <c r="G838" s="237"/>
      <c r="H838" s="237"/>
      <c r="I838" s="237"/>
      <c r="J838" s="237"/>
      <c r="K838" s="237"/>
      <c r="L838" s="237"/>
      <c r="M838" s="237"/>
    </row>
    <row r="839" ht="14.25" customHeight="1">
      <c r="C839" s="236"/>
      <c r="D839" s="236"/>
      <c r="E839" s="236"/>
      <c r="F839" s="236"/>
      <c r="G839" s="237"/>
      <c r="H839" s="237"/>
      <c r="I839" s="237"/>
      <c r="J839" s="237"/>
      <c r="K839" s="237"/>
      <c r="L839" s="237"/>
      <c r="M839" s="237"/>
    </row>
    <row r="840" ht="14.25" customHeight="1">
      <c r="C840" s="236"/>
      <c r="D840" s="236"/>
      <c r="E840" s="236"/>
      <c r="F840" s="236"/>
      <c r="G840" s="237"/>
      <c r="H840" s="237"/>
      <c r="I840" s="237"/>
      <c r="J840" s="237"/>
      <c r="K840" s="237"/>
      <c r="L840" s="237"/>
      <c r="M840" s="237"/>
    </row>
    <row r="841" ht="14.25" customHeight="1">
      <c r="C841" s="236"/>
      <c r="D841" s="236"/>
      <c r="E841" s="236"/>
      <c r="F841" s="236"/>
      <c r="G841" s="237"/>
      <c r="H841" s="237"/>
      <c r="I841" s="237"/>
      <c r="J841" s="237"/>
      <c r="K841" s="237"/>
      <c r="L841" s="237"/>
      <c r="M841" s="237"/>
    </row>
    <row r="842" ht="14.25" customHeight="1">
      <c r="C842" s="236"/>
      <c r="D842" s="236"/>
      <c r="E842" s="236"/>
      <c r="F842" s="236"/>
      <c r="G842" s="237"/>
      <c r="H842" s="237"/>
      <c r="I842" s="237"/>
      <c r="J842" s="237"/>
      <c r="K842" s="237"/>
      <c r="L842" s="237"/>
      <c r="M842" s="237"/>
    </row>
    <row r="843" ht="14.25" customHeight="1">
      <c r="C843" s="236"/>
      <c r="D843" s="236"/>
      <c r="E843" s="236"/>
      <c r="F843" s="236"/>
      <c r="G843" s="237"/>
      <c r="H843" s="237"/>
      <c r="I843" s="237"/>
      <c r="J843" s="237"/>
      <c r="K843" s="237"/>
      <c r="L843" s="237"/>
      <c r="M843" s="237"/>
    </row>
    <row r="844" ht="14.25" customHeight="1">
      <c r="C844" s="236"/>
      <c r="D844" s="236"/>
      <c r="E844" s="236"/>
      <c r="F844" s="236"/>
      <c r="G844" s="237"/>
      <c r="H844" s="237"/>
      <c r="I844" s="237"/>
      <c r="J844" s="237"/>
      <c r="K844" s="237"/>
      <c r="L844" s="237"/>
      <c r="M844" s="237"/>
    </row>
    <row r="845" ht="14.25" customHeight="1">
      <c r="C845" s="236"/>
      <c r="D845" s="236"/>
      <c r="E845" s="236"/>
      <c r="F845" s="236"/>
      <c r="G845" s="237"/>
      <c r="H845" s="237"/>
      <c r="I845" s="237"/>
      <c r="J845" s="237"/>
      <c r="K845" s="237"/>
      <c r="L845" s="237"/>
      <c r="M845" s="237"/>
    </row>
    <row r="846" ht="14.25" customHeight="1">
      <c r="C846" s="236"/>
      <c r="D846" s="236"/>
      <c r="E846" s="236"/>
      <c r="F846" s="236"/>
      <c r="G846" s="237"/>
      <c r="H846" s="237"/>
      <c r="I846" s="237"/>
      <c r="J846" s="237"/>
      <c r="K846" s="237"/>
      <c r="L846" s="237"/>
      <c r="M846" s="237"/>
    </row>
    <row r="847" ht="14.25" customHeight="1">
      <c r="C847" s="236"/>
      <c r="D847" s="236"/>
      <c r="E847" s="236"/>
      <c r="F847" s="236"/>
      <c r="G847" s="237"/>
      <c r="H847" s="237"/>
      <c r="I847" s="237"/>
      <c r="J847" s="237"/>
      <c r="K847" s="237"/>
      <c r="L847" s="237"/>
      <c r="M847" s="237"/>
    </row>
    <row r="848" ht="14.25" customHeight="1">
      <c r="C848" s="236"/>
      <c r="D848" s="236"/>
      <c r="E848" s="236"/>
      <c r="F848" s="236"/>
      <c r="G848" s="237"/>
      <c r="H848" s="237"/>
      <c r="I848" s="237"/>
      <c r="J848" s="237"/>
      <c r="K848" s="237"/>
      <c r="L848" s="237"/>
      <c r="M848" s="237"/>
    </row>
    <row r="849" ht="14.25" customHeight="1">
      <c r="C849" s="236"/>
      <c r="D849" s="236"/>
      <c r="E849" s="236"/>
      <c r="F849" s="236"/>
      <c r="G849" s="237"/>
      <c r="H849" s="237"/>
      <c r="I849" s="237"/>
      <c r="J849" s="237"/>
      <c r="K849" s="237"/>
      <c r="L849" s="237"/>
      <c r="M849" s="237"/>
    </row>
    <row r="850" ht="14.25" customHeight="1">
      <c r="C850" s="236"/>
      <c r="D850" s="236"/>
      <c r="E850" s="236"/>
      <c r="F850" s="236"/>
      <c r="G850" s="237"/>
      <c r="H850" s="237"/>
      <c r="I850" s="237"/>
      <c r="J850" s="237"/>
      <c r="K850" s="237"/>
      <c r="L850" s="237"/>
      <c r="M850" s="237"/>
    </row>
    <row r="851" ht="14.25" customHeight="1">
      <c r="C851" s="236"/>
      <c r="D851" s="236"/>
      <c r="E851" s="236"/>
      <c r="F851" s="236"/>
      <c r="G851" s="237"/>
      <c r="H851" s="237"/>
      <c r="I851" s="237"/>
      <c r="J851" s="237"/>
      <c r="K851" s="237"/>
      <c r="L851" s="237"/>
      <c r="M851" s="237"/>
    </row>
    <row r="852" ht="14.25" customHeight="1">
      <c r="C852" s="236"/>
      <c r="D852" s="236"/>
      <c r="E852" s="236"/>
      <c r="F852" s="236"/>
      <c r="G852" s="237"/>
      <c r="H852" s="237"/>
      <c r="I852" s="237"/>
      <c r="J852" s="237"/>
      <c r="K852" s="237"/>
      <c r="L852" s="237"/>
      <c r="M852" s="237"/>
    </row>
    <row r="853" ht="14.25" customHeight="1">
      <c r="C853" s="236"/>
      <c r="D853" s="236"/>
      <c r="E853" s="236"/>
      <c r="F853" s="236"/>
      <c r="G853" s="237"/>
      <c r="H853" s="237"/>
      <c r="I853" s="237"/>
      <c r="J853" s="237"/>
      <c r="K853" s="237"/>
      <c r="L853" s="237"/>
      <c r="M853" s="237"/>
    </row>
    <row r="854" ht="14.25" customHeight="1">
      <c r="C854" s="236"/>
      <c r="D854" s="236"/>
      <c r="E854" s="236"/>
      <c r="F854" s="236"/>
      <c r="G854" s="237"/>
      <c r="H854" s="237"/>
      <c r="I854" s="237"/>
      <c r="J854" s="237"/>
      <c r="K854" s="237"/>
      <c r="L854" s="237"/>
      <c r="M854" s="237"/>
    </row>
    <row r="855" ht="14.25" customHeight="1">
      <c r="C855" s="236"/>
      <c r="D855" s="236"/>
      <c r="E855" s="236"/>
      <c r="F855" s="236"/>
      <c r="G855" s="237"/>
      <c r="H855" s="237"/>
      <c r="I855" s="237"/>
      <c r="J855" s="237"/>
      <c r="K855" s="237"/>
      <c r="L855" s="237"/>
      <c r="M855" s="237"/>
    </row>
    <row r="856" ht="14.25" customHeight="1">
      <c r="C856" s="236"/>
      <c r="D856" s="236"/>
      <c r="E856" s="236"/>
      <c r="F856" s="236"/>
      <c r="G856" s="237"/>
      <c r="H856" s="237"/>
      <c r="I856" s="237"/>
      <c r="J856" s="237"/>
      <c r="K856" s="237"/>
      <c r="L856" s="237"/>
      <c r="M856" s="237"/>
    </row>
    <row r="857" ht="14.25" customHeight="1">
      <c r="C857" s="236"/>
      <c r="D857" s="236"/>
      <c r="E857" s="236"/>
      <c r="F857" s="236"/>
      <c r="G857" s="237"/>
      <c r="H857" s="237"/>
      <c r="I857" s="237"/>
      <c r="J857" s="237"/>
      <c r="K857" s="237"/>
      <c r="L857" s="237"/>
      <c r="M857" s="237"/>
    </row>
    <row r="858" ht="14.25" customHeight="1">
      <c r="C858" s="236"/>
      <c r="D858" s="236"/>
      <c r="E858" s="236"/>
      <c r="F858" s="236"/>
      <c r="G858" s="237"/>
      <c r="H858" s="237"/>
      <c r="I858" s="237"/>
      <c r="J858" s="237"/>
      <c r="K858" s="237"/>
      <c r="L858" s="237"/>
      <c r="M858" s="237"/>
    </row>
    <row r="859" ht="14.25" customHeight="1">
      <c r="C859" s="236"/>
      <c r="D859" s="236"/>
      <c r="E859" s="236"/>
      <c r="F859" s="236"/>
      <c r="G859" s="237"/>
      <c r="H859" s="237"/>
      <c r="I859" s="237"/>
      <c r="J859" s="237"/>
      <c r="K859" s="237"/>
      <c r="L859" s="237"/>
      <c r="M859" s="237"/>
    </row>
    <row r="860" ht="14.25" customHeight="1">
      <c r="C860" s="236"/>
      <c r="D860" s="236"/>
      <c r="E860" s="236"/>
      <c r="F860" s="236"/>
      <c r="G860" s="237"/>
      <c r="H860" s="237"/>
      <c r="I860" s="237"/>
      <c r="J860" s="237"/>
      <c r="K860" s="237"/>
      <c r="L860" s="237"/>
      <c r="M860" s="237"/>
    </row>
    <row r="861" ht="14.25" customHeight="1">
      <c r="C861" s="236"/>
      <c r="D861" s="236"/>
      <c r="E861" s="236"/>
      <c r="F861" s="236"/>
      <c r="G861" s="237"/>
      <c r="H861" s="237"/>
      <c r="I861" s="237"/>
      <c r="J861" s="237"/>
      <c r="K861" s="237"/>
      <c r="L861" s="237"/>
      <c r="M861" s="237"/>
    </row>
    <row r="862" ht="14.25" customHeight="1">
      <c r="C862" s="236"/>
      <c r="D862" s="236"/>
      <c r="E862" s="236"/>
      <c r="F862" s="236"/>
      <c r="G862" s="237"/>
      <c r="H862" s="237"/>
      <c r="I862" s="237"/>
      <c r="J862" s="237"/>
      <c r="K862" s="237"/>
      <c r="L862" s="237"/>
      <c r="M862" s="237"/>
    </row>
    <row r="863" ht="14.25" customHeight="1">
      <c r="C863" s="236"/>
      <c r="D863" s="236"/>
      <c r="E863" s="236"/>
      <c r="F863" s="236"/>
      <c r="G863" s="237"/>
      <c r="H863" s="237"/>
      <c r="I863" s="237"/>
      <c r="J863" s="237"/>
      <c r="K863" s="237"/>
      <c r="L863" s="237"/>
      <c r="M863" s="237"/>
    </row>
    <row r="864" ht="14.25" customHeight="1">
      <c r="C864" s="236"/>
      <c r="D864" s="236"/>
      <c r="E864" s="236"/>
      <c r="F864" s="236"/>
      <c r="G864" s="237"/>
      <c r="H864" s="237"/>
      <c r="I864" s="237"/>
      <c r="J864" s="237"/>
      <c r="K864" s="237"/>
      <c r="L864" s="237"/>
      <c r="M864" s="237"/>
    </row>
    <row r="865" ht="14.25" customHeight="1">
      <c r="C865" s="236"/>
      <c r="D865" s="236"/>
      <c r="E865" s="236"/>
      <c r="F865" s="236"/>
      <c r="G865" s="237"/>
      <c r="H865" s="237"/>
      <c r="I865" s="237"/>
      <c r="J865" s="237"/>
      <c r="K865" s="237"/>
      <c r="L865" s="237"/>
      <c r="M865" s="237"/>
    </row>
    <row r="866" ht="14.25" customHeight="1">
      <c r="C866" s="236"/>
      <c r="D866" s="236"/>
      <c r="E866" s="236"/>
      <c r="F866" s="236"/>
      <c r="G866" s="237"/>
      <c r="H866" s="237"/>
      <c r="I866" s="237"/>
      <c r="J866" s="237"/>
      <c r="K866" s="237"/>
      <c r="L866" s="237"/>
      <c r="M866" s="237"/>
    </row>
    <row r="867" ht="14.25" customHeight="1">
      <c r="C867" s="236"/>
      <c r="D867" s="236"/>
      <c r="E867" s="236"/>
      <c r="F867" s="236"/>
      <c r="G867" s="237"/>
      <c r="H867" s="237"/>
      <c r="I867" s="237"/>
      <c r="J867" s="237"/>
      <c r="K867" s="237"/>
      <c r="L867" s="237"/>
      <c r="M867" s="237"/>
    </row>
    <row r="868" ht="14.25" customHeight="1">
      <c r="C868" s="236"/>
      <c r="D868" s="236"/>
      <c r="E868" s="236"/>
      <c r="F868" s="236"/>
      <c r="G868" s="237"/>
      <c r="H868" s="237"/>
      <c r="I868" s="237"/>
      <c r="J868" s="237"/>
      <c r="K868" s="237"/>
      <c r="L868" s="237"/>
      <c r="M868" s="237"/>
    </row>
    <row r="869" ht="14.25" customHeight="1">
      <c r="C869" s="236"/>
      <c r="D869" s="236"/>
      <c r="E869" s="236"/>
      <c r="F869" s="236"/>
      <c r="G869" s="237"/>
      <c r="H869" s="237"/>
      <c r="I869" s="237"/>
      <c r="J869" s="237"/>
      <c r="K869" s="237"/>
      <c r="L869" s="237"/>
      <c r="M869" s="237"/>
    </row>
    <row r="870" ht="14.25" customHeight="1">
      <c r="C870" s="236"/>
      <c r="D870" s="236"/>
      <c r="E870" s="236"/>
      <c r="F870" s="236"/>
      <c r="G870" s="237"/>
      <c r="H870" s="237"/>
      <c r="I870" s="237"/>
      <c r="J870" s="237"/>
      <c r="K870" s="237"/>
      <c r="L870" s="237"/>
      <c r="M870" s="237"/>
    </row>
    <row r="871" ht="14.25" customHeight="1">
      <c r="C871" s="236"/>
      <c r="D871" s="236"/>
      <c r="E871" s="236"/>
      <c r="F871" s="236"/>
      <c r="G871" s="237"/>
      <c r="H871" s="237"/>
      <c r="I871" s="237"/>
      <c r="J871" s="237"/>
      <c r="K871" s="237"/>
      <c r="L871" s="237"/>
      <c r="M871" s="237"/>
    </row>
    <row r="872" ht="14.25" customHeight="1">
      <c r="C872" s="236"/>
      <c r="D872" s="236"/>
      <c r="E872" s="236"/>
      <c r="F872" s="236"/>
      <c r="G872" s="237"/>
      <c r="H872" s="237"/>
      <c r="I872" s="237"/>
      <c r="J872" s="237"/>
      <c r="K872" s="237"/>
      <c r="L872" s="237"/>
      <c r="M872" s="237"/>
    </row>
    <row r="873" ht="14.25" customHeight="1">
      <c r="C873" s="236"/>
      <c r="D873" s="236"/>
      <c r="E873" s="236"/>
      <c r="F873" s="236"/>
      <c r="G873" s="237"/>
      <c r="H873" s="237"/>
      <c r="I873" s="237"/>
      <c r="J873" s="237"/>
      <c r="K873" s="237"/>
      <c r="L873" s="237"/>
      <c r="M873" s="237"/>
    </row>
    <row r="874" ht="14.25" customHeight="1">
      <c r="C874" s="236"/>
      <c r="D874" s="236"/>
      <c r="E874" s="236"/>
      <c r="F874" s="236"/>
      <c r="G874" s="237"/>
      <c r="H874" s="237"/>
      <c r="I874" s="237"/>
      <c r="J874" s="237"/>
      <c r="K874" s="237"/>
      <c r="L874" s="237"/>
      <c r="M874" s="237"/>
    </row>
    <row r="875" ht="14.25" customHeight="1">
      <c r="C875" s="236"/>
      <c r="D875" s="236"/>
      <c r="E875" s="236"/>
      <c r="F875" s="236"/>
      <c r="G875" s="237"/>
      <c r="H875" s="237"/>
      <c r="I875" s="237"/>
      <c r="J875" s="237"/>
      <c r="K875" s="237"/>
      <c r="L875" s="237"/>
      <c r="M875" s="237"/>
    </row>
    <row r="876" ht="14.25" customHeight="1">
      <c r="C876" s="236"/>
      <c r="D876" s="236"/>
      <c r="E876" s="236"/>
      <c r="F876" s="236"/>
      <c r="G876" s="237"/>
      <c r="H876" s="237"/>
      <c r="I876" s="237"/>
      <c r="J876" s="237"/>
      <c r="K876" s="237"/>
      <c r="L876" s="237"/>
      <c r="M876" s="237"/>
    </row>
    <row r="877" ht="14.25" customHeight="1">
      <c r="C877" s="236"/>
      <c r="D877" s="236"/>
      <c r="E877" s="236"/>
      <c r="F877" s="236"/>
      <c r="G877" s="237"/>
      <c r="H877" s="237"/>
      <c r="I877" s="237"/>
      <c r="J877" s="237"/>
      <c r="K877" s="237"/>
      <c r="L877" s="237"/>
      <c r="M877" s="237"/>
    </row>
    <row r="878" ht="14.25" customHeight="1">
      <c r="C878" s="236"/>
      <c r="D878" s="236"/>
      <c r="E878" s="236"/>
      <c r="F878" s="236"/>
      <c r="G878" s="237"/>
      <c r="H878" s="237"/>
      <c r="I878" s="237"/>
      <c r="J878" s="237"/>
      <c r="K878" s="237"/>
      <c r="L878" s="237"/>
      <c r="M878" s="237"/>
    </row>
    <row r="879" ht="14.25" customHeight="1">
      <c r="C879" s="236"/>
      <c r="D879" s="236"/>
      <c r="E879" s="236"/>
      <c r="F879" s="236"/>
      <c r="G879" s="237"/>
      <c r="H879" s="237"/>
      <c r="I879" s="237"/>
      <c r="J879" s="237"/>
      <c r="K879" s="237"/>
      <c r="L879" s="237"/>
      <c r="M879" s="237"/>
    </row>
    <row r="880" ht="14.25" customHeight="1">
      <c r="C880" s="236"/>
      <c r="D880" s="236"/>
      <c r="E880" s="236"/>
      <c r="F880" s="236"/>
      <c r="G880" s="237"/>
      <c r="H880" s="237"/>
      <c r="I880" s="237"/>
      <c r="J880" s="237"/>
      <c r="K880" s="237"/>
      <c r="L880" s="237"/>
      <c r="M880" s="237"/>
    </row>
    <row r="881" ht="14.25" customHeight="1">
      <c r="C881" s="236"/>
      <c r="D881" s="236"/>
      <c r="E881" s="236"/>
      <c r="F881" s="236"/>
      <c r="G881" s="237"/>
      <c r="H881" s="237"/>
      <c r="I881" s="237"/>
      <c r="J881" s="237"/>
      <c r="K881" s="237"/>
      <c r="L881" s="237"/>
      <c r="M881" s="237"/>
    </row>
    <row r="882" ht="14.25" customHeight="1">
      <c r="C882" s="236"/>
      <c r="D882" s="236"/>
      <c r="E882" s="236"/>
      <c r="F882" s="236"/>
      <c r="G882" s="237"/>
      <c r="H882" s="237"/>
      <c r="I882" s="237"/>
      <c r="J882" s="237"/>
      <c r="K882" s="237"/>
      <c r="L882" s="237"/>
      <c r="M882" s="237"/>
    </row>
    <row r="883" ht="14.25" customHeight="1">
      <c r="C883" s="236"/>
      <c r="D883" s="236"/>
      <c r="E883" s="236"/>
      <c r="F883" s="236"/>
      <c r="G883" s="237"/>
      <c r="H883" s="237"/>
      <c r="I883" s="237"/>
      <c r="J883" s="237"/>
      <c r="K883" s="237"/>
      <c r="L883" s="237"/>
      <c r="M883" s="237"/>
    </row>
    <row r="884" ht="14.25" customHeight="1">
      <c r="C884" s="236"/>
      <c r="D884" s="236"/>
      <c r="E884" s="236"/>
      <c r="F884" s="236"/>
      <c r="G884" s="237"/>
      <c r="H884" s="237"/>
      <c r="I884" s="237"/>
      <c r="J884" s="237"/>
      <c r="K884" s="237"/>
      <c r="L884" s="237"/>
      <c r="M884" s="237"/>
    </row>
    <row r="885" ht="14.25" customHeight="1">
      <c r="C885" s="236"/>
      <c r="D885" s="236"/>
      <c r="E885" s="236"/>
      <c r="F885" s="236"/>
      <c r="G885" s="237"/>
      <c r="H885" s="237"/>
      <c r="I885" s="237"/>
      <c r="J885" s="237"/>
      <c r="K885" s="237"/>
      <c r="L885" s="237"/>
      <c r="M885" s="237"/>
    </row>
    <row r="886" ht="14.25" customHeight="1">
      <c r="C886" s="236"/>
      <c r="D886" s="236"/>
      <c r="E886" s="236"/>
      <c r="F886" s="236"/>
      <c r="G886" s="237"/>
      <c r="H886" s="237"/>
      <c r="I886" s="237"/>
      <c r="J886" s="237"/>
      <c r="K886" s="237"/>
      <c r="L886" s="237"/>
      <c r="M886" s="237"/>
    </row>
    <row r="887" ht="14.25" customHeight="1">
      <c r="C887" s="236"/>
      <c r="D887" s="236"/>
      <c r="E887" s="236"/>
      <c r="F887" s="236"/>
      <c r="G887" s="237"/>
      <c r="H887" s="237"/>
      <c r="I887" s="237"/>
      <c r="J887" s="237"/>
      <c r="K887" s="237"/>
      <c r="L887" s="237"/>
      <c r="M887" s="237"/>
    </row>
    <row r="888" ht="14.25" customHeight="1">
      <c r="C888" s="236"/>
      <c r="D888" s="236"/>
      <c r="E888" s="236"/>
      <c r="F888" s="236"/>
      <c r="G888" s="237"/>
      <c r="H888" s="237"/>
      <c r="I888" s="237"/>
      <c r="J888" s="237"/>
      <c r="K888" s="237"/>
      <c r="L888" s="237"/>
      <c r="M888" s="237"/>
    </row>
    <row r="889" ht="14.25" customHeight="1">
      <c r="C889" s="236"/>
      <c r="D889" s="236"/>
      <c r="E889" s="236"/>
      <c r="F889" s="236"/>
      <c r="G889" s="237"/>
      <c r="H889" s="237"/>
      <c r="I889" s="237"/>
      <c r="J889" s="237"/>
      <c r="K889" s="237"/>
      <c r="L889" s="237"/>
      <c r="M889" s="237"/>
    </row>
    <row r="890" ht="14.25" customHeight="1">
      <c r="C890" s="236"/>
      <c r="D890" s="236"/>
      <c r="E890" s="236"/>
      <c r="F890" s="236"/>
      <c r="G890" s="237"/>
      <c r="H890" s="237"/>
      <c r="I890" s="237"/>
      <c r="J890" s="237"/>
      <c r="K890" s="237"/>
      <c r="L890" s="237"/>
      <c r="M890" s="237"/>
    </row>
    <row r="891" ht="14.25" customHeight="1">
      <c r="C891" s="236"/>
      <c r="D891" s="236"/>
      <c r="E891" s="236"/>
      <c r="F891" s="236"/>
      <c r="G891" s="237"/>
      <c r="H891" s="237"/>
      <c r="I891" s="237"/>
      <c r="J891" s="237"/>
      <c r="K891" s="237"/>
      <c r="L891" s="237"/>
      <c r="M891" s="237"/>
    </row>
    <row r="892" ht="14.25" customHeight="1">
      <c r="C892" s="236"/>
      <c r="D892" s="236"/>
      <c r="E892" s="236"/>
      <c r="F892" s="236"/>
      <c r="G892" s="237"/>
      <c r="H892" s="237"/>
      <c r="I892" s="237"/>
      <c r="J892" s="237"/>
      <c r="K892" s="237"/>
      <c r="L892" s="237"/>
      <c r="M892" s="237"/>
    </row>
    <row r="893" ht="14.25" customHeight="1">
      <c r="C893" s="236"/>
      <c r="D893" s="236"/>
      <c r="E893" s="236"/>
      <c r="F893" s="236"/>
      <c r="G893" s="237"/>
      <c r="H893" s="237"/>
      <c r="I893" s="237"/>
      <c r="J893" s="237"/>
      <c r="K893" s="237"/>
      <c r="L893" s="237"/>
      <c r="M893" s="237"/>
    </row>
    <row r="894" ht="14.25" customHeight="1">
      <c r="C894" s="236"/>
      <c r="D894" s="236"/>
      <c r="E894" s="236"/>
      <c r="F894" s="236"/>
      <c r="G894" s="237"/>
      <c r="H894" s="237"/>
      <c r="I894" s="237"/>
      <c r="J894" s="237"/>
      <c r="K894" s="237"/>
      <c r="L894" s="237"/>
      <c r="M894" s="237"/>
    </row>
    <row r="895" ht="14.25" customHeight="1">
      <c r="C895" s="236"/>
      <c r="D895" s="236"/>
      <c r="E895" s="236"/>
      <c r="F895" s="236"/>
      <c r="G895" s="237"/>
      <c r="H895" s="237"/>
      <c r="I895" s="237"/>
      <c r="J895" s="237"/>
      <c r="K895" s="237"/>
      <c r="L895" s="237"/>
      <c r="M895" s="237"/>
    </row>
    <row r="896" ht="14.25" customHeight="1">
      <c r="C896" s="236"/>
      <c r="D896" s="236"/>
      <c r="E896" s="236"/>
      <c r="F896" s="236"/>
      <c r="G896" s="237"/>
      <c r="H896" s="237"/>
      <c r="I896" s="237"/>
      <c r="J896" s="237"/>
      <c r="K896" s="237"/>
      <c r="L896" s="237"/>
      <c r="M896" s="237"/>
    </row>
    <row r="897" ht="14.25" customHeight="1">
      <c r="C897" s="236"/>
      <c r="D897" s="236"/>
      <c r="E897" s="236"/>
      <c r="F897" s="236"/>
      <c r="G897" s="237"/>
      <c r="H897" s="237"/>
      <c r="I897" s="237"/>
      <c r="J897" s="237"/>
      <c r="K897" s="237"/>
      <c r="L897" s="237"/>
      <c r="M897" s="237"/>
    </row>
    <row r="898" ht="14.25" customHeight="1">
      <c r="C898" s="236"/>
      <c r="D898" s="236"/>
      <c r="E898" s="236"/>
      <c r="F898" s="236"/>
      <c r="G898" s="237"/>
      <c r="H898" s="237"/>
      <c r="I898" s="237"/>
      <c r="J898" s="237"/>
      <c r="K898" s="237"/>
      <c r="L898" s="237"/>
      <c r="M898" s="237"/>
    </row>
    <row r="899" ht="14.25" customHeight="1">
      <c r="C899" s="236"/>
      <c r="D899" s="236"/>
      <c r="E899" s="236"/>
      <c r="F899" s="236"/>
      <c r="G899" s="237"/>
      <c r="H899" s="237"/>
      <c r="I899" s="237"/>
      <c r="J899" s="237"/>
      <c r="K899" s="237"/>
      <c r="L899" s="237"/>
      <c r="M899" s="237"/>
    </row>
    <row r="900" ht="14.25" customHeight="1">
      <c r="C900" s="236"/>
      <c r="D900" s="236"/>
      <c r="E900" s="236"/>
      <c r="F900" s="236"/>
      <c r="G900" s="237"/>
      <c r="H900" s="237"/>
      <c r="I900" s="237"/>
      <c r="J900" s="237"/>
      <c r="K900" s="237"/>
      <c r="L900" s="237"/>
      <c r="M900" s="237"/>
    </row>
    <row r="901" ht="14.25" customHeight="1">
      <c r="C901" s="236"/>
      <c r="D901" s="236"/>
      <c r="E901" s="236"/>
      <c r="F901" s="236"/>
      <c r="G901" s="237"/>
      <c r="H901" s="237"/>
      <c r="I901" s="237"/>
      <c r="J901" s="237"/>
      <c r="K901" s="237"/>
      <c r="L901" s="237"/>
      <c r="M901" s="237"/>
    </row>
    <row r="902" ht="14.25" customHeight="1">
      <c r="C902" s="236"/>
      <c r="D902" s="236"/>
      <c r="E902" s="236"/>
      <c r="F902" s="236"/>
      <c r="G902" s="237"/>
      <c r="H902" s="237"/>
      <c r="I902" s="237"/>
      <c r="J902" s="237"/>
      <c r="K902" s="237"/>
      <c r="L902" s="237"/>
      <c r="M902" s="237"/>
    </row>
    <row r="903" ht="14.25" customHeight="1">
      <c r="C903" s="236"/>
      <c r="D903" s="236"/>
      <c r="E903" s="236"/>
      <c r="F903" s="236"/>
      <c r="G903" s="237"/>
      <c r="H903" s="237"/>
      <c r="I903" s="237"/>
      <c r="J903" s="237"/>
      <c r="K903" s="237"/>
      <c r="L903" s="237"/>
      <c r="M903" s="237"/>
    </row>
    <row r="904" ht="14.25" customHeight="1">
      <c r="C904" s="236"/>
      <c r="D904" s="236"/>
      <c r="E904" s="236"/>
      <c r="F904" s="236"/>
      <c r="G904" s="237"/>
      <c r="H904" s="237"/>
      <c r="I904" s="237"/>
      <c r="J904" s="237"/>
      <c r="K904" s="237"/>
      <c r="L904" s="237"/>
      <c r="M904" s="237"/>
    </row>
    <row r="905" ht="14.25" customHeight="1">
      <c r="C905" s="236"/>
      <c r="D905" s="236"/>
      <c r="E905" s="236"/>
      <c r="F905" s="236"/>
      <c r="G905" s="237"/>
      <c r="H905" s="237"/>
      <c r="I905" s="237"/>
      <c r="J905" s="237"/>
      <c r="K905" s="237"/>
      <c r="L905" s="237"/>
      <c r="M905" s="237"/>
    </row>
    <row r="906" ht="14.25" customHeight="1">
      <c r="C906" s="236"/>
      <c r="D906" s="236"/>
      <c r="E906" s="236"/>
      <c r="F906" s="236"/>
      <c r="G906" s="237"/>
      <c r="H906" s="237"/>
      <c r="I906" s="237"/>
      <c r="J906" s="237"/>
      <c r="K906" s="237"/>
      <c r="L906" s="237"/>
      <c r="M906" s="237"/>
    </row>
    <row r="907" ht="14.25" customHeight="1">
      <c r="C907" s="236"/>
      <c r="D907" s="236"/>
      <c r="E907" s="236"/>
      <c r="F907" s="236"/>
      <c r="G907" s="237"/>
      <c r="H907" s="237"/>
      <c r="I907" s="237"/>
      <c r="J907" s="237"/>
      <c r="K907" s="237"/>
      <c r="L907" s="237"/>
      <c r="M907" s="237"/>
    </row>
    <row r="908" ht="14.25" customHeight="1">
      <c r="C908" s="236"/>
      <c r="D908" s="236"/>
      <c r="E908" s="236"/>
      <c r="F908" s="236"/>
      <c r="G908" s="237"/>
      <c r="H908" s="237"/>
      <c r="I908" s="237"/>
      <c r="J908" s="237"/>
      <c r="K908" s="237"/>
      <c r="L908" s="237"/>
      <c r="M908" s="237"/>
    </row>
    <row r="909" ht="14.25" customHeight="1">
      <c r="C909" s="236"/>
      <c r="D909" s="236"/>
      <c r="E909" s="236"/>
      <c r="F909" s="236"/>
      <c r="G909" s="237"/>
      <c r="H909" s="237"/>
      <c r="I909" s="237"/>
      <c r="J909" s="237"/>
      <c r="K909" s="237"/>
      <c r="L909" s="237"/>
      <c r="M909" s="237"/>
    </row>
    <row r="910" ht="14.25" customHeight="1">
      <c r="C910" s="236"/>
      <c r="D910" s="236"/>
      <c r="E910" s="236"/>
      <c r="F910" s="236"/>
      <c r="G910" s="237"/>
      <c r="H910" s="237"/>
      <c r="I910" s="237"/>
      <c r="J910" s="237"/>
      <c r="K910" s="237"/>
      <c r="L910" s="237"/>
      <c r="M910" s="237"/>
    </row>
    <row r="911" ht="14.25" customHeight="1">
      <c r="C911" s="236"/>
      <c r="D911" s="236"/>
      <c r="E911" s="236"/>
      <c r="F911" s="236"/>
      <c r="G911" s="237"/>
      <c r="H911" s="237"/>
      <c r="I911" s="237"/>
      <c r="J911" s="237"/>
      <c r="K911" s="237"/>
      <c r="L911" s="237"/>
      <c r="M911" s="237"/>
    </row>
    <row r="912" ht="14.25" customHeight="1">
      <c r="C912" s="236"/>
      <c r="D912" s="236"/>
      <c r="E912" s="236"/>
      <c r="F912" s="236"/>
      <c r="G912" s="237"/>
      <c r="H912" s="237"/>
      <c r="I912" s="237"/>
      <c r="J912" s="237"/>
      <c r="K912" s="237"/>
      <c r="L912" s="237"/>
      <c r="M912" s="237"/>
    </row>
    <row r="913" ht="14.25" customHeight="1">
      <c r="C913" s="236"/>
      <c r="D913" s="236"/>
      <c r="E913" s="236"/>
      <c r="F913" s="236"/>
      <c r="G913" s="237"/>
      <c r="H913" s="237"/>
      <c r="I913" s="237"/>
      <c r="J913" s="237"/>
      <c r="K913" s="237"/>
      <c r="L913" s="237"/>
      <c r="M913" s="237"/>
    </row>
    <row r="914" ht="14.25" customHeight="1">
      <c r="C914" s="236"/>
      <c r="D914" s="236"/>
      <c r="E914" s="236"/>
      <c r="F914" s="236"/>
      <c r="G914" s="237"/>
      <c r="H914" s="237"/>
      <c r="I914" s="237"/>
      <c r="J914" s="237"/>
      <c r="K914" s="237"/>
      <c r="L914" s="237"/>
      <c r="M914" s="237"/>
    </row>
    <row r="915" ht="14.25" customHeight="1">
      <c r="C915" s="236"/>
      <c r="D915" s="236"/>
      <c r="E915" s="236"/>
      <c r="F915" s="236"/>
      <c r="G915" s="237"/>
      <c r="H915" s="237"/>
      <c r="I915" s="237"/>
      <c r="J915" s="237"/>
      <c r="K915" s="237"/>
      <c r="L915" s="237"/>
      <c r="M915" s="237"/>
    </row>
    <row r="916" ht="14.25" customHeight="1">
      <c r="C916" s="236"/>
      <c r="D916" s="236"/>
      <c r="E916" s="236"/>
      <c r="F916" s="236"/>
      <c r="G916" s="237"/>
      <c r="H916" s="237"/>
      <c r="I916" s="237"/>
      <c r="J916" s="237"/>
      <c r="K916" s="237"/>
      <c r="L916" s="237"/>
      <c r="M916" s="237"/>
    </row>
    <row r="917" ht="14.25" customHeight="1">
      <c r="C917" s="236"/>
      <c r="D917" s="236"/>
      <c r="E917" s="236"/>
      <c r="F917" s="236"/>
      <c r="G917" s="237"/>
      <c r="H917" s="237"/>
      <c r="I917" s="237"/>
      <c r="J917" s="237"/>
      <c r="K917" s="237"/>
      <c r="L917" s="237"/>
      <c r="M917" s="237"/>
    </row>
    <row r="918" ht="14.25" customHeight="1">
      <c r="C918" s="236"/>
      <c r="D918" s="236"/>
      <c r="E918" s="236"/>
      <c r="F918" s="236"/>
      <c r="G918" s="237"/>
      <c r="H918" s="237"/>
      <c r="I918" s="237"/>
      <c r="J918" s="237"/>
      <c r="K918" s="237"/>
      <c r="L918" s="237"/>
      <c r="M918" s="237"/>
    </row>
    <row r="919" ht="14.25" customHeight="1">
      <c r="C919" s="236"/>
      <c r="D919" s="236"/>
      <c r="E919" s="236"/>
      <c r="F919" s="236"/>
      <c r="G919" s="237"/>
      <c r="H919" s="237"/>
      <c r="I919" s="237"/>
      <c r="J919" s="237"/>
      <c r="K919" s="237"/>
      <c r="L919" s="237"/>
      <c r="M919" s="237"/>
    </row>
    <row r="920" ht="14.25" customHeight="1">
      <c r="C920" s="236"/>
      <c r="D920" s="236"/>
      <c r="E920" s="236"/>
      <c r="F920" s="236"/>
      <c r="G920" s="237"/>
      <c r="H920" s="237"/>
      <c r="I920" s="237"/>
      <c r="J920" s="237"/>
      <c r="K920" s="237"/>
      <c r="L920" s="237"/>
      <c r="M920" s="237"/>
    </row>
    <row r="921" ht="14.25" customHeight="1">
      <c r="C921" s="236"/>
      <c r="D921" s="236"/>
      <c r="E921" s="236"/>
      <c r="F921" s="236"/>
      <c r="G921" s="237"/>
      <c r="H921" s="237"/>
      <c r="I921" s="237"/>
      <c r="J921" s="237"/>
      <c r="K921" s="237"/>
      <c r="L921" s="237"/>
      <c r="M921" s="237"/>
    </row>
    <row r="922" ht="14.25" customHeight="1">
      <c r="C922" s="236"/>
      <c r="D922" s="236"/>
      <c r="E922" s="236"/>
      <c r="F922" s="236"/>
      <c r="G922" s="237"/>
      <c r="H922" s="237"/>
      <c r="I922" s="237"/>
      <c r="J922" s="237"/>
      <c r="K922" s="237"/>
      <c r="L922" s="237"/>
      <c r="M922" s="237"/>
    </row>
    <row r="923" ht="14.25" customHeight="1">
      <c r="C923" s="236"/>
      <c r="D923" s="236"/>
      <c r="E923" s="236"/>
      <c r="F923" s="236"/>
      <c r="G923" s="237"/>
      <c r="H923" s="237"/>
      <c r="I923" s="237"/>
      <c r="J923" s="237"/>
      <c r="K923" s="237"/>
      <c r="L923" s="237"/>
      <c r="M923" s="237"/>
    </row>
    <row r="924" ht="14.25" customHeight="1">
      <c r="C924" s="236"/>
      <c r="D924" s="236"/>
      <c r="E924" s="236"/>
      <c r="F924" s="236"/>
      <c r="G924" s="237"/>
      <c r="H924" s="237"/>
      <c r="I924" s="237"/>
      <c r="J924" s="237"/>
      <c r="K924" s="237"/>
      <c r="L924" s="237"/>
      <c r="M924" s="237"/>
    </row>
    <row r="925" ht="14.25" customHeight="1">
      <c r="C925" s="236"/>
      <c r="D925" s="236"/>
      <c r="E925" s="236"/>
      <c r="F925" s="236"/>
      <c r="G925" s="237"/>
      <c r="H925" s="237"/>
      <c r="I925" s="237"/>
      <c r="J925" s="237"/>
      <c r="K925" s="237"/>
      <c r="L925" s="237"/>
      <c r="M925" s="237"/>
    </row>
    <row r="926" ht="14.25" customHeight="1">
      <c r="C926" s="236"/>
      <c r="D926" s="236"/>
      <c r="E926" s="236"/>
      <c r="F926" s="236"/>
      <c r="G926" s="237"/>
      <c r="H926" s="237"/>
      <c r="I926" s="237"/>
      <c r="J926" s="237"/>
      <c r="K926" s="237"/>
      <c r="L926" s="237"/>
      <c r="M926" s="237"/>
    </row>
    <row r="927" ht="14.25" customHeight="1">
      <c r="C927" s="236"/>
      <c r="D927" s="236"/>
      <c r="E927" s="236"/>
      <c r="F927" s="236"/>
      <c r="G927" s="237"/>
      <c r="H927" s="237"/>
      <c r="I927" s="237"/>
      <c r="J927" s="237"/>
      <c r="K927" s="237"/>
      <c r="L927" s="237"/>
      <c r="M927" s="237"/>
    </row>
    <row r="928" ht="14.25" customHeight="1">
      <c r="C928" s="236"/>
      <c r="D928" s="236"/>
      <c r="E928" s="236"/>
      <c r="F928" s="236"/>
      <c r="G928" s="237"/>
      <c r="H928" s="237"/>
      <c r="I928" s="237"/>
      <c r="J928" s="237"/>
      <c r="K928" s="237"/>
      <c r="L928" s="237"/>
      <c r="M928" s="237"/>
    </row>
    <row r="929" ht="14.25" customHeight="1">
      <c r="C929" s="236"/>
      <c r="D929" s="236"/>
      <c r="E929" s="236"/>
      <c r="F929" s="236"/>
      <c r="G929" s="237"/>
      <c r="H929" s="237"/>
      <c r="I929" s="237"/>
      <c r="J929" s="237"/>
      <c r="K929" s="237"/>
      <c r="L929" s="237"/>
      <c r="M929" s="237"/>
    </row>
    <row r="930" ht="14.25" customHeight="1">
      <c r="C930" s="236"/>
      <c r="D930" s="236"/>
      <c r="E930" s="236"/>
      <c r="F930" s="236"/>
      <c r="G930" s="237"/>
      <c r="H930" s="237"/>
      <c r="I930" s="237"/>
      <c r="J930" s="237"/>
      <c r="K930" s="237"/>
      <c r="L930" s="237"/>
      <c r="M930" s="237"/>
    </row>
    <row r="931" ht="14.25" customHeight="1">
      <c r="C931" s="236"/>
      <c r="D931" s="236"/>
      <c r="E931" s="236"/>
      <c r="F931" s="236"/>
      <c r="G931" s="237"/>
      <c r="H931" s="237"/>
      <c r="I931" s="237"/>
      <c r="J931" s="237"/>
      <c r="K931" s="237"/>
      <c r="L931" s="237"/>
      <c r="M931" s="237"/>
    </row>
    <row r="932" ht="14.25" customHeight="1">
      <c r="C932" s="236"/>
      <c r="D932" s="236"/>
      <c r="E932" s="236"/>
      <c r="F932" s="236"/>
      <c r="G932" s="237"/>
      <c r="H932" s="237"/>
      <c r="I932" s="237"/>
      <c r="J932" s="237"/>
      <c r="K932" s="237"/>
      <c r="L932" s="237"/>
      <c r="M932" s="237"/>
    </row>
    <row r="933" ht="14.25" customHeight="1">
      <c r="C933" s="236"/>
      <c r="D933" s="236"/>
      <c r="E933" s="236"/>
      <c r="F933" s="236"/>
      <c r="G933" s="237"/>
      <c r="H933" s="237"/>
      <c r="I933" s="237"/>
      <c r="J933" s="237"/>
      <c r="K933" s="237"/>
      <c r="L933" s="237"/>
      <c r="M933" s="237"/>
    </row>
    <row r="934" ht="14.25" customHeight="1">
      <c r="C934" s="236"/>
      <c r="D934" s="236"/>
      <c r="E934" s="236"/>
      <c r="F934" s="236"/>
      <c r="G934" s="237"/>
      <c r="H934" s="237"/>
      <c r="I934" s="237"/>
      <c r="J934" s="237"/>
      <c r="K934" s="237"/>
      <c r="L934" s="237"/>
      <c r="M934" s="237"/>
    </row>
    <row r="935" ht="14.25" customHeight="1">
      <c r="C935" s="236"/>
      <c r="D935" s="236"/>
      <c r="E935" s="236"/>
      <c r="F935" s="236"/>
      <c r="G935" s="237"/>
      <c r="H935" s="237"/>
      <c r="I935" s="237"/>
      <c r="J935" s="237"/>
      <c r="K935" s="237"/>
      <c r="L935" s="237"/>
      <c r="M935" s="237"/>
    </row>
    <row r="936" ht="14.25" customHeight="1">
      <c r="C936" s="236"/>
      <c r="D936" s="236"/>
      <c r="E936" s="236"/>
      <c r="F936" s="236"/>
      <c r="G936" s="237"/>
      <c r="H936" s="237"/>
      <c r="I936" s="237"/>
      <c r="J936" s="237"/>
      <c r="K936" s="237"/>
      <c r="L936" s="237"/>
      <c r="M936" s="237"/>
    </row>
    <row r="937" ht="14.25" customHeight="1">
      <c r="C937" s="236"/>
      <c r="D937" s="236"/>
      <c r="E937" s="236"/>
      <c r="F937" s="236"/>
      <c r="G937" s="237"/>
      <c r="H937" s="237"/>
      <c r="I937" s="237"/>
      <c r="J937" s="237"/>
      <c r="K937" s="237"/>
      <c r="L937" s="237"/>
      <c r="M937" s="237"/>
    </row>
    <row r="938" ht="14.25" customHeight="1">
      <c r="C938" s="236"/>
      <c r="D938" s="236"/>
      <c r="E938" s="236"/>
      <c r="F938" s="236"/>
      <c r="G938" s="237"/>
      <c r="H938" s="237"/>
      <c r="I938" s="237"/>
      <c r="J938" s="237"/>
      <c r="K938" s="237"/>
      <c r="L938" s="237"/>
      <c r="M938" s="237"/>
    </row>
    <row r="939" ht="14.25" customHeight="1">
      <c r="C939" s="236"/>
      <c r="D939" s="236"/>
      <c r="E939" s="236"/>
      <c r="F939" s="236"/>
      <c r="G939" s="237"/>
      <c r="H939" s="237"/>
      <c r="I939" s="237"/>
      <c r="J939" s="237"/>
      <c r="K939" s="237"/>
      <c r="L939" s="237"/>
      <c r="M939" s="237"/>
    </row>
    <row r="940" ht="14.25" customHeight="1">
      <c r="C940" s="236"/>
      <c r="D940" s="236"/>
      <c r="E940" s="236"/>
      <c r="F940" s="236"/>
      <c r="G940" s="237"/>
      <c r="H940" s="237"/>
      <c r="I940" s="237"/>
      <c r="J940" s="237"/>
      <c r="K940" s="237"/>
      <c r="L940" s="237"/>
      <c r="M940" s="237"/>
    </row>
    <row r="941" ht="14.25" customHeight="1">
      <c r="C941" s="236"/>
      <c r="D941" s="236"/>
      <c r="E941" s="236"/>
      <c r="F941" s="236"/>
      <c r="G941" s="237"/>
      <c r="H941" s="237"/>
      <c r="I941" s="237"/>
      <c r="J941" s="237"/>
      <c r="K941" s="237"/>
      <c r="L941" s="237"/>
      <c r="M941" s="237"/>
    </row>
    <row r="942" ht="14.25" customHeight="1">
      <c r="C942" s="236"/>
      <c r="D942" s="236"/>
      <c r="E942" s="236"/>
      <c r="F942" s="236"/>
      <c r="G942" s="237"/>
      <c r="H942" s="237"/>
      <c r="I942" s="237"/>
      <c r="J942" s="237"/>
      <c r="K942" s="237"/>
      <c r="L942" s="237"/>
      <c r="M942" s="237"/>
    </row>
    <row r="943" ht="14.25" customHeight="1">
      <c r="C943" s="236"/>
      <c r="D943" s="236"/>
      <c r="E943" s="236"/>
      <c r="F943" s="236"/>
      <c r="G943" s="237"/>
      <c r="H943" s="237"/>
      <c r="I943" s="237"/>
      <c r="J943" s="237"/>
      <c r="K943" s="237"/>
      <c r="L943" s="237"/>
      <c r="M943" s="237"/>
    </row>
    <row r="944" ht="14.25" customHeight="1">
      <c r="C944" s="236"/>
      <c r="D944" s="236"/>
      <c r="E944" s="236"/>
      <c r="F944" s="236"/>
      <c r="G944" s="237"/>
      <c r="H944" s="237"/>
      <c r="I944" s="237"/>
      <c r="J944" s="237"/>
      <c r="K944" s="237"/>
      <c r="L944" s="237"/>
      <c r="M944" s="237"/>
    </row>
    <row r="945" ht="14.25" customHeight="1">
      <c r="C945" s="236"/>
      <c r="D945" s="236"/>
      <c r="E945" s="236"/>
      <c r="F945" s="236"/>
      <c r="G945" s="237"/>
      <c r="H945" s="237"/>
      <c r="I945" s="237"/>
      <c r="J945" s="237"/>
      <c r="K945" s="237"/>
      <c r="L945" s="237"/>
      <c r="M945" s="237"/>
    </row>
    <row r="946" ht="14.25" customHeight="1">
      <c r="C946" s="236"/>
      <c r="D946" s="236"/>
      <c r="E946" s="236"/>
      <c r="F946" s="236"/>
      <c r="G946" s="237"/>
      <c r="H946" s="237"/>
      <c r="I946" s="237"/>
      <c r="J946" s="237"/>
      <c r="K946" s="237"/>
      <c r="L946" s="237"/>
      <c r="M946" s="237"/>
    </row>
    <row r="947" ht="14.25" customHeight="1">
      <c r="C947" s="236"/>
      <c r="D947" s="236"/>
      <c r="E947" s="236"/>
      <c r="F947" s="236"/>
      <c r="G947" s="237"/>
      <c r="H947" s="237"/>
      <c r="I947" s="237"/>
      <c r="J947" s="237"/>
      <c r="K947" s="237"/>
      <c r="L947" s="237"/>
      <c r="M947" s="237"/>
    </row>
    <row r="948" ht="14.25" customHeight="1">
      <c r="C948" s="236"/>
      <c r="D948" s="236"/>
      <c r="E948" s="236"/>
      <c r="F948" s="236"/>
      <c r="G948" s="237"/>
      <c r="H948" s="237"/>
      <c r="I948" s="237"/>
      <c r="J948" s="237"/>
      <c r="K948" s="237"/>
      <c r="L948" s="237"/>
      <c r="M948" s="237"/>
    </row>
    <row r="949" ht="14.25" customHeight="1">
      <c r="C949" s="236"/>
      <c r="D949" s="236"/>
      <c r="E949" s="236"/>
      <c r="F949" s="236"/>
      <c r="G949" s="237"/>
      <c r="H949" s="237"/>
      <c r="I949" s="237"/>
      <c r="J949" s="237"/>
      <c r="K949" s="237"/>
      <c r="L949" s="237"/>
      <c r="M949" s="237"/>
    </row>
    <row r="950" ht="14.25" customHeight="1">
      <c r="C950" s="236"/>
      <c r="D950" s="236"/>
      <c r="E950" s="236"/>
      <c r="F950" s="236"/>
      <c r="G950" s="237"/>
      <c r="H950" s="237"/>
      <c r="I950" s="237"/>
      <c r="J950" s="237"/>
      <c r="K950" s="237"/>
      <c r="L950" s="237"/>
      <c r="M950" s="237"/>
    </row>
    <row r="951" ht="14.25" customHeight="1">
      <c r="C951" s="236"/>
      <c r="D951" s="236"/>
      <c r="E951" s="236"/>
      <c r="F951" s="236"/>
      <c r="G951" s="237"/>
      <c r="H951" s="237"/>
      <c r="I951" s="237"/>
      <c r="J951" s="237"/>
      <c r="K951" s="237"/>
      <c r="L951" s="237"/>
      <c r="M951" s="237"/>
    </row>
    <row r="952" ht="14.25" customHeight="1">
      <c r="C952" s="236"/>
      <c r="D952" s="236"/>
      <c r="E952" s="236"/>
      <c r="F952" s="236"/>
      <c r="G952" s="237"/>
      <c r="H952" s="237"/>
      <c r="I952" s="237"/>
      <c r="J952" s="237"/>
      <c r="K952" s="237"/>
      <c r="L952" s="237"/>
      <c r="M952" s="237"/>
    </row>
    <row r="953" ht="14.25" customHeight="1">
      <c r="C953" s="236"/>
      <c r="D953" s="236"/>
      <c r="E953" s="236"/>
      <c r="F953" s="236"/>
      <c r="G953" s="237"/>
      <c r="H953" s="237"/>
      <c r="I953" s="237"/>
      <c r="J953" s="237"/>
      <c r="K953" s="237"/>
      <c r="L953" s="237"/>
      <c r="M953" s="237"/>
    </row>
    <row r="954" ht="14.25" customHeight="1">
      <c r="C954" s="236"/>
      <c r="D954" s="236"/>
      <c r="E954" s="236"/>
      <c r="F954" s="236"/>
      <c r="G954" s="237"/>
      <c r="H954" s="237"/>
      <c r="I954" s="237"/>
      <c r="J954" s="237"/>
      <c r="K954" s="237"/>
      <c r="L954" s="237"/>
      <c r="M954" s="237"/>
    </row>
    <row r="955" ht="14.25" customHeight="1">
      <c r="C955" s="236"/>
      <c r="D955" s="236"/>
      <c r="E955" s="236"/>
      <c r="F955" s="236"/>
      <c r="G955" s="237"/>
      <c r="H955" s="237"/>
      <c r="I955" s="237"/>
      <c r="J955" s="237"/>
      <c r="K955" s="237"/>
      <c r="L955" s="237"/>
      <c r="M955" s="237"/>
    </row>
    <row r="956" ht="14.25" customHeight="1">
      <c r="C956" s="236"/>
      <c r="D956" s="236"/>
      <c r="E956" s="236"/>
      <c r="F956" s="236"/>
      <c r="G956" s="237"/>
      <c r="H956" s="237"/>
      <c r="I956" s="237"/>
      <c r="J956" s="237"/>
      <c r="K956" s="237"/>
      <c r="L956" s="237"/>
      <c r="M956" s="237"/>
    </row>
    <row r="957" ht="14.25" customHeight="1">
      <c r="C957" s="236"/>
      <c r="D957" s="236"/>
      <c r="E957" s="236"/>
      <c r="F957" s="236"/>
      <c r="G957" s="237"/>
      <c r="H957" s="237"/>
      <c r="I957" s="237"/>
      <c r="J957" s="237"/>
      <c r="K957" s="237"/>
      <c r="L957" s="237"/>
      <c r="M957" s="237"/>
    </row>
    <row r="958" ht="14.25" customHeight="1">
      <c r="C958" s="236"/>
      <c r="D958" s="236"/>
      <c r="E958" s="236"/>
      <c r="F958" s="236"/>
      <c r="G958" s="237"/>
      <c r="H958" s="237"/>
      <c r="I958" s="237"/>
      <c r="J958" s="237"/>
      <c r="K958" s="237"/>
      <c r="L958" s="237"/>
      <c r="M958" s="237"/>
    </row>
    <row r="959" ht="14.25" customHeight="1">
      <c r="C959" s="236"/>
      <c r="D959" s="236"/>
      <c r="E959" s="236"/>
      <c r="F959" s="236"/>
      <c r="G959" s="237"/>
      <c r="H959" s="237"/>
      <c r="I959" s="237"/>
      <c r="J959" s="237"/>
      <c r="K959" s="237"/>
      <c r="L959" s="237"/>
      <c r="M959" s="237"/>
    </row>
    <row r="960" ht="14.25" customHeight="1">
      <c r="C960" s="236"/>
      <c r="D960" s="236"/>
      <c r="E960" s="236"/>
      <c r="F960" s="236"/>
      <c r="G960" s="237"/>
      <c r="H960" s="237"/>
      <c r="I960" s="237"/>
      <c r="J960" s="237"/>
      <c r="K960" s="237"/>
      <c r="L960" s="237"/>
      <c r="M960" s="237"/>
    </row>
    <row r="961" ht="14.25" customHeight="1">
      <c r="C961" s="236"/>
      <c r="D961" s="236"/>
      <c r="E961" s="236"/>
      <c r="F961" s="236"/>
      <c r="G961" s="237"/>
      <c r="H961" s="237"/>
      <c r="I961" s="237"/>
      <c r="J961" s="237"/>
      <c r="K961" s="237"/>
      <c r="L961" s="237"/>
      <c r="M961" s="237"/>
    </row>
    <row r="962" ht="14.25" customHeight="1">
      <c r="C962" s="236"/>
      <c r="D962" s="236"/>
      <c r="E962" s="236"/>
      <c r="F962" s="236"/>
      <c r="G962" s="237"/>
      <c r="H962" s="237"/>
      <c r="I962" s="237"/>
      <c r="J962" s="237"/>
      <c r="K962" s="237"/>
      <c r="L962" s="237"/>
      <c r="M962" s="237"/>
    </row>
    <row r="963" ht="14.25" customHeight="1">
      <c r="C963" s="236"/>
      <c r="D963" s="236"/>
      <c r="E963" s="236"/>
      <c r="F963" s="236"/>
      <c r="G963" s="237"/>
      <c r="H963" s="237"/>
      <c r="I963" s="237"/>
      <c r="J963" s="237"/>
      <c r="K963" s="237"/>
      <c r="L963" s="237"/>
      <c r="M963" s="237"/>
    </row>
    <row r="964" ht="14.25" customHeight="1">
      <c r="C964" s="236"/>
      <c r="D964" s="236"/>
      <c r="E964" s="236"/>
      <c r="F964" s="236"/>
      <c r="G964" s="237"/>
      <c r="H964" s="237"/>
      <c r="I964" s="237"/>
      <c r="J964" s="237"/>
      <c r="K964" s="237"/>
      <c r="L964" s="237"/>
      <c r="M964" s="237"/>
    </row>
    <row r="965" ht="14.25" customHeight="1">
      <c r="C965" s="236"/>
      <c r="D965" s="236"/>
      <c r="E965" s="236"/>
      <c r="F965" s="236"/>
      <c r="G965" s="237"/>
      <c r="H965" s="237"/>
      <c r="I965" s="237"/>
      <c r="J965" s="237"/>
      <c r="K965" s="237"/>
      <c r="L965" s="237"/>
      <c r="M965" s="237"/>
    </row>
    <row r="966" ht="14.25" customHeight="1">
      <c r="C966" s="236"/>
      <c r="D966" s="236"/>
      <c r="E966" s="236"/>
      <c r="F966" s="236"/>
      <c r="G966" s="237"/>
      <c r="H966" s="237"/>
      <c r="I966" s="237"/>
      <c r="J966" s="237"/>
      <c r="K966" s="237"/>
      <c r="L966" s="237"/>
      <c r="M966" s="237"/>
    </row>
    <row r="967" ht="14.25" customHeight="1">
      <c r="C967" s="236"/>
      <c r="D967" s="236"/>
      <c r="E967" s="236"/>
      <c r="F967" s="236"/>
      <c r="G967" s="237"/>
      <c r="H967" s="237"/>
      <c r="I967" s="237"/>
      <c r="J967" s="237"/>
      <c r="K967" s="237"/>
      <c r="L967" s="237"/>
      <c r="M967" s="237"/>
    </row>
    <row r="968" ht="14.25" customHeight="1">
      <c r="C968" s="236"/>
      <c r="D968" s="236"/>
      <c r="E968" s="236"/>
      <c r="F968" s="236"/>
      <c r="G968" s="237"/>
      <c r="H968" s="237"/>
      <c r="I968" s="237"/>
      <c r="J968" s="237"/>
      <c r="K968" s="237"/>
      <c r="L968" s="237"/>
      <c r="M968" s="237"/>
    </row>
    <row r="969" ht="14.25" customHeight="1">
      <c r="C969" s="236"/>
      <c r="D969" s="236"/>
      <c r="E969" s="236"/>
      <c r="F969" s="236"/>
      <c r="G969" s="237"/>
      <c r="H969" s="237"/>
      <c r="I969" s="237"/>
      <c r="J969" s="237"/>
      <c r="K969" s="237"/>
      <c r="L969" s="237"/>
      <c r="M969" s="237"/>
    </row>
    <row r="970" ht="14.25" customHeight="1">
      <c r="C970" s="236"/>
      <c r="D970" s="236"/>
      <c r="E970" s="236"/>
      <c r="F970" s="236"/>
      <c r="G970" s="237"/>
      <c r="H970" s="237"/>
      <c r="I970" s="237"/>
      <c r="J970" s="237"/>
      <c r="K970" s="237"/>
      <c r="L970" s="237"/>
      <c r="M970" s="237"/>
    </row>
    <row r="971" ht="14.25" customHeight="1">
      <c r="C971" s="236"/>
      <c r="D971" s="236"/>
      <c r="E971" s="236"/>
      <c r="F971" s="236"/>
      <c r="G971" s="237"/>
      <c r="H971" s="237"/>
      <c r="I971" s="237"/>
      <c r="J971" s="237"/>
      <c r="K971" s="237"/>
      <c r="L971" s="237"/>
      <c r="M971" s="237"/>
    </row>
    <row r="972" ht="14.25" customHeight="1">
      <c r="C972" s="236"/>
      <c r="D972" s="236"/>
      <c r="E972" s="236"/>
      <c r="F972" s="236"/>
      <c r="G972" s="237"/>
      <c r="H972" s="237"/>
      <c r="I972" s="237"/>
      <c r="J972" s="237"/>
      <c r="K972" s="237"/>
      <c r="L972" s="237"/>
      <c r="M972" s="237"/>
    </row>
    <row r="973" ht="14.25" customHeight="1">
      <c r="C973" s="236"/>
      <c r="D973" s="236"/>
      <c r="E973" s="236"/>
      <c r="F973" s="236"/>
      <c r="G973" s="237"/>
      <c r="H973" s="237"/>
      <c r="I973" s="237"/>
      <c r="J973" s="237"/>
      <c r="K973" s="237"/>
      <c r="L973" s="237"/>
      <c r="M973" s="237"/>
    </row>
    <row r="974" ht="14.25" customHeight="1">
      <c r="C974" s="236"/>
      <c r="D974" s="236"/>
      <c r="E974" s="236"/>
      <c r="F974" s="236"/>
      <c r="G974" s="237"/>
      <c r="H974" s="237"/>
      <c r="I974" s="237"/>
      <c r="J974" s="237"/>
      <c r="K974" s="237"/>
      <c r="L974" s="237"/>
      <c r="M974" s="237"/>
    </row>
    <row r="975" ht="14.25" customHeight="1">
      <c r="C975" s="236"/>
      <c r="D975" s="236"/>
      <c r="E975" s="236"/>
      <c r="F975" s="236"/>
      <c r="G975" s="237"/>
      <c r="H975" s="237"/>
      <c r="I975" s="237"/>
      <c r="J975" s="237"/>
      <c r="K975" s="237"/>
      <c r="L975" s="237"/>
      <c r="M975" s="237"/>
    </row>
    <row r="976" ht="14.25" customHeight="1">
      <c r="C976" s="236"/>
      <c r="D976" s="236"/>
      <c r="E976" s="236"/>
      <c r="F976" s="236"/>
      <c r="G976" s="237"/>
      <c r="H976" s="237"/>
      <c r="I976" s="237"/>
      <c r="J976" s="237"/>
      <c r="K976" s="237"/>
      <c r="L976" s="237"/>
      <c r="M976" s="237"/>
    </row>
    <row r="977" ht="14.25" customHeight="1">
      <c r="C977" s="236"/>
      <c r="D977" s="236"/>
      <c r="E977" s="236"/>
      <c r="F977" s="236"/>
      <c r="G977" s="237"/>
      <c r="H977" s="237"/>
      <c r="I977" s="237"/>
      <c r="J977" s="237"/>
      <c r="K977" s="237"/>
      <c r="L977" s="237"/>
      <c r="M977" s="237"/>
    </row>
    <row r="978" ht="14.25" customHeight="1">
      <c r="C978" s="236"/>
      <c r="D978" s="236"/>
      <c r="E978" s="236"/>
      <c r="F978" s="236"/>
      <c r="G978" s="237"/>
      <c r="H978" s="237"/>
      <c r="I978" s="237"/>
      <c r="J978" s="237"/>
      <c r="K978" s="237"/>
      <c r="L978" s="237"/>
      <c r="M978" s="237"/>
    </row>
    <row r="979" ht="14.25" customHeight="1">
      <c r="C979" s="236"/>
      <c r="D979" s="236"/>
      <c r="E979" s="236"/>
      <c r="F979" s="236"/>
      <c r="G979" s="237"/>
      <c r="H979" s="237"/>
      <c r="I979" s="237"/>
      <c r="J979" s="237"/>
      <c r="K979" s="237"/>
      <c r="L979" s="237"/>
      <c r="M979" s="237"/>
    </row>
    <row r="980" ht="14.25" customHeight="1">
      <c r="C980" s="236"/>
      <c r="D980" s="236"/>
      <c r="E980" s="236"/>
      <c r="F980" s="236"/>
      <c r="G980" s="237"/>
      <c r="H980" s="237"/>
      <c r="I980" s="237"/>
      <c r="J980" s="237"/>
      <c r="K980" s="237"/>
      <c r="L980" s="237"/>
      <c r="M980" s="237"/>
    </row>
    <row r="981" ht="14.25" customHeight="1">
      <c r="C981" s="236"/>
      <c r="D981" s="236"/>
      <c r="E981" s="236"/>
      <c r="F981" s="236"/>
      <c r="G981" s="237"/>
      <c r="H981" s="237"/>
      <c r="I981" s="237"/>
      <c r="J981" s="237"/>
      <c r="K981" s="237"/>
      <c r="L981" s="237"/>
      <c r="M981" s="237"/>
    </row>
    <row r="982" ht="14.25" customHeight="1">
      <c r="C982" s="236"/>
      <c r="D982" s="236"/>
      <c r="E982" s="236"/>
      <c r="F982" s="236"/>
      <c r="G982" s="237"/>
      <c r="H982" s="237"/>
      <c r="I982" s="237"/>
      <c r="J982" s="237"/>
      <c r="K982" s="237"/>
      <c r="L982" s="237"/>
      <c r="M982" s="237"/>
    </row>
    <row r="983" ht="14.25" customHeight="1">
      <c r="C983" s="236"/>
      <c r="D983" s="236"/>
      <c r="E983" s="236"/>
      <c r="F983" s="236"/>
      <c r="G983" s="237"/>
      <c r="H983" s="237"/>
      <c r="I983" s="237"/>
      <c r="J983" s="237"/>
      <c r="K983" s="237"/>
      <c r="L983" s="237"/>
      <c r="M983" s="237"/>
    </row>
    <row r="984" ht="14.25" customHeight="1">
      <c r="C984" s="236"/>
      <c r="D984" s="236"/>
      <c r="E984" s="236"/>
      <c r="F984" s="236"/>
      <c r="G984" s="237"/>
      <c r="H984" s="237"/>
      <c r="I984" s="237"/>
      <c r="J984" s="237"/>
      <c r="K984" s="237"/>
      <c r="L984" s="237"/>
      <c r="M984" s="237"/>
    </row>
    <row r="985" ht="14.25" customHeight="1">
      <c r="C985" s="236"/>
      <c r="D985" s="236"/>
      <c r="E985" s="236"/>
      <c r="F985" s="236"/>
      <c r="G985" s="237"/>
      <c r="H985" s="237"/>
      <c r="I985" s="237"/>
      <c r="J985" s="237"/>
      <c r="K985" s="237"/>
      <c r="L985" s="237"/>
      <c r="M985" s="237"/>
    </row>
    <row r="986" ht="14.25" customHeight="1">
      <c r="C986" s="236"/>
      <c r="D986" s="236"/>
      <c r="E986" s="236"/>
      <c r="F986" s="236"/>
      <c r="G986" s="237"/>
      <c r="H986" s="237"/>
      <c r="I986" s="237"/>
      <c r="J986" s="237"/>
      <c r="K986" s="237"/>
      <c r="L986" s="237"/>
      <c r="M986" s="237"/>
    </row>
    <row r="987" ht="14.25" customHeight="1">
      <c r="C987" s="236"/>
      <c r="D987" s="236"/>
      <c r="E987" s="236"/>
      <c r="F987" s="236"/>
      <c r="G987" s="237"/>
      <c r="H987" s="237"/>
      <c r="I987" s="237"/>
      <c r="J987" s="237"/>
      <c r="K987" s="237"/>
      <c r="L987" s="237"/>
      <c r="M987" s="237"/>
    </row>
    <row r="988" ht="14.25" customHeight="1">
      <c r="C988" s="236"/>
      <c r="D988" s="236"/>
      <c r="E988" s="236"/>
      <c r="F988" s="236"/>
      <c r="G988" s="237"/>
      <c r="H988" s="237"/>
      <c r="I988" s="237"/>
      <c r="J988" s="237"/>
      <c r="K988" s="237"/>
      <c r="L988" s="237"/>
      <c r="M988" s="237"/>
    </row>
    <row r="989" ht="14.25" customHeight="1">
      <c r="C989" s="236"/>
      <c r="D989" s="236"/>
      <c r="E989" s="236"/>
      <c r="F989" s="236"/>
      <c r="G989" s="237"/>
      <c r="H989" s="237"/>
      <c r="I989" s="237"/>
      <c r="J989" s="237"/>
      <c r="K989" s="237"/>
      <c r="L989" s="237"/>
      <c r="M989" s="237"/>
    </row>
    <row r="990" ht="14.25" customHeight="1">
      <c r="C990" s="236"/>
      <c r="D990" s="236"/>
      <c r="E990" s="236"/>
      <c r="F990" s="236"/>
      <c r="G990" s="237"/>
      <c r="H990" s="237"/>
      <c r="I990" s="237"/>
      <c r="J990" s="237"/>
      <c r="K990" s="237"/>
      <c r="L990" s="237"/>
      <c r="M990" s="237"/>
    </row>
    <row r="991" ht="14.25" customHeight="1">
      <c r="C991" s="236"/>
      <c r="D991" s="236"/>
      <c r="E991" s="236"/>
      <c r="F991" s="236"/>
      <c r="G991" s="237"/>
      <c r="H991" s="237"/>
      <c r="I991" s="237"/>
      <c r="J991" s="237"/>
      <c r="K991" s="237"/>
      <c r="L991" s="237"/>
      <c r="M991" s="237"/>
    </row>
    <row r="992" ht="14.25" customHeight="1">
      <c r="C992" s="236"/>
      <c r="D992" s="236"/>
      <c r="E992" s="236"/>
      <c r="F992" s="236"/>
      <c r="G992" s="237"/>
      <c r="H992" s="237"/>
      <c r="I992" s="237"/>
      <c r="J992" s="237"/>
      <c r="K992" s="237"/>
      <c r="L992" s="237"/>
      <c r="M992" s="237"/>
    </row>
    <row r="993" ht="14.25" customHeight="1">
      <c r="C993" s="236"/>
      <c r="D993" s="236"/>
      <c r="E993" s="236"/>
      <c r="F993" s="236"/>
      <c r="G993" s="237"/>
      <c r="H993" s="237"/>
      <c r="I993" s="237"/>
      <c r="J993" s="237"/>
      <c r="K993" s="237"/>
      <c r="L993" s="237"/>
      <c r="M993" s="237"/>
    </row>
    <row r="994" ht="14.25" customHeight="1">
      <c r="C994" s="236"/>
      <c r="D994" s="236"/>
      <c r="E994" s="236"/>
      <c r="F994" s="236"/>
      <c r="G994" s="237"/>
      <c r="H994" s="237"/>
      <c r="I994" s="237"/>
      <c r="J994" s="237"/>
      <c r="K994" s="237"/>
      <c r="L994" s="237"/>
      <c r="M994" s="237"/>
    </row>
    <row r="995" ht="14.25" customHeight="1">
      <c r="C995" s="236"/>
      <c r="D995" s="236"/>
      <c r="E995" s="236"/>
      <c r="F995" s="236"/>
      <c r="G995" s="237"/>
      <c r="H995" s="237"/>
      <c r="I995" s="237"/>
      <c r="J995" s="237"/>
      <c r="K995" s="237"/>
      <c r="L995" s="237"/>
      <c r="M995" s="237"/>
    </row>
    <row r="996" ht="14.25" customHeight="1">
      <c r="C996" s="236"/>
      <c r="D996" s="236"/>
      <c r="E996" s="236"/>
      <c r="F996" s="236"/>
      <c r="G996" s="237"/>
      <c r="H996" s="237"/>
      <c r="I996" s="237"/>
      <c r="J996" s="237"/>
      <c r="K996" s="237"/>
      <c r="L996" s="237"/>
      <c r="M996" s="237"/>
    </row>
    <row r="997" ht="14.25" customHeight="1">
      <c r="C997" s="236"/>
      <c r="D997" s="236"/>
      <c r="E997" s="236"/>
      <c r="F997" s="236"/>
      <c r="G997" s="237"/>
      <c r="H997" s="237"/>
      <c r="I997" s="237"/>
      <c r="J997" s="237"/>
      <c r="K997" s="237"/>
      <c r="L997" s="237"/>
      <c r="M997" s="237"/>
    </row>
    <row r="998" ht="14.25" customHeight="1">
      <c r="C998" s="236"/>
      <c r="D998" s="236"/>
      <c r="E998" s="236"/>
      <c r="F998" s="236"/>
      <c r="G998" s="237"/>
      <c r="H998" s="237"/>
      <c r="I998" s="237"/>
      <c r="J998" s="237"/>
      <c r="K998" s="237"/>
      <c r="L998" s="237"/>
      <c r="M998" s="237"/>
    </row>
    <row r="999" ht="14.25" customHeight="1">
      <c r="C999" s="236"/>
      <c r="D999" s="236"/>
      <c r="E999" s="236"/>
      <c r="F999" s="236"/>
      <c r="G999" s="237"/>
      <c r="H999" s="237"/>
      <c r="I999" s="237"/>
      <c r="J999" s="237"/>
      <c r="K999" s="237"/>
      <c r="L999" s="237"/>
      <c r="M999" s="237"/>
    </row>
    <row r="1000" ht="14.25" customHeight="1">
      <c r="C1000" s="236"/>
      <c r="D1000" s="236"/>
      <c r="E1000" s="236"/>
      <c r="F1000" s="236"/>
      <c r="G1000" s="237"/>
      <c r="H1000" s="237"/>
      <c r="I1000" s="237"/>
      <c r="J1000" s="237"/>
      <c r="K1000" s="237"/>
      <c r="L1000" s="237"/>
      <c r="M1000" s="237"/>
    </row>
  </sheetData>
  <mergeCells count="7">
    <mergeCell ref="A2:M2"/>
    <mergeCell ref="B5:M5"/>
    <mergeCell ref="B31:M31"/>
    <mergeCell ref="B55:M55"/>
    <mergeCell ref="B82:M82"/>
    <mergeCell ref="B110:M110"/>
    <mergeCell ref="B137:M137"/>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7D45A"/>
    <pageSetUpPr/>
  </sheetPr>
  <sheetViews>
    <sheetView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0"/>
  <cols>
    <col customWidth="1" min="1" max="3" width="8.63"/>
    <col customWidth="1" min="4" max="4" width="10.88"/>
    <col customWidth="1" min="5" max="5" width="8.63"/>
    <col customWidth="1" min="6" max="6" width="11.88"/>
    <col customWidth="1" min="7" max="7" width="13.88"/>
    <col customWidth="1" min="8" max="8" width="14.13"/>
    <col customWidth="1" min="9" max="11" width="14.5"/>
    <col customWidth="1" min="12" max="12" width="15.5"/>
    <col customWidth="1" min="13" max="26" width="14.5"/>
    <col customWidth="1" min="27" max="28" width="8.63"/>
    <col customWidth="1" min="29" max="29" width="10.88"/>
    <col customWidth="1" min="30" max="30" width="14.13"/>
  </cols>
  <sheetData>
    <row r="1" ht="14.25" customHeight="1">
      <c r="A1" s="290" t="s">
        <v>341</v>
      </c>
      <c r="B1" s="81"/>
      <c r="C1" s="81"/>
      <c r="D1" s="81"/>
      <c r="E1" s="81"/>
      <c r="F1" s="81"/>
      <c r="G1" s="81"/>
      <c r="H1" s="81"/>
      <c r="I1" s="81"/>
      <c r="J1" s="81"/>
      <c r="K1" s="81"/>
      <c r="L1" s="81"/>
      <c r="M1" s="81"/>
      <c r="N1" s="81"/>
      <c r="O1" s="81"/>
      <c r="P1" s="81"/>
      <c r="Q1" s="81"/>
      <c r="R1" s="81"/>
      <c r="S1" s="81"/>
      <c r="T1" s="81"/>
      <c r="U1" s="81"/>
      <c r="V1" s="81"/>
      <c r="W1" s="81"/>
      <c r="X1" s="81"/>
      <c r="Y1" s="81"/>
      <c r="Z1" s="6"/>
    </row>
    <row r="2" ht="14.25" customHeight="1">
      <c r="I2" s="291"/>
      <c r="J2" s="292" t="s">
        <v>342</v>
      </c>
      <c r="K2" s="293"/>
      <c r="L2" s="156"/>
      <c r="M2" s="156"/>
      <c r="N2" s="156"/>
      <c r="O2" s="156"/>
      <c r="P2" s="156"/>
      <c r="Q2" s="156"/>
      <c r="R2" s="156"/>
      <c r="S2" s="156"/>
      <c r="T2" s="156"/>
      <c r="U2" s="156"/>
      <c r="V2" s="156"/>
      <c r="W2" s="156"/>
      <c r="X2" s="156"/>
      <c r="Y2" s="156"/>
      <c r="Z2" s="156"/>
    </row>
    <row r="3" ht="15.0" customHeight="1">
      <c r="I3" s="294" t="s">
        <v>343</v>
      </c>
      <c r="J3" s="295" t="s">
        <v>344</v>
      </c>
      <c r="K3" s="295" t="s">
        <v>345</v>
      </c>
      <c r="L3" s="295" t="s">
        <v>346</v>
      </c>
      <c r="M3" s="295" t="s">
        <v>347</v>
      </c>
      <c r="N3" s="295" t="s">
        <v>348</v>
      </c>
      <c r="O3" s="295" t="s">
        <v>349</v>
      </c>
      <c r="P3" s="295"/>
      <c r="Q3" s="295" t="s">
        <v>350</v>
      </c>
      <c r="R3" s="295" t="s">
        <v>351</v>
      </c>
      <c r="S3" s="295" t="s">
        <v>352</v>
      </c>
      <c r="T3" s="295" t="s">
        <v>289</v>
      </c>
      <c r="U3" s="295" t="s">
        <v>353</v>
      </c>
      <c r="V3" s="295" t="s">
        <v>354</v>
      </c>
      <c r="W3" s="295" t="s">
        <v>353</v>
      </c>
      <c r="X3" s="295" t="s">
        <v>355</v>
      </c>
      <c r="Y3" s="295" t="s">
        <v>356</v>
      </c>
      <c r="Z3" s="296" t="s">
        <v>294</v>
      </c>
    </row>
    <row r="4" ht="28.5" customHeight="1">
      <c r="A4" s="134"/>
      <c r="B4" s="134"/>
      <c r="I4" s="297"/>
      <c r="J4" s="298"/>
      <c r="K4" s="298"/>
      <c r="L4" s="298"/>
      <c r="M4" s="298"/>
      <c r="N4" s="298"/>
      <c r="O4" s="298"/>
      <c r="P4" s="298"/>
      <c r="Q4" s="298"/>
      <c r="R4" s="298"/>
      <c r="S4" s="298"/>
      <c r="T4" s="298"/>
      <c r="U4" s="298"/>
      <c r="V4" s="298"/>
      <c r="W4" s="298"/>
      <c r="X4" s="298"/>
      <c r="Y4" s="298"/>
      <c r="Z4" s="299"/>
    </row>
    <row r="5" ht="14.25" customHeight="1">
      <c r="A5" s="300" t="s">
        <v>295</v>
      </c>
      <c r="B5" s="134" t="s">
        <v>213</v>
      </c>
      <c r="I5" s="156"/>
      <c r="J5" s="156"/>
      <c r="K5" s="156"/>
      <c r="L5" s="301">
        <f t="shared" ref="L5:O5" si="1">L7+L65+L117+L176+L184+L204</f>
        <v>631</v>
      </c>
      <c r="M5" s="301">
        <f t="shared" si="1"/>
        <v>3073</v>
      </c>
      <c r="N5" s="301">
        <f t="shared" si="1"/>
        <v>15.96016176</v>
      </c>
      <c r="O5" s="301">
        <f t="shared" si="1"/>
        <v>0.2449729894</v>
      </c>
      <c r="P5" s="302"/>
      <c r="Q5" s="301">
        <f t="shared" ref="Q5:R5" si="2">Q7+Q65+Q117+Q176+Q184+Q204</f>
        <v>2.028682568</v>
      </c>
      <c r="R5" s="301">
        <f t="shared" si="2"/>
        <v>698.1930909</v>
      </c>
      <c r="S5" s="301">
        <f t="shared" ref="S5:T5" si="3">S7+S65+S117+S176+S184+S204+S210</f>
        <v>649056.6154</v>
      </c>
      <c r="T5" s="301">
        <f t="shared" si="3"/>
        <v>1644808.077</v>
      </c>
      <c r="U5" s="302"/>
      <c r="V5" s="301">
        <f>V7+V65+V117+V176+V184+V204+V210</f>
        <v>2007.338009</v>
      </c>
      <c r="W5" s="302"/>
      <c r="X5" s="302"/>
      <c r="Y5" s="301">
        <f>Y7+Y65+Y117+Y176+Y184+Y204+Y210</f>
        <v>369847.4532</v>
      </c>
      <c r="Z5" s="301">
        <f>SUM(S5:Y5)</f>
        <v>2665719.484</v>
      </c>
      <c r="AD5" s="237"/>
    </row>
    <row r="6" ht="14.25" customHeight="1">
      <c r="A6" s="134"/>
      <c r="B6" s="134"/>
      <c r="I6" s="156"/>
      <c r="J6" s="156"/>
      <c r="K6" s="156"/>
      <c r="L6" s="302"/>
      <c r="M6" s="302"/>
      <c r="N6" s="302"/>
      <c r="O6" s="302"/>
      <c r="P6" s="302"/>
      <c r="Q6" s="302"/>
      <c r="R6" s="302"/>
      <c r="S6" s="302"/>
      <c r="T6" s="302"/>
      <c r="U6" s="302"/>
      <c r="V6" s="302"/>
      <c r="W6" s="302"/>
      <c r="X6" s="302"/>
      <c r="Y6" s="302"/>
      <c r="Z6" s="302"/>
      <c r="AC6" s="87"/>
    </row>
    <row r="7" ht="14.25" customHeight="1">
      <c r="A7" s="303">
        <v>1.1</v>
      </c>
      <c r="B7" s="304" t="s">
        <v>296</v>
      </c>
      <c r="C7" s="304"/>
      <c r="D7" s="47"/>
      <c r="E7" s="47"/>
      <c r="F7" s="47"/>
      <c r="G7" s="47"/>
      <c r="H7" s="48"/>
      <c r="L7" s="169"/>
      <c r="M7" s="169"/>
      <c r="N7" s="169"/>
      <c r="O7" s="169"/>
      <c r="P7" s="169"/>
      <c r="Q7" s="169"/>
      <c r="R7" s="169"/>
      <c r="S7" s="305">
        <f>IF(G17="US",(H45+M57+K59+K61+K63)*Inputs!C37,(H45+M57+K59+K61+K63))</f>
        <v>649056.6154</v>
      </c>
      <c r="T7" s="169">
        <f>I14</f>
        <v>268756.2</v>
      </c>
      <c r="U7" s="169"/>
      <c r="V7" s="169"/>
      <c r="W7" s="169"/>
      <c r="X7" s="169"/>
      <c r="Y7" s="169"/>
      <c r="Z7" s="301">
        <f>SUM(S7:Y7)</f>
        <v>917812.8154</v>
      </c>
    </row>
    <row r="8" ht="14.25" customHeight="1">
      <c r="AA8" s="87"/>
    </row>
    <row r="9" ht="14.25" customHeight="1">
      <c r="A9" s="12" t="s">
        <v>297</v>
      </c>
      <c r="B9" s="306" t="s">
        <v>298</v>
      </c>
      <c r="C9" s="306"/>
      <c r="D9" s="306"/>
      <c r="E9" s="149" t="s">
        <v>357</v>
      </c>
      <c r="F9" s="149" t="s">
        <v>155</v>
      </c>
      <c r="G9" s="149" t="s">
        <v>358</v>
      </c>
      <c r="H9" s="149" t="s">
        <v>359</v>
      </c>
      <c r="I9" s="149" t="s">
        <v>360</v>
      </c>
      <c r="J9" s="149" t="s">
        <v>347</v>
      </c>
      <c r="Q9" s="156"/>
    </row>
    <row r="10" ht="14.25" customHeight="1">
      <c r="B10" s="12" t="str">
        <f>Inputs!A$51</f>
        <v>Portfolio Manager</v>
      </c>
      <c r="E10" s="307">
        <v>1.0</v>
      </c>
      <c r="F10" s="12">
        <f>Inputs!E51</f>
        <v>157.87</v>
      </c>
      <c r="G10" s="12">
        <f>Inputs!B$144</f>
        <v>180</v>
      </c>
      <c r="H10" s="307">
        <v>0.25</v>
      </c>
      <c r="I10" s="237">
        <f>H10*G10*F10*E10*8</f>
        <v>56833.2</v>
      </c>
      <c r="J10" s="12">
        <f t="shared" ref="J10:J13" si="4">H10*G10*10</f>
        <v>450</v>
      </c>
      <c r="L10" s="308"/>
      <c r="M10" s="134"/>
      <c r="N10" s="134"/>
      <c r="O10" s="134"/>
      <c r="P10" s="134"/>
      <c r="Q10" s="156"/>
      <c r="R10" s="134"/>
    </row>
    <row r="11" ht="14.25" customHeight="1">
      <c r="B11" s="12" t="str">
        <f>Inputs!A$50</f>
        <v>Senior Project Manager / Characterization SME</v>
      </c>
      <c r="E11" s="309">
        <v>1.0</v>
      </c>
      <c r="F11" s="12">
        <f>Inputs!E50</f>
        <v>127.28</v>
      </c>
      <c r="G11" s="12">
        <f>Inputs!B$144</f>
        <v>180</v>
      </c>
      <c r="H11" s="309">
        <v>0.5</v>
      </c>
      <c r="I11" s="237">
        <f t="shared" ref="I11:I13" si="5">H11*G11*F11*E11*10</f>
        <v>114552</v>
      </c>
      <c r="J11" s="12">
        <f t="shared" si="4"/>
        <v>900</v>
      </c>
      <c r="L11" s="308"/>
      <c r="M11" s="134"/>
      <c r="N11" s="134"/>
      <c r="O11" s="134"/>
      <c r="P11" s="134"/>
      <c r="Q11" s="134"/>
      <c r="R11" s="134"/>
    </row>
    <row r="12" ht="14.25" customHeight="1">
      <c r="B12" s="12" t="str">
        <f>Inputs!A$49</f>
        <v>Project Manager / Waste Management</v>
      </c>
      <c r="E12" s="309">
        <v>1.0</v>
      </c>
      <c r="F12" s="12">
        <f>Inputs!E49</f>
        <v>108.19</v>
      </c>
      <c r="G12" s="12">
        <f>Inputs!B$144</f>
        <v>180</v>
      </c>
      <c r="H12" s="309">
        <v>0.5</v>
      </c>
      <c r="I12" s="237">
        <f t="shared" si="5"/>
        <v>97371</v>
      </c>
      <c r="J12" s="12">
        <f t="shared" si="4"/>
        <v>900</v>
      </c>
      <c r="L12" s="308"/>
      <c r="M12" s="134"/>
      <c r="N12" s="134"/>
      <c r="O12" s="134"/>
      <c r="P12" s="134"/>
      <c r="Q12" s="134"/>
      <c r="R12" s="134"/>
    </row>
    <row r="13" ht="14.25" customHeight="1">
      <c r="B13" s="12" t="str">
        <f>Inputs!A$48</f>
        <v>Decom Technician / Safety SME</v>
      </c>
      <c r="E13" s="310">
        <v>0.0</v>
      </c>
      <c r="F13" s="12">
        <f>Inputs!E48</f>
        <v>89.25</v>
      </c>
      <c r="G13" s="12">
        <f>Inputs!B$144</f>
        <v>180</v>
      </c>
      <c r="H13" s="310">
        <v>1.0</v>
      </c>
      <c r="I13" s="237">
        <f t="shared" si="5"/>
        <v>0</v>
      </c>
      <c r="J13" s="12">
        <f t="shared" si="4"/>
        <v>1800</v>
      </c>
    </row>
    <row r="14" ht="14.25" customHeight="1">
      <c r="E14" s="12">
        <f>SUM(E10:E13)</f>
        <v>3</v>
      </c>
      <c r="I14" s="311">
        <f t="shared" ref="I14:J14" si="6">SUM(I10:I13)</f>
        <v>268756.2</v>
      </c>
      <c r="J14" s="12">
        <f t="shared" si="6"/>
        <v>4050</v>
      </c>
    </row>
    <row r="15" ht="14.25" customHeight="1"/>
    <row r="16" ht="14.25" customHeight="1">
      <c r="A16" s="12" t="s">
        <v>299</v>
      </c>
      <c r="B16" s="12" t="s">
        <v>361</v>
      </c>
    </row>
    <row r="17" ht="14.25" customHeight="1">
      <c r="G17" s="52" t="str">
        <f>Inputs!D85</f>
        <v>US</v>
      </c>
    </row>
    <row r="18" ht="14.25" customHeight="1">
      <c r="C18" s="306" t="s">
        <v>153</v>
      </c>
      <c r="F18" s="149" t="s">
        <v>183</v>
      </c>
      <c r="G18" s="149" t="s">
        <v>155</v>
      </c>
      <c r="H18" s="149" t="s">
        <v>362</v>
      </c>
    </row>
    <row r="19" ht="14.25" customHeight="1">
      <c r="C19" s="12" t="s">
        <v>156</v>
      </c>
      <c r="F19" s="12">
        <f>IF(Inputs!$F$139=Inputs!$C$86,Inputs!C88,IF(Inputs!$F$139=Inputs!$G$86,Inputs!G88,IF(Inputs!$F$139=Inputs!$J$86,Inputs!J88,IF(Inputs!$F$139=Inputs!$M$86,Inputs!M88,"na"))))</f>
        <v>2</v>
      </c>
      <c r="G19" s="237">
        <f>Inputs!D88</f>
        <v>3598.14</v>
      </c>
      <c r="H19" s="237">
        <f>G19*F19*(1+Inputs!$F$86)</f>
        <v>11371.12392</v>
      </c>
      <c r="I19" s="83"/>
    </row>
    <row r="20" ht="14.25" customHeight="1">
      <c r="C20" s="12" t="s">
        <v>157</v>
      </c>
      <c r="F20" s="12">
        <f>IF(Inputs!$F$139=Inputs!$C$86,Inputs!C89,IF(Inputs!$F$139=Inputs!$G$86,Inputs!G89,IF(Inputs!$F$139=Inputs!$J$86,Inputs!J89,IF(Inputs!$F$139=Inputs!$M$86,Inputs!M89,"na"))))</f>
        <v>24</v>
      </c>
      <c r="G20" s="237">
        <f>Inputs!D89</f>
        <v>581.07</v>
      </c>
      <c r="H20" s="237">
        <f>G20*F20*(1+Inputs!$F$86)</f>
        <v>22036.11524</v>
      </c>
    </row>
    <row r="21" ht="14.25" customHeight="1">
      <c r="C21" s="12" t="s">
        <v>158</v>
      </c>
      <c r="F21" s="12">
        <f>IF(Inputs!$F$139=Inputs!$C$86,Inputs!C90,IF(Inputs!$F$139=Inputs!$G$86,Inputs!G90,IF(Inputs!$F$139=Inputs!$J$86,Inputs!J90,IF(Inputs!$F$139=Inputs!$M$86,Inputs!M90,"na"))))</f>
        <v>12</v>
      </c>
      <c r="G21" s="237">
        <f>Inputs!D90</f>
        <v>259</v>
      </c>
      <c r="H21" s="237">
        <f>G21*F21*(1+Inputs!$F$86)</f>
        <v>4911.072546</v>
      </c>
    </row>
    <row r="22" ht="14.25" customHeight="1">
      <c r="C22" s="12" t="s">
        <v>159</v>
      </c>
      <c r="F22" s="12">
        <f>IF(Inputs!$F$139=Inputs!$C$86,Inputs!C91,IF(Inputs!$F$139=Inputs!$G$86,Inputs!G91,IF(Inputs!$F$139=Inputs!$J$86,Inputs!J91,IF(Inputs!$F$139=Inputs!$M$86,Inputs!M91,"na"))))</f>
        <v>2</v>
      </c>
      <c r="G22" s="237">
        <f>Inputs!D91</f>
        <v>3879</v>
      </c>
      <c r="H22" s="237">
        <f>G22*F22*(1+Inputs!$F$86)</f>
        <v>12258.71969</v>
      </c>
    </row>
    <row r="23" ht="14.25" customHeight="1">
      <c r="C23" s="12" t="s">
        <v>160</v>
      </c>
      <c r="F23" s="12">
        <f>IF(Inputs!$F$139=Inputs!$C$86,Inputs!C92,IF(Inputs!$F$139=Inputs!$G$86,Inputs!G92,IF(Inputs!$F$139=Inputs!$J$86,Inputs!J92,IF(Inputs!$F$139=Inputs!$M$86,Inputs!M92,"na"))))</f>
        <v>5</v>
      </c>
      <c r="G23" s="237">
        <f>Inputs!D92</f>
        <v>412</v>
      </c>
      <c r="H23" s="237">
        <f>G23*F23*(1+Inputs!$F$86)</f>
        <v>3255.086694</v>
      </c>
    </row>
    <row r="24" ht="14.25" customHeight="1">
      <c r="C24" s="12" t="s">
        <v>161</v>
      </c>
      <c r="F24" s="12">
        <f>IF(Inputs!$F$139=Inputs!$C$86,Inputs!C93,IF(Inputs!$F$139=Inputs!$G$86,Inputs!G93,IF(Inputs!$F$139=Inputs!$J$86,Inputs!J93,IF(Inputs!$F$139=Inputs!$M$86,Inputs!M93,"na"))))</f>
        <v>5</v>
      </c>
      <c r="G24" s="237">
        <f>Inputs!D93</f>
        <v>1252.26</v>
      </c>
      <c r="H24" s="237">
        <f>G24*F24*(1+Inputs!$F$86)</f>
        <v>9893.725396</v>
      </c>
    </row>
    <row r="25" ht="14.25" customHeight="1">
      <c r="C25" s="12" t="s">
        <v>162</v>
      </c>
      <c r="F25" s="12">
        <f>IF(Inputs!$F$139=Inputs!$C$86,Inputs!C94,IF(Inputs!$F$139=Inputs!$G$86,Inputs!G94,IF(Inputs!$F$139=Inputs!$J$86,Inputs!J94,IF(Inputs!$F$139=Inputs!$M$86,Inputs!M94,"na"))))</f>
        <v>2</v>
      </c>
      <c r="G25" s="237">
        <f>Inputs!D94</f>
        <v>1606.71</v>
      </c>
      <c r="H25" s="237">
        <f>G25*F25*(1+Inputs!$F$86)</f>
        <v>5077.650817</v>
      </c>
    </row>
    <row r="26" ht="14.25" customHeight="1">
      <c r="C26" s="12" t="s">
        <v>163</v>
      </c>
      <c r="F26" s="12">
        <f>IF(Inputs!$F$139=Inputs!$C$86,Inputs!C95,IF(Inputs!$F$139=Inputs!$G$86,Inputs!G95,IF(Inputs!$F$139=Inputs!$J$86,Inputs!J95,IF(Inputs!$F$139=Inputs!$M$86,Inputs!M95,"na"))))</f>
        <v>20</v>
      </c>
      <c r="G26" s="237">
        <f>Inputs!D95</f>
        <v>27.42</v>
      </c>
      <c r="H26" s="237">
        <f>G26*F26*(1+Inputs!$F$86)</f>
        <v>866.5483217</v>
      </c>
    </row>
    <row r="27" ht="14.25" customHeight="1">
      <c r="C27" s="12" t="s">
        <v>164</v>
      </c>
      <c r="F27" s="12">
        <f>IF(Inputs!$F$139=Inputs!$C$86,Inputs!C96,IF(Inputs!$F$139=Inputs!$G$86,Inputs!G96,IF(Inputs!$F$139=Inputs!$J$86,Inputs!J96,IF(Inputs!$F$139=Inputs!$M$86,Inputs!M96,"na"))))</f>
        <v>2</v>
      </c>
      <c r="G27" s="237">
        <f>Inputs!D96</f>
        <v>1723.44</v>
      </c>
      <c r="H27" s="237">
        <f>G27*F27*(1+Inputs!$F$86)</f>
        <v>5446.550108</v>
      </c>
    </row>
    <row r="28" ht="14.25" customHeight="1">
      <c r="C28" s="12" t="s">
        <v>165</v>
      </c>
      <c r="F28" s="12">
        <f>IF(Inputs!$F$139=Inputs!$C$86,Inputs!C97,IF(Inputs!$F$139=Inputs!$G$86,Inputs!G97,IF(Inputs!$F$139=Inputs!$J$86,Inputs!J97,IF(Inputs!$F$139=Inputs!$M$86,Inputs!M97,"na"))))</f>
        <v>4</v>
      </c>
      <c r="G28" s="237">
        <f>Inputs!D97</f>
        <v>1417.11</v>
      </c>
      <c r="H28" s="237">
        <f>G28*F28*(1+Inputs!$F$86)</f>
        <v>8956.924086</v>
      </c>
    </row>
    <row r="29" ht="14.25" customHeight="1">
      <c r="C29" s="12" t="s">
        <v>166</v>
      </c>
      <c r="F29" s="12">
        <f>IF(Inputs!$F$139=Inputs!$C$86,Inputs!C98,IF(Inputs!$F$139=Inputs!$G$86,Inputs!G98,IF(Inputs!$F$139=Inputs!$J$86,Inputs!J98,IF(Inputs!$F$139=Inputs!$M$86,Inputs!M98,"na"))))</f>
        <v>10</v>
      </c>
      <c r="G29" s="237">
        <f>Inputs!D98</f>
        <v>24.35</v>
      </c>
      <c r="H29" s="237">
        <f>G29*F29*(1+Inputs!$F$86)</f>
        <v>384.7638883</v>
      </c>
    </row>
    <row r="30" ht="14.25" customHeight="1">
      <c r="C30" s="12" t="s">
        <v>167</v>
      </c>
      <c r="F30" s="12">
        <f>IF(Inputs!$F$139=Inputs!$C$86,Inputs!C99,IF(Inputs!$F$139=Inputs!$G$86,Inputs!G99,IF(Inputs!$F$139=Inputs!$J$86,Inputs!J99,IF(Inputs!$F$139=Inputs!$M$86,Inputs!M99,"na"))))</f>
        <v>15</v>
      </c>
      <c r="G30" s="237">
        <f>Inputs!D99</f>
        <v>8.6</v>
      </c>
      <c r="H30" s="237">
        <f>G30*F30*(1+Inputs!$F$86)</f>
        <v>203.8379531</v>
      </c>
    </row>
    <row r="31" ht="14.25" customHeight="1">
      <c r="C31" s="12" t="s">
        <v>168</v>
      </c>
      <c r="F31" s="12">
        <f>IF(Inputs!$F$139=Inputs!$C$86,Inputs!C100,IF(Inputs!$F$139=Inputs!$G$86,Inputs!G100,IF(Inputs!$F$139=Inputs!$J$86,Inputs!J100,IF(Inputs!$F$139=Inputs!$M$86,Inputs!M100,"na"))))</f>
        <v>6</v>
      </c>
      <c r="G31" s="237">
        <f>Inputs!D100</f>
        <v>208</v>
      </c>
      <c r="H31" s="237">
        <f>G31*F31*(1+Inputs!$F$86)</f>
        <v>1972.013686</v>
      </c>
    </row>
    <row r="32" ht="14.25" customHeight="1">
      <c r="C32" s="12" t="s">
        <v>169</v>
      </c>
      <c r="F32" s="12">
        <f>IF(Inputs!$F$139=Inputs!$C$86,Inputs!C101,IF(Inputs!$F$139=Inputs!$G$86,Inputs!G101,IF(Inputs!$F$139=Inputs!$J$86,Inputs!J101,IF(Inputs!$F$139=Inputs!$M$86,Inputs!M101,"na"))))</f>
        <v>6</v>
      </c>
      <c r="G32" s="237">
        <f>Inputs!D101</f>
        <v>367</v>
      </c>
      <c r="H32" s="237">
        <f>G32*F32*(1+Inputs!$F$86)</f>
        <v>3479.466456</v>
      </c>
    </row>
    <row r="33" ht="14.25" customHeight="1">
      <c r="C33" s="12" t="s">
        <v>170</v>
      </c>
      <c r="F33" s="12">
        <f>IF(Inputs!$F$139=Inputs!$C$86,Inputs!C102,IF(Inputs!$F$139=Inputs!$G$86,Inputs!G102,IF(Inputs!$F$139=Inputs!$J$86,Inputs!J102,IF(Inputs!$F$139=Inputs!$M$86,Inputs!M102,"na"))))</f>
        <v>15</v>
      </c>
      <c r="G33" s="237">
        <f>Inputs!D102</f>
        <v>35.5</v>
      </c>
      <c r="H33" s="237">
        <f>G33*F33*(1+Inputs!$F$86)</f>
        <v>841.4241089</v>
      </c>
    </row>
    <row r="34" ht="14.25" customHeight="1">
      <c r="C34" s="12" t="s">
        <v>171</v>
      </c>
      <c r="F34" s="12">
        <f>IF(Inputs!$F$139=Inputs!$C$86,Inputs!C103,IF(Inputs!$F$139=Inputs!$G$86,Inputs!G103,IF(Inputs!$F$139=Inputs!$J$86,Inputs!J103,IF(Inputs!$F$139=Inputs!$M$86,Inputs!M103,"na"))))</f>
        <v>15</v>
      </c>
      <c r="G34" s="237">
        <f>Inputs!D103</f>
        <v>37.6</v>
      </c>
      <c r="H34" s="237">
        <f>G34*F34*(1+Inputs!$F$86)</f>
        <v>891.1984928</v>
      </c>
    </row>
    <row r="35" ht="14.25" customHeight="1">
      <c r="C35" s="12" t="s">
        <v>172</v>
      </c>
      <c r="F35" s="12">
        <f>IF(Inputs!$F$139=Inputs!$C$86,Inputs!C104,IF(Inputs!$F$139=Inputs!$G$86,Inputs!G104,IF(Inputs!$F$139=Inputs!$J$86,Inputs!J104,IF(Inputs!$F$139=Inputs!$M$86,Inputs!M104,"na"))))</f>
        <v>1</v>
      </c>
      <c r="G35" s="237">
        <f>Inputs!D104</f>
        <v>416</v>
      </c>
      <c r="H35" s="237">
        <f>G35*F35*(1+Inputs!$F$86)</f>
        <v>657.3378954</v>
      </c>
    </row>
    <row r="36" ht="14.25" customHeight="1">
      <c r="C36" s="12" t="s">
        <v>173</v>
      </c>
      <c r="F36" s="12">
        <f>IF(Inputs!$F$139=Inputs!$C$86,Inputs!C105,IF(Inputs!$F$139=Inputs!$G$86,Inputs!G105,IF(Inputs!$F$139=Inputs!$J$86,Inputs!J105,IF(Inputs!$F$139=Inputs!$M$86,Inputs!M105,"na"))))</f>
        <v>1</v>
      </c>
      <c r="G36" s="237">
        <f>Inputs!D105</f>
        <v>250</v>
      </c>
      <c r="H36" s="237">
        <f>G36*F36*(1+Inputs!$F$86)</f>
        <v>395.0347929</v>
      </c>
    </row>
    <row r="37" ht="14.25" customHeight="1">
      <c r="C37" s="12" t="s">
        <v>363</v>
      </c>
      <c r="F37" s="12">
        <f>IF(Inputs!$F$139=Inputs!$C$86,Inputs!C106,IF(Inputs!$F$139=Inputs!$G$86,Inputs!G106,IF(Inputs!$F$139=Inputs!$J$86,Inputs!J106,IF(Inputs!$F$139=Inputs!$M$86,Inputs!M106,"na"))))</f>
        <v>0</v>
      </c>
      <c r="G37" s="237" t="str">
        <f>Inputs!D106</f>
        <v/>
      </c>
      <c r="H37" s="237">
        <f>G37*F37*(1+Inputs!$F$86)</f>
        <v>0</v>
      </c>
    </row>
    <row r="38" ht="14.25" customHeight="1">
      <c r="C38" s="12" t="s">
        <v>175</v>
      </c>
      <c r="F38" s="12">
        <f>IF(Inputs!$F$139=Inputs!$C$86,Inputs!C107,IF(Inputs!$F$139=Inputs!$G$86,Inputs!G107,IF(Inputs!$F$139=Inputs!$J$86,Inputs!J107,IF(Inputs!$F$139=Inputs!$M$86,Inputs!M107,"na"))))</f>
        <v>1</v>
      </c>
      <c r="G38" s="237">
        <f>Inputs!D107</f>
        <v>7160.5905</v>
      </c>
      <c r="H38" s="237">
        <f>G38*F38*(1+Inputs!$F$86)</f>
        <v>11314.72954</v>
      </c>
    </row>
    <row r="39" ht="14.25" customHeight="1">
      <c r="C39" s="12" t="s">
        <v>176</v>
      </c>
      <c r="F39" s="12">
        <f>IF(Inputs!$F$139=Inputs!$C$86,Inputs!C108,IF(Inputs!$F$139=Inputs!$G$86,Inputs!G108,IF(Inputs!$F$139=Inputs!$J$86,Inputs!J108,IF(Inputs!$F$139=Inputs!$M$86,Inputs!M108,"na"))))</f>
        <v>1</v>
      </c>
      <c r="G39" s="237">
        <f>Inputs!D108</f>
        <v>4421.3693</v>
      </c>
      <c r="H39" s="237">
        <f>G39*F39*(1+Inputs!$F$86)</f>
        <v>6986.378823</v>
      </c>
    </row>
    <row r="40" ht="14.25" customHeight="1">
      <c r="C40" s="12" t="s">
        <v>177</v>
      </c>
      <c r="F40" s="12">
        <f>IF(Inputs!$F$139=Inputs!$C$86,Inputs!C109,IF(Inputs!$F$139=Inputs!$G$86,Inputs!G109,IF(Inputs!$F$139=Inputs!$J$86,Inputs!J109,IF(Inputs!$F$139=Inputs!$M$86,Inputs!M109,"na"))))</f>
        <v>1</v>
      </c>
      <c r="G40" s="237">
        <f>Inputs!D109</f>
        <v>28738.389</v>
      </c>
      <c r="H40" s="237">
        <f>G40*F40*(1+Inputs!$F$86)</f>
        <v>45410.65419</v>
      </c>
    </row>
    <row r="41" ht="14.25" customHeight="1">
      <c r="C41" s="12" t="s">
        <v>178</v>
      </c>
      <c r="F41" s="12">
        <f>IF(Inputs!$F$139=Inputs!$C$86,Inputs!C110,IF(Inputs!$F$139=Inputs!$G$86,Inputs!G110,IF(Inputs!$F$139=Inputs!$J$86,Inputs!J110,IF(Inputs!$F$139=Inputs!$M$86,Inputs!M110,"na"))))</f>
        <v>1</v>
      </c>
      <c r="G41" s="237">
        <f>Inputs!D110</f>
        <v>8000</v>
      </c>
      <c r="H41" s="237">
        <f>G41*F41*(1+Inputs!$F$86)</f>
        <v>12641.11337</v>
      </c>
    </row>
    <row r="42" ht="14.25" customHeight="1">
      <c r="C42" s="12" t="s">
        <v>179</v>
      </c>
      <c r="F42" s="12">
        <f>IF(Inputs!$F$139=Inputs!$C$86,Inputs!C111,IF(Inputs!$F$139=Inputs!$G$86,Inputs!G111,IF(Inputs!$F$139=Inputs!$J$86,Inputs!J111,IF(Inputs!$F$139=Inputs!$M$86,Inputs!M111,"na"))))</f>
        <v>1</v>
      </c>
      <c r="G42" s="237">
        <f>Inputs!D111</f>
        <v>15000</v>
      </c>
      <c r="H42" s="237">
        <f>G42*F42*(1+Inputs!$F$86)</f>
        <v>23702.08758</v>
      </c>
    </row>
    <row r="43" ht="14.25" customHeight="1">
      <c r="C43" s="12" t="s">
        <v>180</v>
      </c>
      <c r="F43" s="12">
        <f>IF(Inputs!$F$139=Inputs!$C$86,Inputs!C112,IF(Inputs!$F$139=Inputs!$G$86,Inputs!G112,IF(Inputs!$F$139=Inputs!$J$86,Inputs!J112,IF(Inputs!$F$139=Inputs!$M$86,Inputs!M112,"na"))))</f>
        <v>2</v>
      </c>
      <c r="G43" s="237">
        <f>Inputs!D112</f>
        <v>4727.44</v>
      </c>
      <c r="H43" s="237">
        <f>G43*F43*(1+Inputs!$F$86)</f>
        <v>14940.02625</v>
      </c>
    </row>
    <row r="44" ht="14.25" customHeight="1">
      <c r="C44" s="12" t="s">
        <v>181</v>
      </c>
      <c r="F44" s="12">
        <f>IF(Inputs!$F$139=Inputs!$C$86,Inputs!C113,IF(Inputs!$F$139=Inputs!$G$86,Inputs!G113,IF(Inputs!$F$139=Inputs!$J$86,Inputs!J113,IF(Inputs!$F$139=Inputs!$M$86,Inputs!M113,"na"))))</f>
        <v>1</v>
      </c>
      <c r="G44" s="237">
        <f>Inputs!D113</f>
        <v>15600</v>
      </c>
      <c r="H44" s="237">
        <f>G44*F44*(1+Inputs!$F$86)</f>
        <v>24650.17108</v>
      </c>
    </row>
    <row r="45" ht="14.25" customHeight="1">
      <c r="G45" s="237"/>
      <c r="H45" s="237">
        <f>SUM(H19:H44)</f>
        <v>232543.7549</v>
      </c>
    </row>
    <row r="46" ht="14.25" customHeight="1">
      <c r="L46" s="52" t="str">
        <f>Inputs!H115</f>
        <v>US</v>
      </c>
    </row>
    <row r="47" ht="14.25" customHeight="1">
      <c r="C47" s="149" t="s">
        <v>182</v>
      </c>
      <c r="D47" s="149"/>
      <c r="E47" s="149" t="s">
        <v>183</v>
      </c>
      <c r="F47" s="149"/>
      <c r="G47" s="149" t="s">
        <v>364</v>
      </c>
      <c r="H47" s="149"/>
      <c r="I47" s="149" t="s">
        <v>365</v>
      </c>
      <c r="J47" s="149" t="s">
        <v>366</v>
      </c>
      <c r="K47" s="149" t="s">
        <v>367</v>
      </c>
      <c r="L47" s="149" t="s">
        <v>184</v>
      </c>
      <c r="M47" s="149" t="s">
        <v>362</v>
      </c>
    </row>
    <row r="48" ht="14.25" customHeight="1">
      <c r="C48" s="12" t="s">
        <v>185</v>
      </c>
      <c r="E48" s="12">
        <f>IF(Inputs!$F$139=Inputs!$C$86,Inputs!B117,IF(Inputs!$F$139=Inputs!$G$86,Inputs!D117,IF(Inputs!$F$139=Inputs!$J$86,Inputs!E117,IF(Inputs!$F$139=Inputs!$M$86,Inputs!F117,"na"))))</f>
        <v>2</v>
      </c>
      <c r="F48" s="12" t="s">
        <v>186</v>
      </c>
      <c r="G48" s="12">
        <f>Inputs!B145</f>
        <v>90</v>
      </c>
      <c r="H48" s="12" t="s">
        <v>222</v>
      </c>
      <c r="I48" s="12">
        <f>Inputs!F$148</f>
        <v>12</v>
      </c>
      <c r="J48" s="12">
        <f t="shared" ref="J48:J56" si="7">I48*G48*E48</f>
        <v>2160</v>
      </c>
      <c r="K48" s="12">
        <v>1.0</v>
      </c>
      <c r="L48" s="237">
        <f>Inputs!H117</f>
        <v>11</v>
      </c>
      <c r="M48" s="237">
        <f>J48/K48*L48*(1+Inputs!$F$86)</f>
        <v>37544.10672</v>
      </c>
    </row>
    <row r="49" ht="14.25" customHeight="1">
      <c r="C49" s="12" t="s">
        <v>187</v>
      </c>
      <c r="E49" s="12">
        <f>IF(Inputs!$F$139=Inputs!$C$86,Inputs!B118,IF(Inputs!$F$139=Inputs!$G$86,Inputs!D118,IF(Inputs!$F$139=Inputs!$J$86,Inputs!E118,IF(Inputs!$F$139=Inputs!$M$86,Inputs!F118,"na"))))</f>
        <v>0.1</v>
      </c>
      <c r="F49" s="12" t="s">
        <v>186</v>
      </c>
      <c r="G49" s="12">
        <f>Inputs!B145</f>
        <v>90</v>
      </c>
      <c r="H49" s="12" t="s">
        <v>222</v>
      </c>
      <c r="I49" s="12">
        <f>Inputs!F$148</f>
        <v>12</v>
      </c>
      <c r="J49" s="12">
        <f t="shared" si="7"/>
        <v>108</v>
      </c>
      <c r="K49" s="12">
        <v>1.0</v>
      </c>
      <c r="L49" s="237">
        <f>Inputs!H118</f>
        <v>0</v>
      </c>
      <c r="M49" s="237">
        <f>J49/K49*L49*(1+Inputs!$F$86)</f>
        <v>0</v>
      </c>
    </row>
    <row r="50" ht="14.25" customHeight="1">
      <c r="C50" s="12" t="s">
        <v>188</v>
      </c>
      <c r="E50" s="12">
        <f>IF(Inputs!$F$139=Inputs!$C$86,Inputs!B119,IF(Inputs!$F$139=Inputs!$G$86,Inputs!D119,IF(Inputs!$F$139=Inputs!$J$86,Inputs!E119,IF(Inputs!$F$139=Inputs!$M$86,Inputs!F119,"na"))))</f>
        <v>4</v>
      </c>
      <c r="F50" s="12" t="s">
        <v>186</v>
      </c>
      <c r="G50" s="12">
        <f>Inputs!B145</f>
        <v>90</v>
      </c>
      <c r="H50" s="12" t="s">
        <v>222</v>
      </c>
      <c r="I50" s="12">
        <f>Inputs!F$148</f>
        <v>12</v>
      </c>
      <c r="J50" s="12">
        <f t="shared" si="7"/>
        <v>4320</v>
      </c>
      <c r="K50" s="12">
        <v>1.0</v>
      </c>
      <c r="L50" s="237">
        <f>Inputs!H119</f>
        <v>0.94</v>
      </c>
      <c r="M50" s="237">
        <f>J50/K50*L50*(1+Inputs!$F$86)</f>
        <v>6416.629148</v>
      </c>
    </row>
    <row r="51" ht="14.25" customHeight="1">
      <c r="C51" s="12" t="s">
        <v>189</v>
      </c>
      <c r="E51" s="12">
        <f>IF(Inputs!$F$139=Inputs!$C$86,Inputs!B120,IF(Inputs!$F$139=Inputs!$G$86,Inputs!D120,IF(Inputs!$F$139=Inputs!$J$86,Inputs!E120,IF(Inputs!$F$139=Inputs!$M$86,Inputs!F120,"na"))))</f>
        <v>4</v>
      </c>
      <c r="F51" s="12" t="s">
        <v>186</v>
      </c>
      <c r="G51" s="12">
        <f>Inputs!B145</f>
        <v>90</v>
      </c>
      <c r="H51" s="12" t="s">
        <v>222</v>
      </c>
      <c r="I51" s="12">
        <f>Inputs!F$148</f>
        <v>12</v>
      </c>
      <c r="J51" s="12">
        <f t="shared" si="7"/>
        <v>4320</v>
      </c>
      <c r="K51" s="12">
        <v>1.0</v>
      </c>
      <c r="L51" s="237">
        <f>Inputs!H120</f>
        <v>0.94</v>
      </c>
      <c r="M51" s="237">
        <f>J51/K51*L51*(1+Inputs!$F$86)</f>
        <v>6416.629148</v>
      </c>
    </row>
    <row r="52" ht="14.25" customHeight="1">
      <c r="C52" s="12" t="s">
        <v>190</v>
      </c>
      <c r="E52" s="12">
        <f>IF(Inputs!$F$139=Inputs!$C$86,Inputs!B121,IF(Inputs!$F$139=Inputs!$G$86,Inputs!D121,IF(Inputs!$F$139=Inputs!$J$86,Inputs!E121,IF(Inputs!$F$139=Inputs!$M$86,Inputs!F121,"na"))))</f>
        <v>0.01</v>
      </c>
      <c r="F52" s="12" t="s">
        <v>186</v>
      </c>
      <c r="G52" s="12">
        <f>Inputs!B145</f>
        <v>90</v>
      </c>
      <c r="H52" s="12" t="s">
        <v>222</v>
      </c>
      <c r="I52" s="12">
        <f>Inputs!F$148</f>
        <v>12</v>
      </c>
      <c r="J52" s="12">
        <f t="shared" si="7"/>
        <v>10.8</v>
      </c>
      <c r="K52" s="12">
        <v>1.0</v>
      </c>
      <c r="L52" s="237">
        <f>Inputs!H121</f>
        <v>3</v>
      </c>
      <c r="M52" s="237">
        <f>J52/K52*L52*(1+Inputs!$F$86)</f>
        <v>51.19650916</v>
      </c>
    </row>
    <row r="53" ht="14.25" customHeight="1">
      <c r="C53" s="12" t="s">
        <v>191</v>
      </c>
      <c r="E53" s="12">
        <f>IF(Inputs!$F$139=Inputs!$C$86,Inputs!B122,IF(Inputs!$F$139=Inputs!$G$86,Inputs!D122,IF(Inputs!$F$139=Inputs!$J$86,Inputs!E122,IF(Inputs!$F$139=Inputs!$M$86,Inputs!F122,"na"))))</f>
        <v>0.01</v>
      </c>
      <c r="F53" s="12" t="s">
        <v>186</v>
      </c>
      <c r="G53" s="12">
        <f>Inputs!B145</f>
        <v>90</v>
      </c>
      <c r="H53" s="12" t="s">
        <v>222</v>
      </c>
      <c r="I53" s="12">
        <f>Inputs!F$148</f>
        <v>12</v>
      </c>
      <c r="J53" s="12">
        <f t="shared" si="7"/>
        <v>10.8</v>
      </c>
      <c r="K53" s="12">
        <v>1.0</v>
      </c>
      <c r="L53" s="237">
        <f>Inputs!H122</f>
        <v>2</v>
      </c>
      <c r="M53" s="237">
        <f>J53/K53*L53*(1+Inputs!$F$86)</f>
        <v>34.13100611</v>
      </c>
    </row>
    <row r="54" ht="14.25" customHeight="1">
      <c r="C54" s="12" t="s">
        <v>192</v>
      </c>
      <c r="E54" s="12">
        <f>IF(Inputs!$F$139=Inputs!$C$86,Inputs!B123,IF(Inputs!$F$139=Inputs!$G$86,Inputs!D123,IF(Inputs!$F$139=Inputs!$J$86,Inputs!E123,IF(Inputs!$F$139=Inputs!$M$86,Inputs!F123,"na"))))</f>
        <v>1</v>
      </c>
      <c r="F54" s="12" t="s">
        <v>193</v>
      </c>
      <c r="G54" s="312">
        <f>1/3</f>
        <v>0.3333333333</v>
      </c>
      <c r="H54" s="12" t="s">
        <v>368</v>
      </c>
      <c r="I54" s="12">
        <f>Inputs!F$148</f>
        <v>12</v>
      </c>
      <c r="J54" s="12">
        <f t="shared" si="7"/>
        <v>4</v>
      </c>
      <c r="K54" s="12">
        <v>1.0</v>
      </c>
      <c r="L54" s="237">
        <f>Inputs!H123</f>
        <v>200</v>
      </c>
      <c r="M54" s="237">
        <f>J54/K54*L54*(1+Inputs!$F$86)</f>
        <v>1264.111337</v>
      </c>
    </row>
    <row r="55" ht="14.25" customHeight="1">
      <c r="C55" s="12" t="s">
        <v>194</v>
      </c>
      <c r="E55" s="12">
        <f>IF(Inputs!$F$139=Inputs!$C$86,Inputs!B124,IF(Inputs!$F$139=Inputs!$G$86,Inputs!D124,IF(Inputs!$F$139=Inputs!$J$86,Inputs!E124,IF(Inputs!$F$139=Inputs!$M$86,Inputs!F124,"na"))))</f>
        <v>1</v>
      </c>
      <c r="F55" s="12" t="s">
        <v>195</v>
      </c>
      <c r="G55" s="309">
        <v>3.0</v>
      </c>
      <c r="H55" s="12" t="s">
        <v>369</v>
      </c>
      <c r="I55" s="12">
        <f>Inputs!F$148</f>
        <v>12</v>
      </c>
      <c r="J55" s="12">
        <f t="shared" si="7"/>
        <v>36</v>
      </c>
      <c r="K55" s="12">
        <v>1.0</v>
      </c>
      <c r="L55" s="237">
        <f>Inputs!H124</f>
        <v>3</v>
      </c>
      <c r="M55" s="237">
        <f>J55/K55*L55*(1+Inputs!$F$86)</f>
        <v>170.6550305</v>
      </c>
    </row>
    <row r="56" ht="14.25" customHeight="1">
      <c r="C56" s="12" t="s">
        <v>196</v>
      </c>
      <c r="E56" s="12">
        <f>IF(Inputs!$F$139=Inputs!$C$86,Inputs!B125,IF(Inputs!$F$139=Inputs!$G$86,Inputs!D125,IF(Inputs!$F$139=Inputs!$J$86,Inputs!E125,IF(Inputs!$F$139=Inputs!$M$86,Inputs!F125,"na"))))</f>
        <v>2</v>
      </c>
      <c r="F56" s="12" t="s">
        <v>193</v>
      </c>
      <c r="G56" s="310">
        <v>1.0</v>
      </c>
      <c r="H56" s="12" t="s">
        <v>368</v>
      </c>
      <c r="I56" s="12">
        <f>Inputs!F$148</f>
        <v>12</v>
      </c>
      <c r="J56" s="12">
        <f t="shared" si="7"/>
        <v>24</v>
      </c>
      <c r="K56" s="12">
        <v>1.0</v>
      </c>
      <c r="L56" s="237">
        <f>Inputs!H125</f>
        <v>250</v>
      </c>
      <c r="M56" s="237">
        <f>J56/K56*L56*(1+Inputs!$F$86)</f>
        <v>9480.83503</v>
      </c>
    </row>
    <row r="57" ht="14.25" customHeight="1">
      <c r="C57" s="12" t="s">
        <v>197</v>
      </c>
      <c r="M57" s="237">
        <f>SUM(M48:M56)</f>
        <v>61378.29393</v>
      </c>
    </row>
    <row r="58" ht="14.25" customHeight="1"/>
    <row r="59" ht="14.25" customHeight="1">
      <c r="C59" s="12" t="s">
        <v>198</v>
      </c>
      <c r="G59" s="237">
        <f>(T5-T7)</f>
        <v>1376051.877</v>
      </c>
      <c r="H59" s="12" t="s">
        <v>370</v>
      </c>
      <c r="I59" s="87">
        <f>Inputs!F128</f>
        <v>0.02</v>
      </c>
      <c r="J59" s="12" t="s">
        <v>371</v>
      </c>
      <c r="K59" s="237">
        <f>I59*G59</f>
        <v>27521.03754</v>
      </c>
    </row>
    <row r="60" ht="14.25" customHeight="1">
      <c r="K60" s="237"/>
    </row>
    <row r="61" ht="14.25" customHeight="1">
      <c r="C61" s="12" t="s">
        <v>199</v>
      </c>
      <c r="G61" s="237">
        <f>G59</f>
        <v>1376051.877</v>
      </c>
      <c r="H61" s="12" t="s">
        <v>370</v>
      </c>
      <c r="I61" s="87">
        <f>Inputs!F130</f>
        <v>0.05</v>
      </c>
      <c r="J61" s="12" t="s">
        <v>371</v>
      </c>
      <c r="K61" s="237">
        <f>I61*G61</f>
        <v>68802.59385</v>
      </c>
    </row>
    <row r="62" ht="14.25" customHeight="1">
      <c r="K62" s="237"/>
    </row>
    <row r="63" ht="14.25" customHeight="1">
      <c r="C63" s="12" t="s">
        <v>200</v>
      </c>
      <c r="G63" s="237">
        <f>R67+K61+K59+M57+H45</f>
        <v>390245.6802</v>
      </c>
      <c r="I63" s="87">
        <f>Inputs!F132</f>
        <v>0.08</v>
      </c>
      <c r="J63" s="12" t="s">
        <v>371</v>
      </c>
      <c r="K63" s="237">
        <f>I63*G63</f>
        <v>31219.65442</v>
      </c>
    </row>
    <row r="64" ht="14.25" customHeight="1"/>
    <row r="65" ht="14.25" customHeight="1">
      <c r="A65" s="303">
        <v>1.2</v>
      </c>
      <c r="B65" s="304" t="s">
        <v>301</v>
      </c>
      <c r="C65" s="304"/>
      <c r="D65" s="47"/>
      <c r="E65" s="47"/>
      <c r="F65" s="47"/>
      <c r="G65" s="47"/>
      <c r="H65" s="48"/>
      <c r="J65" s="12">
        <f>J67+J74+J81</f>
        <v>415</v>
      </c>
      <c r="L65" s="12">
        <f t="shared" ref="L65:M65" si="8">L67+L74+L81</f>
        <v>415</v>
      </c>
      <c r="M65" s="12">
        <f t="shared" si="8"/>
        <v>1785</v>
      </c>
      <c r="T65" s="313">
        <f>T67+T74+T81</f>
        <v>169249.1</v>
      </c>
      <c r="Z65" s="313">
        <f>SUM(T65:Y65)</f>
        <v>169249.1</v>
      </c>
    </row>
    <row r="66" ht="14.25" customHeight="1"/>
    <row r="67" ht="14.25" customHeight="1">
      <c r="A67" s="12" t="s">
        <v>302</v>
      </c>
      <c r="B67" s="12" t="s">
        <v>372</v>
      </c>
      <c r="J67" s="12">
        <f>I72</f>
        <v>160</v>
      </c>
      <c r="K67" s="12">
        <v>1.0</v>
      </c>
      <c r="L67" s="12">
        <f>J67*K67</f>
        <v>160</v>
      </c>
      <c r="M67" s="12">
        <f>L72</f>
        <v>240</v>
      </c>
      <c r="T67" s="314">
        <f>K72</f>
        <v>22935.2</v>
      </c>
    </row>
    <row r="68" ht="14.25" customHeight="1"/>
    <row r="69" ht="14.25" customHeight="1">
      <c r="D69" s="149" t="s">
        <v>298</v>
      </c>
      <c r="E69" s="149"/>
      <c r="F69" s="149"/>
      <c r="G69" s="149" t="s">
        <v>357</v>
      </c>
      <c r="H69" s="149" t="s">
        <v>155</v>
      </c>
      <c r="I69" s="149" t="s">
        <v>364</v>
      </c>
      <c r="J69" s="149" t="s">
        <v>373</v>
      </c>
      <c r="K69" s="149" t="s">
        <v>360</v>
      </c>
      <c r="L69" s="149" t="s">
        <v>347</v>
      </c>
    </row>
    <row r="70" ht="14.25" customHeight="1">
      <c r="D70" s="12" t="s">
        <v>374</v>
      </c>
      <c r="G70" s="307">
        <v>2.0</v>
      </c>
      <c r="H70" s="12">
        <f>Inputs!E$48</f>
        <v>89.25</v>
      </c>
      <c r="I70" s="157">
        <v>80.0</v>
      </c>
      <c r="J70" s="12">
        <v>1.0</v>
      </c>
      <c r="K70" s="237">
        <f t="shared" ref="K70:K71" si="9">G70*H70*I70*J70</f>
        <v>14280</v>
      </c>
      <c r="L70" s="12">
        <f t="shared" ref="L70:L71" si="10">J70*I70*G70</f>
        <v>160</v>
      </c>
    </row>
    <row r="71" ht="14.25" customHeight="1">
      <c r="D71" s="12" t="s">
        <v>375</v>
      </c>
      <c r="G71" s="310">
        <v>1.0</v>
      </c>
      <c r="H71" s="12">
        <f>Inputs!E$49</f>
        <v>108.19</v>
      </c>
      <c r="I71" s="157">
        <v>80.0</v>
      </c>
      <c r="J71" s="12">
        <v>1.0</v>
      </c>
      <c r="K71" s="237">
        <f t="shared" si="9"/>
        <v>8655.2</v>
      </c>
      <c r="L71" s="12">
        <f t="shared" si="10"/>
        <v>80</v>
      </c>
    </row>
    <row r="72" ht="14.25" customHeight="1">
      <c r="G72" s="12">
        <f>SUM(G70:G71)</f>
        <v>3</v>
      </c>
      <c r="I72" s="12">
        <f>SUM(I70:I71)</f>
        <v>160</v>
      </c>
      <c r="K72" s="237">
        <f t="shared" ref="K72:L72" si="11">SUM(K70:K71)</f>
        <v>22935.2</v>
      </c>
      <c r="L72" s="12">
        <f t="shared" si="11"/>
        <v>240</v>
      </c>
    </row>
    <row r="73" ht="14.25" customHeight="1"/>
    <row r="74" ht="14.25" customHeight="1">
      <c r="A74" s="12" t="s">
        <v>304</v>
      </c>
      <c r="B74" s="12" t="s">
        <v>376</v>
      </c>
      <c r="J74" s="12">
        <f>I79</f>
        <v>160</v>
      </c>
      <c r="K74" s="12">
        <v>1.0</v>
      </c>
      <c r="L74" s="12">
        <f>J74*K74</f>
        <v>160</v>
      </c>
      <c r="M74" s="12">
        <f>L79</f>
        <v>240</v>
      </c>
      <c r="T74" s="314">
        <f>K79</f>
        <v>22935.2</v>
      </c>
    </row>
    <row r="75" ht="14.25" customHeight="1"/>
    <row r="76" ht="14.25" customHeight="1">
      <c r="D76" s="149" t="s">
        <v>298</v>
      </c>
      <c r="E76" s="149"/>
      <c r="F76" s="149"/>
      <c r="G76" s="149" t="s">
        <v>357</v>
      </c>
      <c r="H76" s="149" t="s">
        <v>155</v>
      </c>
      <c r="I76" s="149" t="s">
        <v>364</v>
      </c>
      <c r="J76" s="149" t="s">
        <v>373</v>
      </c>
      <c r="K76" s="149" t="s">
        <v>360</v>
      </c>
      <c r="L76" s="149" t="s">
        <v>347</v>
      </c>
    </row>
    <row r="77" ht="14.25" customHeight="1">
      <c r="D77" s="12" t="s">
        <v>374</v>
      </c>
      <c r="G77" s="307">
        <v>2.0</v>
      </c>
      <c r="H77" s="12">
        <f>Inputs!E$48</f>
        <v>89.25</v>
      </c>
      <c r="I77" s="157">
        <v>80.0</v>
      </c>
      <c r="J77" s="12">
        <v>1.0</v>
      </c>
      <c r="K77" s="237">
        <f t="shared" ref="K77:K78" si="12">J77*I77*H77*G77</f>
        <v>14280</v>
      </c>
      <c r="L77" s="12">
        <f t="shared" ref="L77:L78" si="13">J77*I77*G77</f>
        <v>160</v>
      </c>
    </row>
    <row r="78" ht="14.25" customHeight="1">
      <c r="D78" s="12" t="s">
        <v>375</v>
      </c>
      <c r="G78" s="310">
        <v>1.0</v>
      </c>
      <c r="H78" s="12">
        <f>Inputs!E$49</f>
        <v>108.19</v>
      </c>
      <c r="I78" s="157">
        <v>80.0</v>
      </c>
      <c r="J78" s="12">
        <v>1.0</v>
      </c>
      <c r="K78" s="237">
        <f t="shared" si="12"/>
        <v>8655.2</v>
      </c>
      <c r="L78" s="12">
        <f t="shared" si="13"/>
        <v>80</v>
      </c>
    </row>
    <row r="79" ht="14.25" customHeight="1">
      <c r="G79" s="12">
        <f>SUM(G77:G78)</f>
        <v>3</v>
      </c>
      <c r="I79" s="12">
        <f>SUM(I77:I78)</f>
        <v>160</v>
      </c>
      <c r="K79" s="237">
        <f t="shared" ref="K79:L79" si="14">SUM(K77:K78)</f>
        <v>22935.2</v>
      </c>
      <c r="L79" s="12">
        <f t="shared" si="14"/>
        <v>240</v>
      </c>
    </row>
    <row r="80" ht="14.25" customHeight="1"/>
    <row r="81" ht="14.25" customHeight="1">
      <c r="A81" s="12" t="s">
        <v>306</v>
      </c>
      <c r="B81" s="12" t="s">
        <v>377</v>
      </c>
      <c r="J81" s="12">
        <f>J83+J96</f>
        <v>95</v>
      </c>
      <c r="K81" s="12">
        <v>1.0</v>
      </c>
      <c r="L81" s="12">
        <f>J81*K81</f>
        <v>95</v>
      </c>
      <c r="M81" s="12">
        <f>M83+M96</f>
        <v>1305</v>
      </c>
      <c r="T81" s="314">
        <f>T83+T96</f>
        <v>123378.7</v>
      </c>
    </row>
    <row r="82" ht="14.25" customHeight="1"/>
    <row r="83" ht="14.25" customHeight="1">
      <c r="C83" s="12" t="s">
        <v>378</v>
      </c>
      <c r="D83" s="12" t="s">
        <v>379</v>
      </c>
      <c r="J83" s="12">
        <f>F94</f>
        <v>40</v>
      </c>
      <c r="K83" s="12">
        <v>1.0</v>
      </c>
      <c r="L83" s="12">
        <f>J83*K83</f>
        <v>40</v>
      </c>
      <c r="M83" s="12">
        <f>J83*D86</f>
        <v>480</v>
      </c>
      <c r="T83" s="237">
        <f>I94</f>
        <v>42840</v>
      </c>
    </row>
    <row r="84" ht="14.25" customHeight="1"/>
    <row r="85" ht="14.25" customHeight="1">
      <c r="D85" s="149" t="s">
        <v>380</v>
      </c>
      <c r="E85" s="149"/>
      <c r="F85" s="149"/>
      <c r="G85" s="149" t="s">
        <v>381</v>
      </c>
      <c r="H85" s="149" t="s">
        <v>382</v>
      </c>
    </row>
    <row r="86" ht="14.25" customHeight="1">
      <c r="D86" s="12">
        <v>12.0</v>
      </c>
      <c r="E86" s="66" t="s">
        <v>121</v>
      </c>
      <c r="G86" s="237">
        <f>Inputs!E48</f>
        <v>89.25</v>
      </c>
      <c r="H86" s="237">
        <f>G86*D86</f>
        <v>1071</v>
      </c>
    </row>
    <row r="87" ht="14.25" customHeight="1"/>
    <row r="88" ht="14.25" customHeight="1">
      <c r="D88" s="12" t="s">
        <v>383</v>
      </c>
      <c r="G88" s="307">
        <v>16.0</v>
      </c>
      <c r="H88" s="12" t="s">
        <v>384</v>
      </c>
    </row>
    <row r="89" ht="14.25" customHeight="1">
      <c r="D89" s="12" t="s">
        <v>385</v>
      </c>
      <c r="G89" s="309">
        <v>8.0</v>
      </c>
      <c r="H89" s="12" t="s">
        <v>384</v>
      </c>
    </row>
    <row r="90" ht="14.25" customHeight="1">
      <c r="D90" s="12" t="s">
        <v>386</v>
      </c>
      <c r="G90" s="309">
        <v>12.0</v>
      </c>
      <c r="H90" s="12" t="s">
        <v>384</v>
      </c>
    </row>
    <row r="91" ht="14.25" customHeight="1">
      <c r="D91" s="12" t="s">
        <v>387</v>
      </c>
      <c r="G91" s="310">
        <v>4.0</v>
      </c>
      <c r="H91" s="12" t="s">
        <v>384</v>
      </c>
    </row>
    <row r="92" ht="14.25" customHeight="1">
      <c r="G92" s="12">
        <f>SUM(G88:G91)</f>
        <v>40</v>
      </c>
      <c r="H92" s="12" t="s">
        <v>384</v>
      </c>
    </row>
    <row r="93" ht="14.25" customHeight="1"/>
    <row r="94" ht="14.25" customHeight="1">
      <c r="D94" s="12" t="s">
        <v>388</v>
      </c>
      <c r="F94" s="12">
        <f>G92</f>
        <v>40</v>
      </c>
      <c r="G94" s="12" t="s">
        <v>389</v>
      </c>
      <c r="H94" s="237">
        <f>H86</f>
        <v>1071</v>
      </c>
      <c r="I94" s="237">
        <f>H94*F94</f>
        <v>42840</v>
      </c>
    </row>
    <row r="95" ht="14.25" customHeight="1"/>
    <row r="96" ht="14.25" customHeight="1">
      <c r="C96" s="12" t="s">
        <v>390</v>
      </c>
      <c r="D96" s="12" t="s">
        <v>391</v>
      </c>
      <c r="J96" s="12">
        <f>F115</f>
        <v>55</v>
      </c>
      <c r="K96" s="12">
        <v>1.0</v>
      </c>
      <c r="L96" s="12">
        <f>K96*J96</f>
        <v>55</v>
      </c>
      <c r="M96" s="12">
        <f>D103*F115</f>
        <v>825</v>
      </c>
      <c r="S96" s="237">
        <f>J115*Inputs!C37</f>
        <v>30030</v>
      </c>
      <c r="T96" s="237">
        <f>K115</f>
        <v>80538.7</v>
      </c>
    </row>
    <row r="97" ht="14.25" customHeight="1"/>
    <row r="98" ht="14.25" customHeight="1">
      <c r="D98" s="149" t="s">
        <v>343</v>
      </c>
      <c r="E98" s="149"/>
      <c r="F98" s="149"/>
      <c r="G98" s="149" t="s">
        <v>381</v>
      </c>
      <c r="H98" s="149" t="s">
        <v>382</v>
      </c>
    </row>
    <row r="99" ht="14.25" customHeight="1">
      <c r="D99" s="12">
        <v>1.0</v>
      </c>
      <c r="E99" s="12" t="str">
        <f t="shared" ref="E99:E102" si="15">B10</f>
        <v>Portfolio Manager</v>
      </c>
      <c r="G99" s="12">
        <f t="shared" ref="G99:G102" si="16">F10</f>
        <v>157.87</v>
      </c>
      <c r="H99" s="237">
        <f t="shared" ref="H99:H102" si="17">G99*D99</f>
        <v>157.87</v>
      </c>
    </row>
    <row r="100" ht="14.25" customHeight="1">
      <c r="D100" s="12">
        <v>1.0</v>
      </c>
      <c r="E100" s="12" t="str">
        <f t="shared" si="15"/>
        <v>Senior Project Manager / Characterization SME</v>
      </c>
      <c r="G100" s="12">
        <f t="shared" si="16"/>
        <v>127.28</v>
      </c>
      <c r="H100" s="237">
        <f t="shared" si="17"/>
        <v>127.28</v>
      </c>
    </row>
    <row r="101" ht="14.25" customHeight="1">
      <c r="D101" s="12">
        <v>1.0</v>
      </c>
      <c r="E101" s="12" t="str">
        <f t="shared" si="15"/>
        <v>Project Manager / Waste Management</v>
      </c>
      <c r="G101" s="12">
        <f t="shared" si="16"/>
        <v>108.19</v>
      </c>
      <c r="H101" s="237">
        <f t="shared" si="17"/>
        <v>108.19</v>
      </c>
    </row>
    <row r="102" ht="14.25" customHeight="1">
      <c r="D102" s="12">
        <v>12.0</v>
      </c>
      <c r="E102" s="12" t="str">
        <f t="shared" si="15"/>
        <v>Decom Technician / Safety SME</v>
      </c>
      <c r="G102" s="12">
        <f t="shared" si="16"/>
        <v>89.25</v>
      </c>
      <c r="H102" s="237">
        <f t="shared" si="17"/>
        <v>1071</v>
      </c>
    </row>
    <row r="103" ht="14.25" customHeight="1">
      <c r="D103" s="12">
        <f>SUM(D99:D102)</f>
        <v>15</v>
      </c>
      <c r="H103" s="237">
        <f>SUM(H99:H102)</f>
        <v>1464.34</v>
      </c>
    </row>
    <row r="104" ht="14.25" customHeight="1"/>
    <row r="105" ht="14.25" customHeight="1">
      <c r="I105" s="12" t="s">
        <v>357</v>
      </c>
      <c r="J105" s="12" t="s">
        <v>392</v>
      </c>
      <c r="K105" s="12" t="s">
        <v>393</v>
      </c>
      <c r="L105" s="12" t="s">
        <v>394</v>
      </c>
    </row>
    <row r="106" ht="14.25" customHeight="1">
      <c r="H106" s="12" t="s">
        <v>184</v>
      </c>
      <c r="I106" s="12" t="s">
        <v>395</v>
      </c>
      <c r="J106" s="12" t="s">
        <v>360</v>
      </c>
      <c r="K106" s="12" t="s">
        <v>396</v>
      </c>
      <c r="L106" s="12" t="s">
        <v>360</v>
      </c>
    </row>
    <row r="107" ht="14.25" customHeight="1">
      <c r="D107" s="12" t="s">
        <v>397</v>
      </c>
      <c r="H107" s="12">
        <v>600.0</v>
      </c>
      <c r="I107" s="12">
        <f t="shared" ref="I107:I112" si="18">D$103</f>
        <v>15</v>
      </c>
      <c r="J107" s="237">
        <f t="shared" ref="J107:J112" si="19">I107*H107</f>
        <v>9000</v>
      </c>
      <c r="K107" s="237">
        <f t="shared" ref="K107:K114" si="20">F107*H$103</f>
        <v>0</v>
      </c>
      <c r="L107" s="237">
        <f t="shared" ref="L107:L114" si="21">K107+J107</f>
        <v>9000</v>
      </c>
    </row>
    <row r="108" ht="14.25" customHeight="1">
      <c r="D108" s="12" t="s">
        <v>398</v>
      </c>
      <c r="H108" s="12">
        <v>350.0</v>
      </c>
      <c r="I108" s="12">
        <f t="shared" si="18"/>
        <v>15</v>
      </c>
      <c r="J108" s="237">
        <f t="shared" si="19"/>
        <v>5250</v>
      </c>
      <c r="K108" s="237">
        <f t="shared" si="20"/>
        <v>0</v>
      </c>
      <c r="L108" s="237">
        <f t="shared" si="21"/>
        <v>5250</v>
      </c>
    </row>
    <row r="109" ht="14.25" customHeight="1">
      <c r="D109" s="12" t="s">
        <v>399</v>
      </c>
      <c r="F109" s="307">
        <v>4.0</v>
      </c>
      <c r="G109" s="12" t="s">
        <v>400</v>
      </c>
      <c r="H109" s="12">
        <v>150.0</v>
      </c>
      <c r="I109" s="12">
        <f t="shared" si="18"/>
        <v>15</v>
      </c>
      <c r="J109" s="237">
        <f t="shared" si="19"/>
        <v>2250</v>
      </c>
      <c r="K109" s="237">
        <f t="shared" si="20"/>
        <v>5857.36</v>
      </c>
      <c r="L109" s="237">
        <f t="shared" si="21"/>
        <v>8107.36</v>
      </c>
    </row>
    <row r="110" ht="14.25" customHeight="1">
      <c r="D110" s="12" t="s">
        <v>401</v>
      </c>
      <c r="F110" s="309">
        <v>1.0</v>
      </c>
      <c r="G110" s="12" t="s">
        <v>400</v>
      </c>
      <c r="H110" s="12">
        <v>50.0</v>
      </c>
      <c r="I110" s="12">
        <f t="shared" si="18"/>
        <v>15</v>
      </c>
      <c r="J110" s="237">
        <f t="shared" si="19"/>
        <v>750</v>
      </c>
      <c r="K110" s="237">
        <f t="shared" si="20"/>
        <v>1464.34</v>
      </c>
      <c r="L110" s="237">
        <f t="shared" si="21"/>
        <v>2214.34</v>
      </c>
    </row>
    <row r="111" ht="14.25" customHeight="1">
      <c r="D111" s="12" t="s">
        <v>402</v>
      </c>
      <c r="F111" s="309">
        <v>1.0</v>
      </c>
      <c r="G111" s="12" t="s">
        <v>400</v>
      </c>
      <c r="H111" s="12">
        <v>25.0</v>
      </c>
      <c r="I111" s="12">
        <f t="shared" si="18"/>
        <v>15</v>
      </c>
      <c r="J111" s="237">
        <f t="shared" si="19"/>
        <v>375</v>
      </c>
      <c r="K111" s="237">
        <f t="shared" si="20"/>
        <v>1464.34</v>
      </c>
      <c r="L111" s="237">
        <f t="shared" si="21"/>
        <v>1839.34</v>
      </c>
    </row>
    <row r="112" ht="14.25" customHeight="1">
      <c r="D112" s="12" t="s">
        <v>403</v>
      </c>
      <c r="F112" s="309">
        <v>1.0</v>
      </c>
      <c r="G112" s="12" t="s">
        <v>400</v>
      </c>
      <c r="H112" s="12">
        <v>125.0</v>
      </c>
      <c r="I112" s="12">
        <f t="shared" si="18"/>
        <v>15</v>
      </c>
      <c r="J112" s="237">
        <f t="shared" si="19"/>
        <v>1875</v>
      </c>
      <c r="K112" s="237">
        <f t="shared" si="20"/>
        <v>1464.34</v>
      </c>
      <c r="L112" s="237">
        <f t="shared" si="21"/>
        <v>3339.34</v>
      </c>
    </row>
    <row r="113" ht="14.25" customHeight="1">
      <c r="D113" s="12" t="s">
        <v>404</v>
      </c>
      <c r="F113" s="309">
        <v>8.0</v>
      </c>
      <c r="G113" s="12" t="s">
        <v>405</v>
      </c>
      <c r="J113" s="237"/>
      <c r="K113" s="237">
        <f t="shared" si="20"/>
        <v>11714.72</v>
      </c>
      <c r="L113" s="237">
        <f t="shared" si="21"/>
        <v>11714.72</v>
      </c>
    </row>
    <row r="114" ht="14.25" customHeight="1">
      <c r="D114" s="12" t="s">
        <v>406</v>
      </c>
      <c r="F114" s="310">
        <v>40.0</v>
      </c>
      <c r="G114" s="12" t="s">
        <v>405</v>
      </c>
      <c r="J114" s="237"/>
      <c r="K114" s="237">
        <f t="shared" si="20"/>
        <v>58573.6</v>
      </c>
      <c r="L114" s="237">
        <f t="shared" si="21"/>
        <v>58573.6</v>
      </c>
    </row>
    <row r="115" ht="14.25" customHeight="1">
      <c r="F115" s="12">
        <f>SUM(F109:F114)</f>
        <v>55</v>
      </c>
      <c r="J115" s="237">
        <f>SUM(J107:J114)</f>
        <v>19500</v>
      </c>
      <c r="K115" s="237">
        <f>SUM(K109:K114)</f>
        <v>80538.7</v>
      </c>
      <c r="L115" s="237">
        <f>SUM(L107:L114)</f>
        <v>100038.7</v>
      </c>
    </row>
    <row r="116" ht="14.25" customHeight="1"/>
    <row r="117" ht="14.25" customHeight="1">
      <c r="A117" s="303">
        <v>1.3</v>
      </c>
      <c r="B117" s="304" t="s">
        <v>308</v>
      </c>
      <c r="C117" s="304"/>
      <c r="D117" s="47"/>
      <c r="E117" s="47"/>
      <c r="F117" s="47"/>
      <c r="G117" s="47"/>
      <c r="H117" s="48"/>
      <c r="J117" s="12">
        <f>J119+J121</f>
        <v>176</v>
      </c>
      <c r="L117" s="12">
        <f t="shared" ref="L117:M117" si="22">L119+L121</f>
        <v>176</v>
      </c>
      <c r="M117" s="12">
        <f t="shared" si="22"/>
        <v>488</v>
      </c>
      <c r="T117" s="314">
        <f>T119+T121</f>
        <v>45402.544</v>
      </c>
      <c r="U117" s="134" t="s">
        <v>407</v>
      </c>
      <c r="V117" s="134"/>
      <c r="W117" s="134"/>
      <c r="X117" s="134"/>
      <c r="Y117" s="134"/>
      <c r="Z117" s="313">
        <f>SUM(T117:Y117)</f>
        <v>45402.544</v>
      </c>
    </row>
    <row r="118" ht="14.25" customHeight="1"/>
    <row r="119" ht="14.25" customHeight="1">
      <c r="A119" s="12" t="s">
        <v>309</v>
      </c>
      <c r="B119" s="12" t="s">
        <v>408</v>
      </c>
      <c r="J119" s="12">
        <v>80.0</v>
      </c>
      <c r="K119" s="12">
        <v>1.0</v>
      </c>
      <c r="L119" s="12">
        <f>K119*J119</f>
        <v>80</v>
      </c>
    </row>
    <row r="120" ht="14.25" customHeight="1"/>
    <row r="121" ht="14.25" customHeight="1">
      <c r="A121" s="12" t="s">
        <v>312</v>
      </c>
      <c r="B121" s="12" t="s">
        <v>409</v>
      </c>
      <c r="H121" s="12" t="s">
        <v>410</v>
      </c>
      <c r="J121" s="12">
        <f>J123+J132+J150+J158</f>
        <v>96</v>
      </c>
      <c r="K121" s="12">
        <v>1.0</v>
      </c>
      <c r="L121" s="12">
        <f t="shared" ref="L121:M121" si="23">L123+L132+L150+L158</f>
        <v>96</v>
      </c>
      <c r="M121" s="12">
        <f t="shared" si="23"/>
        <v>488</v>
      </c>
      <c r="S121" s="12" t="s">
        <v>312</v>
      </c>
      <c r="T121" s="237">
        <f>T123+T132+T150+T158</f>
        <v>45402.544</v>
      </c>
    </row>
    <row r="122" ht="14.25" customHeight="1"/>
    <row r="123" ht="14.25" customHeight="1">
      <c r="B123" s="12" t="s">
        <v>411</v>
      </c>
      <c r="C123" s="12" t="s">
        <v>412</v>
      </c>
      <c r="H123" s="12" t="s">
        <v>410</v>
      </c>
      <c r="J123" s="12">
        <f>F125</f>
        <v>16</v>
      </c>
      <c r="K123" s="12">
        <v>1.0</v>
      </c>
      <c r="L123" s="12">
        <f>K123*J123</f>
        <v>16</v>
      </c>
      <c r="M123" s="12">
        <f>L129</f>
        <v>88</v>
      </c>
      <c r="T123" s="237">
        <f>K129</f>
        <v>8187.344</v>
      </c>
    </row>
    <row r="124" ht="14.25" customHeight="1"/>
    <row r="125" ht="14.25" customHeight="1">
      <c r="E125" s="12" t="s">
        <v>413</v>
      </c>
      <c r="F125" s="315">
        <v>16.0</v>
      </c>
      <c r="G125" s="12" t="s">
        <v>414</v>
      </c>
    </row>
    <row r="126" ht="14.25" customHeight="1">
      <c r="D126" s="149" t="s">
        <v>298</v>
      </c>
      <c r="E126" s="149"/>
      <c r="F126" s="149"/>
      <c r="G126" s="149" t="s">
        <v>357</v>
      </c>
      <c r="H126" s="149" t="s">
        <v>155</v>
      </c>
      <c r="I126" s="149" t="s">
        <v>364</v>
      </c>
      <c r="J126" s="149" t="s">
        <v>373</v>
      </c>
      <c r="K126" s="149" t="s">
        <v>360</v>
      </c>
      <c r="L126" s="149" t="s">
        <v>347</v>
      </c>
    </row>
    <row r="127" ht="14.25" customHeight="1">
      <c r="D127" s="12" t="s">
        <v>374</v>
      </c>
      <c r="G127" s="307">
        <v>4.0</v>
      </c>
      <c r="H127" s="12">
        <f>Inputs!E$48</f>
        <v>89.25</v>
      </c>
      <c r="I127" s="12">
        <f>F125</f>
        <v>16</v>
      </c>
      <c r="J127" s="12">
        <v>1.1</v>
      </c>
      <c r="K127" s="237">
        <f t="shared" ref="K127:K128" si="24">J127*I127*H127*G127</f>
        <v>6283.2</v>
      </c>
      <c r="L127" s="12">
        <f t="shared" ref="L127:L128" si="25">J127*I127*G127</f>
        <v>70.4</v>
      </c>
    </row>
    <row r="128" ht="14.25" customHeight="1">
      <c r="D128" s="12" t="s">
        <v>375</v>
      </c>
      <c r="G128" s="310">
        <v>1.0</v>
      </c>
      <c r="H128" s="12">
        <f>Inputs!E$49</f>
        <v>108.19</v>
      </c>
      <c r="I128" s="12">
        <f>F125</f>
        <v>16</v>
      </c>
      <c r="J128" s="12">
        <v>1.1</v>
      </c>
      <c r="K128" s="237">
        <f t="shared" si="24"/>
        <v>1904.144</v>
      </c>
      <c r="L128" s="12">
        <f t="shared" si="25"/>
        <v>17.6</v>
      </c>
    </row>
    <row r="129" ht="14.25" customHeight="1">
      <c r="G129" s="12">
        <f>SUM(G127:G128)</f>
        <v>5</v>
      </c>
      <c r="I129" s="12">
        <f>SUM(I127:I128)</f>
        <v>32</v>
      </c>
      <c r="K129" s="237">
        <f t="shared" ref="K129:L129" si="26">SUM(K127:K128)</f>
        <v>8187.344</v>
      </c>
      <c r="L129" s="12">
        <f t="shared" si="26"/>
        <v>88</v>
      </c>
    </row>
    <row r="130" ht="14.25" customHeight="1"/>
    <row r="131" ht="14.25" customHeight="1"/>
    <row r="132" ht="14.25" customHeight="1">
      <c r="B132" s="12" t="s">
        <v>415</v>
      </c>
      <c r="C132" s="12" t="s">
        <v>416</v>
      </c>
      <c r="J132" s="12">
        <f>J134+J142</f>
        <v>32</v>
      </c>
      <c r="L132" s="12">
        <f t="shared" ref="L132:M132" si="27">L134+L142</f>
        <v>32</v>
      </c>
      <c r="M132" s="12">
        <f t="shared" si="27"/>
        <v>160</v>
      </c>
      <c r="T132" s="237">
        <f>T134+T142</f>
        <v>14886.08</v>
      </c>
    </row>
    <row r="133" ht="14.25" customHeight="1"/>
    <row r="134" ht="14.25" customHeight="1">
      <c r="B134" s="12" t="s">
        <v>417</v>
      </c>
      <c r="C134" s="12" t="s">
        <v>418</v>
      </c>
      <c r="H134" s="12" t="s">
        <v>410</v>
      </c>
      <c r="J134" s="12">
        <f>F136</f>
        <v>16</v>
      </c>
      <c r="K134" s="12">
        <v>1.0</v>
      </c>
      <c r="L134" s="12">
        <f>K134*J134</f>
        <v>16</v>
      </c>
      <c r="M134" s="12">
        <f>L140</f>
        <v>80</v>
      </c>
      <c r="T134" s="237">
        <f>K140</f>
        <v>7443.04</v>
      </c>
    </row>
    <row r="135" ht="14.25" customHeight="1"/>
    <row r="136" ht="14.25" customHeight="1">
      <c r="E136" s="12" t="s">
        <v>413</v>
      </c>
      <c r="F136" s="315">
        <v>16.0</v>
      </c>
      <c r="G136" s="12" t="s">
        <v>414</v>
      </c>
    </row>
    <row r="137" ht="14.25" customHeight="1">
      <c r="D137" s="149" t="s">
        <v>298</v>
      </c>
      <c r="E137" s="149"/>
      <c r="F137" s="149"/>
      <c r="G137" s="149" t="s">
        <v>357</v>
      </c>
      <c r="H137" s="149" t="s">
        <v>155</v>
      </c>
      <c r="I137" s="149" t="s">
        <v>364</v>
      </c>
      <c r="J137" s="149" t="s">
        <v>373</v>
      </c>
      <c r="K137" s="149" t="s">
        <v>360</v>
      </c>
      <c r="L137" s="149" t="s">
        <v>347</v>
      </c>
    </row>
    <row r="138" ht="14.25" customHeight="1">
      <c r="D138" s="12" t="s">
        <v>374</v>
      </c>
      <c r="G138" s="307">
        <v>4.0</v>
      </c>
      <c r="H138" s="12">
        <f>Inputs!E$48</f>
        <v>89.25</v>
      </c>
      <c r="I138" s="12">
        <f>F136</f>
        <v>16</v>
      </c>
      <c r="J138" s="12">
        <v>1.0</v>
      </c>
      <c r="K138" s="237">
        <f t="shared" ref="K138:K139" si="28">J138*I138*H138*G138</f>
        <v>5712</v>
      </c>
      <c r="L138" s="12">
        <f t="shared" ref="L138:L139" si="29">J138*I138*G138</f>
        <v>64</v>
      </c>
    </row>
    <row r="139" ht="14.25" customHeight="1">
      <c r="D139" s="12" t="s">
        <v>375</v>
      </c>
      <c r="G139" s="310">
        <v>1.0</v>
      </c>
      <c r="H139" s="12">
        <f>Inputs!E$49</f>
        <v>108.19</v>
      </c>
      <c r="I139" s="12">
        <f>F136</f>
        <v>16</v>
      </c>
      <c r="J139" s="12">
        <v>1.0</v>
      </c>
      <c r="K139" s="237">
        <f t="shared" si="28"/>
        <v>1731.04</v>
      </c>
      <c r="L139" s="12">
        <f t="shared" si="29"/>
        <v>16</v>
      </c>
    </row>
    <row r="140" ht="14.25" customHeight="1">
      <c r="G140" s="12">
        <f>SUM(G138:G139)</f>
        <v>5</v>
      </c>
      <c r="I140" s="12">
        <f>SUM(I138:I139)</f>
        <v>32</v>
      </c>
      <c r="K140" s="237">
        <f t="shared" ref="K140:L140" si="30">SUM(K138:K139)</f>
        <v>7443.04</v>
      </c>
      <c r="L140" s="12">
        <f t="shared" si="30"/>
        <v>80</v>
      </c>
    </row>
    <row r="141" ht="14.25" customHeight="1">
      <c r="K141" s="237"/>
    </row>
    <row r="142" ht="14.25" customHeight="1">
      <c r="B142" s="12" t="s">
        <v>419</v>
      </c>
      <c r="C142" s="12" t="s">
        <v>420</v>
      </c>
      <c r="H142" s="12" t="s">
        <v>410</v>
      </c>
      <c r="J142" s="12">
        <f>F144</f>
        <v>16</v>
      </c>
      <c r="K142" s="12">
        <v>1.0</v>
      </c>
      <c r="L142" s="12">
        <f>K142*J142</f>
        <v>16</v>
      </c>
      <c r="M142" s="12">
        <f>L148</f>
        <v>80</v>
      </c>
      <c r="T142" s="237">
        <f>K148</f>
        <v>7443.04</v>
      </c>
    </row>
    <row r="143" ht="14.25" customHeight="1"/>
    <row r="144" ht="14.25" customHeight="1">
      <c r="E144" s="12" t="s">
        <v>413</v>
      </c>
      <c r="F144" s="315">
        <v>16.0</v>
      </c>
      <c r="G144" s="12" t="s">
        <v>414</v>
      </c>
    </row>
    <row r="145" ht="14.25" customHeight="1">
      <c r="D145" s="149" t="s">
        <v>298</v>
      </c>
      <c r="E145" s="149"/>
      <c r="F145" s="149"/>
      <c r="G145" s="149" t="s">
        <v>357</v>
      </c>
      <c r="H145" s="149" t="s">
        <v>155</v>
      </c>
      <c r="I145" s="149" t="s">
        <v>364</v>
      </c>
      <c r="J145" s="149" t="s">
        <v>373</v>
      </c>
      <c r="K145" s="149" t="s">
        <v>360</v>
      </c>
      <c r="L145" s="149" t="s">
        <v>347</v>
      </c>
    </row>
    <row r="146" ht="14.25" customHeight="1">
      <c r="D146" s="12" t="s">
        <v>374</v>
      </c>
      <c r="G146" s="307">
        <v>4.0</v>
      </c>
      <c r="H146" s="12">
        <f>Inputs!E$48</f>
        <v>89.25</v>
      </c>
      <c r="I146" s="12">
        <f>F144</f>
        <v>16</v>
      </c>
      <c r="J146" s="12">
        <v>1.0</v>
      </c>
      <c r="K146" s="237">
        <f t="shared" ref="K146:K147" si="31">J146*I146*H146*G146</f>
        <v>5712</v>
      </c>
      <c r="L146" s="12">
        <f t="shared" ref="L146:L147" si="32">J146*I146*G146</f>
        <v>64</v>
      </c>
    </row>
    <row r="147" ht="14.25" customHeight="1">
      <c r="D147" s="12" t="s">
        <v>375</v>
      </c>
      <c r="G147" s="310">
        <v>1.0</v>
      </c>
      <c r="H147" s="12">
        <f>Inputs!E$49</f>
        <v>108.19</v>
      </c>
      <c r="I147" s="12">
        <f>F144</f>
        <v>16</v>
      </c>
      <c r="J147" s="12">
        <v>1.0</v>
      </c>
      <c r="K147" s="237">
        <f t="shared" si="31"/>
        <v>1731.04</v>
      </c>
      <c r="L147" s="12">
        <f t="shared" si="32"/>
        <v>16</v>
      </c>
    </row>
    <row r="148" ht="14.25" customHeight="1">
      <c r="G148" s="12">
        <f>SUM(G146:G147)</f>
        <v>5</v>
      </c>
      <c r="I148" s="12">
        <f>SUM(I146:I147)</f>
        <v>32</v>
      </c>
      <c r="K148" s="237">
        <f t="shared" ref="K148:L148" si="33">SUM(K146:K147)</f>
        <v>7443.04</v>
      </c>
      <c r="L148" s="12">
        <f t="shared" si="33"/>
        <v>80</v>
      </c>
    </row>
    <row r="149" ht="14.25" customHeight="1"/>
    <row r="150" ht="14.25" customHeight="1">
      <c r="B150" s="12" t="s">
        <v>421</v>
      </c>
      <c r="C150" s="12" t="s">
        <v>422</v>
      </c>
      <c r="H150" s="12" t="s">
        <v>410</v>
      </c>
      <c r="J150" s="12">
        <f>F152</f>
        <v>16</v>
      </c>
      <c r="K150" s="12">
        <v>1.0</v>
      </c>
      <c r="L150" s="12">
        <f>K150*J150</f>
        <v>16</v>
      </c>
      <c r="M150" s="12">
        <f>L156</f>
        <v>80</v>
      </c>
      <c r="T150" s="237">
        <f>K156</f>
        <v>7443.04</v>
      </c>
    </row>
    <row r="151" ht="14.25" customHeight="1"/>
    <row r="152" ht="14.25" customHeight="1">
      <c r="E152" s="12" t="s">
        <v>413</v>
      </c>
      <c r="F152" s="315">
        <v>16.0</v>
      </c>
      <c r="G152" s="12" t="s">
        <v>414</v>
      </c>
    </row>
    <row r="153" ht="14.25" customHeight="1">
      <c r="D153" s="149" t="s">
        <v>298</v>
      </c>
      <c r="E153" s="149"/>
      <c r="F153" s="149"/>
      <c r="G153" s="149" t="s">
        <v>357</v>
      </c>
      <c r="H153" s="149" t="s">
        <v>155</v>
      </c>
      <c r="I153" s="149" t="s">
        <v>364</v>
      </c>
      <c r="J153" s="149" t="s">
        <v>373</v>
      </c>
      <c r="K153" s="149" t="s">
        <v>360</v>
      </c>
      <c r="L153" s="149" t="s">
        <v>347</v>
      </c>
    </row>
    <row r="154" ht="14.25" customHeight="1">
      <c r="D154" s="12" t="s">
        <v>374</v>
      </c>
      <c r="G154" s="307">
        <v>4.0</v>
      </c>
      <c r="H154" s="12">
        <f>Inputs!E$48</f>
        <v>89.25</v>
      </c>
      <c r="I154" s="12">
        <f>F152</f>
        <v>16</v>
      </c>
      <c r="J154" s="12">
        <v>1.0</v>
      </c>
      <c r="K154" s="237">
        <f t="shared" ref="K154:K155" si="34">J154*I154*H154*G154</f>
        <v>5712</v>
      </c>
      <c r="L154" s="12">
        <f t="shared" ref="L154:L155" si="35">J154*I154*G154</f>
        <v>64</v>
      </c>
    </row>
    <row r="155" ht="14.25" customHeight="1">
      <c r="D155" s="12" t="s">
        <v>375</v>
      </c>
      <c r="G155" s="310">
        <v>1.0</v>
      </c>
      <c r="H155" s="12">
        <f>Inputs!E$49</f>
        <v>108.19</v>
      </c>
      <c r="I155" s="12">
        <f>F152</f>
        <v>16</v>
      </c>
      <c r="J155" s="12">
        <v>1.0</v>
      </c>
      <c r="K155" s="237">
        <f t="shared" si="34"/>
        <v>1731.04</v>
      </c>
      <c r="L155" s="12">
        <f t="shared" si="35"/>
        <v>16</v>
      </c>
    </row>
    <row r="156" ht="14.25" customHeight="1">
      <c r="G156" s="12">
        <f>SUM(G154:G155)</f>
        <v>5</v>
      </c>
      <c r="I156" s="12">
        <f>SUM(I154:I155)</f>
        <v>32</v>
      </c>
      <c r="K156" s="237">
        <f t="shared" ref="K156:L156" si="36">SUM(K154:K155)</f>
        <v>7443.04</v>
      </c>
      <c r="L156" s="12">
        <f t="shared" si="36"/>
        <v>80</v>
      </c>
    </row>
    <row r="157" ht="14.25" customHeight="1">
      <c r="K157" s="237"/>
    </row>
    <row r="158" ht="14.25" customHeight="1">
      <c r="B158" s="12" t="s">
        <v>423</v>
      </c>
      <c r="C158" s="316" t="s">
        <v>424</v>
      </c>
      <c r="J158" s="12">
        <f>J160+J168</f>
        <v>32</v>
      </c>
      <c r="L158" s="12">
        <f t="shared" ref="L158:M158" si="37">L160+L168</f>
        <v>32</v>
      </c>
      <c r="M158" s="12">
        <f t="shared" si="37"/>
        <v>160</v>
      </c>
      <c r="T158" s="237">
        <f>T160+T168</f>
        <v>14886.08</v>
      </c>
    </row>
    <row r="159" ht="14.25" customHeight="1"/>
    <row r="160" ht="14.25" customHeight="1">
      <c r="B160" s="12" t="s">
        <v>425</v>
      </c>
      <c r="C160" s="12" t="s">
        <v>426</v>
      </c>
      <c r="H160" s="12" t="s">
        <v>410</v>
      </c>
      <c r="J160" s="12">
        <f>F162</f>
        <v>16</v>
      </c>
      <c r="K160" s="12">
        <v>1.0</v>
      </c>
      <c r="L160" s="12">
        <f>K160*J160</f>
        <v>16</v>
      </c>
      <c r="M160" s="12">
        <f>L166</f>
        <v>80</v>
      </c>
      <c r="T160" s="237">
        <f>K166</f>
        <v>7443.04</v>
      </c>
    </row>
    <row r="161" ht="14.25" customHeight="1"/>
    <row r="162" ht="14.25" customHeight="1">
      <c r="E162" s="12" t="s">
        <v>413</v>
      </c>
      <c r="F162" s="315">
        <v>16.0</v>
      </c>
      <c r="G162" s="12" t="s">
        <v>414</v>
      </c>
    </row>
    <row r="163" ht="14.25" customHeight="1">
      <c r="D163" s="149" t="s">
        <v>298</v>
      </c>
      <c r="E163" s="149"/>
      <c r="F163" s="149"/>
      <c r="G163" s="149" t="s">
        <v>357</v>
      </c>
      <c r="H163" s="149" t="s">
        <v>155</v>
      </c>
      <c r="I163" s="149" t="s">
        <v>364</v>
      </c>
      <c r="J163" s="149" t="s">
        <v>373</v>
      </c>
      <c r="K163" s="149" t="s">
        <v>360</v>
      </c>
      <c r="L163" s="149" t="s">
        <v>347</v>
      </c>
    </row>
    <row r="164" ht="14.25" customHeight="1">
      <c r="D164" s="12" t="s">
        <v>374</v>
      </c>
      <c r="G164" s="307">
        <v>4.0</v>
      </c>
      <c r="H164" s="12">
        <f>Inputs!E$48</f>
        <v>89.25</v>
      </c>
      <c r="I164" s="12">
        <f>F162</f>
        <v>16</v>
      </c>
      <c r="J164" s="12">
        <v>1.0</v>
      </c>
      <c r="K164" s="237">
        <f t="shared" ref="K164:K165" si="38">J164*I164*H164*G164</f>
        <v>5712</v>
      </c>
      <c r="L164" s="12">
        <f t="shared" ref="L164:L165" si="39">J164*I164*G164</f>
        <v>64</v>
      </c>
    </row>
    <row r="165" ht="14.25" customHeight="1">
      <c r="D165" s="12" t="s">
        <v>375</v>
      </c>
      <c r="G165" s="310">
        <v>1.0</v>
      </c>
      <c r="H165" s="12">
        <f>Inputs!E$49</f>
        <v>108.19</v>
      </c>
      <c r="I165" s="12">
        <f>F162</f>
        <v>16</v>
      </c>
      <c r="J165" s="12">
        <v>1.0</v>
      </c>
      <c r="K165" s="237">
        <f t="shared" si="38"/>
        <v>1731.04</v>
      </c>
      <c r="L165" s="12">
        <f t="shared" si="39"/>
        <v>16</v>
      </c>
    </row>
    <row r="166" ht="14.25" customHeight="1">
      <c r="G166" s="12">
        <f>SUM(G164:G165)</f>
        <v>5</v>
      </c>
      <c r="I166" s="12">
        <f>SUM(I164:I165)</f>
        <v>32</v>
      </c>
      <c r="K166" s="237">
        <f t="shared" ref="K166:L166" si="40">SUM(K164:K165)</f>
        <v>7443.04</v>
      </c>
      <c r="L166" s="12">
        <f t="shared" si="40"/>
        <v>80</v>
      </c>
    </row>
    <row r="167" ht="14.25" customHeight="1"/>
    <row r="168" ht="14.25" customHeight="1">
      <c r="B168" s="12" t="s">
        <v>427</v>
      </c>
      <c r="C168" s="12" t="s">
        <v>428</v>
      </c>
      <c r="H168" s="12" t="s">
        <v>410</v>
      </c>
      <c r="J168" s="12">
        <f>F170</f>
        <v>16</v>
      </c>
      <c r="K168" s="12">
        <v>1.0</v>
      </c>
      <c r="L168" s="12">
        <f>K168*J168</f>
        <v>16</v>
      </c>
      <c r="M168" s="12">
        <f>L174</f>
        <v>80</v>
      </c>
      <c r="T168" s="237">
        <f>K174</f>
        <v>7443.04</v>
      </c>
    </row>
    <row r="169" ht="14.25" customHeight="1"/>
    <row r="170" ht="14.25" customHeight="1">
      <c r="E170" s="12" t="s">
        <v>413</v>
      </c>
      <c r="F170" s="157">
        <v>16.0</v>
      </c>
      <c r="G170" s="12" t="s">
        <v>414</v>
      </c>
    </row>
    <row r="171" ht="14.25" customHeight="1">
      <c r="D171" s="149" t="s">
        <v>298</v>
      </c>
      <c r="E171" s="149"/>
      <c r="F171" s="149"/>
      <c r="G171" s="149" t="s">
        <v>357</v>
      </c>
      <c r="H171" s="149" t="s">
        <v>155</v>
      </c>
      <c r="I171" s="149" t="s">
        <v>364</v>
      </c>
      <c r="J171" s="149" t="s">
        <v>373</v>
      </c>
      <c r="K171" s="149" t="s">
        <v>360</v>
      </c>
      <c r="L171" s="149" t="s">
        <v>347</v>
      </c>
    </row>
    <row r="172" ht="14.25" customHeight="1">
      <c r="D172" s="12" t="s">
        <v>374</v>
      </c>
      <c r="G172" s="157">
        <v>4.0</v>
      </c>
      <c r="H172" s="12">
        <f>Inputs!E$48</f>
        <v>89.25</v>
      </c>
      <c r="I172" s="12">
        <f>F170</f>
        <v>16</v>
      </c>
      <c r="J172" s="12">
        <v>1.0</v>
      </c>
      <c r="K172" s="237">
        <f t="shared" ref="K172:K173" si="41">J172*I172*H172*G172</f>
        <v>5712</v>
      </c>
      <c r="L172" s="12">
        <f t="shared" ref="L172:L173" si="42">J172*I172*G172</f>
        <v>64</v>
      </c>
    </row>
    <row r="173" ht="14.25" customHeight="1">
      <c r="D173" s="12" t="s">
        <v>375</v>
      </c>
      <c r="G173" s="157">
        <v>1.0</v>
      </c>
      <c r="H173" s="12">
        <f>Inputs!E$49</f>
        <v>108.19</v>
      </c>
      <c r="I173" s="12">
        <f>F170</f>
        <v>16</v>
      </c>
      <c r="J173" s="12">
        <v>1.0</v>
      </c>
      <c r="K173" s="237">
        <f t="shared" si="41"/>
        <v>1731.04</v>
      </c>
      <c r="L173" s="12">
        <f t="shared" si="42"/>
        <v>16</v>
      </c>
    </row>
    <row r="174" ht="14.25" customHeight="1">
      <c r="G174" s="12">
        <f>SUM(G172:G173)</f>
        <v>5</v>
      </c>
      <c r="I174" s="12">
        <f>SUM(I172:I173)</f>
        <v>32</v>
      </c>
      <c r="K174" s="237">
        <f t="shared" ref="K174:L174" si="43">SUM(K172:K173)</f>
        <v>7443.04</v>
      </c>
      <c r="L174" s="12">
        <f t="shared" si="43"/>
        <v>80</v>
      </c>
    </row>
    <row r="175" ht="14.25" customHeight="1"/>
    <row r="176" ht="14.25" customHeight="1">
      <c r="A176" s="303">
        <v>1.4</v>
      </c>
      <c r="B176" s="304" t="s">
        <v>429</v>
      </c>
      <c r="C176" s="304"/>
      <c r="D176" s="47"/>
      <c r="E176" s="47"/>
      <c r="F176" s="47"/>
      <c r="G176" s="47"/>
      <c r="H176" s="48"/>
      <c r="J176" s="12">
        <f>F178</f>
        <v>40</v>
      </c>
      <c r="K176" s="12">
        <v>1.0</v>
      </c>
      <c r="L176" s="12">
        <f>K176*J176</f>
        <v>40</v>
      </c>
      <c r="M176" s="12">
        <f>L182</f>
        <v>800</v>
      </c>
      <c r="T176" s="314">
        <f>K182</f>
        <v>74430.4</v>
      </c>
      <c r="U176" s="12" t="s">
        <v>430</v>
      </c>
      <c r="Z176" s="313">
        <f>SUM(S176:Y176)</f>
        <v>74430.4</v>
      </c>
    </row>
    <row r="177" ht="14.25" customHeight="1"/>
    <row r="178" ht="14.25" customHeight="1">
      <c r="E178" s="12" t="s">
        <v>413</v>
      </c>
      <c r="F178" s="317">
        <v>40.0</v>
      </c>
      <c r="G178" s="12" t="s">
        <v>414</v>
      </c>
    </row>
    <row r="179" ht="14.25" customHeight="1">
      <c r="D179" s="149" t="s">
        <v>298</v>
      </c>
      <c r="E179" s="149"/>
      <c r="F179" s="149"/>
      <c r="G179" s="149" t="s">
        <v>357</v>
      </c>
      <c r="H179" s="149" t="s">
        <v>155</v>
      </c>
      <c r="I179" s="149" t="s">
        <v>364</v>
      </c>
      <c r="J179" s="149" t="s">
        <v>373</v>
      </c>
      <c r="K179" s="149" t="s">
        <v>360</v>
      </c>
      <c r="L179" s="149" t="s">
        <v>347</v>
      </c>
    </row>
    <row r="180" ht="14.25" customHeight="1">
      <c r="D180" s="12" t="s">
        <v>374</v>
      </c>
      <c r="G180" s="307">
        <v>4.0</v>
      </c>
      <c r="H180" s="12">
        <f>Inputs!E$48</f>
        <v>89.25</v>
      </c>
      <c r="I180" s="157">
        <v>160.0</v>
      </c>
      <c r="J180" s="12">
        <v>1.0</v>
      </c>
      <c r="K180" s="237">
        <f t="shared" ref="K180:K181" si="44">J180*I180*H180*G180</f>
        <v>57120</v>
      </c>
      <c r="L180" s="12">
        <f t="shared" ref="L180:L181" si="45">J180*I180*G180</f>
        <v>640</v>
      </c>
    </row>
    <row r="181" ht="14.25" customHeight="1">
      <c r="D181" s="12" t="s">
        <v>375</v>
      </c>
      <c r="G181" s="310">
        <v>1.0</v>
      </c>
      <c r="H181" s="12">
        <f>Inputs!E$49</f>
        <v>108.19</v>
      </c>
      <c r="I181" s="157">
        <v>160.0</v>
      </c>
      <c r="J181" s="12">
        <v>1.0</v>
      </c>
      <c r="K181" s="237">
        <f t="shared" si="44"/>
        <v>17310.4</v>
      </c>
      <c r="L181" s="12">
        <f t="shared" si="45"/>
        <v>160</v>
      </c>
    </row>
    <row r="182" ht="14.25" customHeight="1">
      <c r="G182" s="12">
        <f>SUM(G180:G181)</f>
        <v>5</v>
      </c>
      <c r="I182" s="12">
        <f>SUM(I180:I181)</f>
        <v>320</v>
      </c>
      <c r="K182" s="237">
        <f t="shared" ref="K182:L182" si="46">SUM(K180:K181)</f>
        <v>74430.4</v>
      </c>
      <c r="L182" s="12">
        <f t="shared" si="46"/>
        <v>800</v>
      </c>
    </row>
    <row r="183" ht="14.25" customHeight="1"/>
    <row r="184" ht="14.25" customHeight="1">
      <c r="A184" s="303">
        <v>1.5</v>
      </c>
      <c r="B184" s="304" t="s">
        <v>315</v>
      </c>
      <c r="C184" s="304"/>
      <c r="D184" s="47"/>
      <c r="E184" s="47"/>
      <c r="F184" s="47"/>
      <c r="G184" s="47"/>
      <c r="H184" s="48"/>
      <c r="N184" s="318">
        <f>SUM(P193:P199)</f>
        <v>15.96016176</v>
      </c>
      <c r="O184" s="318">
        <f>S194</f>
        <v>0.2449729894</v>
      </c>
      <c r="Q184" s="318">
        <f>V195</f>
        <v>2.028682568</v>
      </c>
      <c r="R184" s="318">
        <f>SUM(M192:M198)</f>
        <v>155.4977398</v>
      </c>
      <c r="T184" s="313">
        <f>I196+I200+I202+I188+I189</f>
        <v>693160.1593</v>
      </c>
      <c r="U184" s="134"/>
      <c r="V184" s="134"/>
      <c r="W184" s="134"/>
      <c r="X184" s="134"/>
      <c r="Y184" s="134"/>
      <c r="Z184" s="313">
        <f>SUM(S184:Y184)</f>
        <v>693160.1593</v>
      </c>
    </row>
    <row r="185" ht="14.25" customHeight="1"/>
    <row r="186" ht="14.25" customHeight="1">
      <c r="G186" s="319" t="s">
        <v>431</v>
      </c>
      <c r="H186" s="149" t="s">
        <v>432</v>
      </c>
      <c r="I186" s="149" t="s">
        <v>360</v>
      </c>
      <c r="J186" s="149" t="s">
        <v>54</v>
      </c>
      <c r="K186" s="319" t="s">
        <v>433</v>
      </c>
      <c r="L186" s="149" t="s">
        <v>432</v>
      </c>
      <c r="M186" s="319" t="s">
        <v>434</v>
      </c>
      <c r="N186" s="319" t="s">
        <v>435</v>
      </c>
      <c r="O186" s="149" t="s">
        <v>432</v>
      </c>
      <c r="P186" s="319" t="s">
        <v>436</v>
      </c>
      <c r="Q186" s="319" t="s">
        <v>437</v>
      </c>
      <c r="R186" s="149" t="s">
        <v>432</v>
      </c>
      <c r="S186" s="319" t="s">
        <v>438</v>
      </c>
      <c r="T186" s="319" t="s">
        <v>439</v>
      </c>
      <c r="U186" s="149" t="s">
        <v>432</v>
      </c>
      <c r="V186" s="319" t="s">
        <v>440</v>
      </c>
    </row>
    <row r="187" ht="14.25" customHeight="1">
      <c r="A187" s="12" t="s">
        <v>316</v>
      </c>
      <c r="B187" s="12" t="s">
        <v>317</v>
      </c>
    </row>
    <row r="188" ht="14.25" customHeight="1">
      <c r="B188" s="12" t="s">
        <v>441</v>
      </c>
      <c r="C188" s="12" t="s">
        <v>442</v>
      </c>
      <c r="G188" s="237">
        <f>'Summary 2026 '!N7*Inputs!C$148</f>
        <v>721.8449512</v>
      </c>
      <c r="H188" s="12" t="str">
        <f>'Summary 2026 '!O7</f>
        <v>/meter</v>
      </c>
      <c r="I188" s="237"/>
      <c r="K188" s="12">
        <f>'Summary 2026 '!V7</f>
        <v>0.04615349029</v>
      </c>
      <c r="L188" s="12" t="s">
        <v>443</v>
      </c>
    </row>
    <row r="189" ht="14.25" customHeight="1">
      <c r="B189" s="12" t="s">
        <v>444</v>
      </c>
      <c r="C189" s="12" t="s">
        <v>445</v>
      </c>
      <c r="G189" s="237">
        <f>'Summary 2026 '!N8*Inputs!C$148</f>
        <v>58.25179202</v>
      </c>
      <c r="H189" s="12" t="str">
        <f>'Summary 2026 '!O8</f>
        <v>/m^2</v>
      </c>
      <c r="I189" s="237"/>
      <c r="K189" s="12">
        <f>'Summary 2026 '!W8</f>
        <v>0.03061509025</v>
      </c>
      <c r="L189" s="12" t="s">
        <v>446</v>
      </c>
    </row>
    <row r="190" ht="14.25" customHeight="1">
      <c r="G190" s="237"/>
      <c r="I190" s="237"/>
    </row>
    <row r="191" ht="14.25" customHeight="1">
      <c r="A191" s="12" t="s">
        <v>318</v>
      </c>
      <c r="B191" s="12" t="s">
        <v>319</v>
      </c>
      <c r="G191" s="237"/>
      <c r="I191" s="237"/>
    </row>
    <row r="192" ht="14.25" customHeight="1">
      <c r="B192" s="12" t="s">
        <v>447</v>
      </c>
      <c r="C192" s="320" t="s">
        <v>448</v>
      </c>
      <c r="G192" s="237">
        <f>'Summary 2026 '!N10*Inputs!C$148</f>
        <v>603.9881484</v>
      </c>
      <c r="H192" s="12" t="str">
        <f>'Summary 2026 '!O10</f>
        <v>/m^2</v>
      </c>
      <c r="I192" s="237">
        <f>G192*Inputs!H$145*(1+J192)</f>
        <v>212603.8282</v>
      </c>
      <c r="J192" s="87">
        <f>Inputs!C$146</f>
        <v>-0.5</v>
      </c>
      <c r="K192" s="12">
        <f>'Summary 2026 '!X10</f>
        <v>0.2109718508</v>
      </c>
      <c r="L192" s="12" t="s">
        <v>446</v>
      </c>
      <c r="M192" s="236">
        <f>Inputs!$H$145*K192</f>
        <v>148.5241829</v>
      </c>
    </row>
    <row r="193" ht="14.25" customHeight="1">
      <c r="B193" s="12" t="s">
        <v>449</v>
      </c>
      <c r="C193" s="320" t="s">
        <v>450</v>
      </c>
      <c r="G193" s="237">
        <f>'Summary 2026 '!N11*Inputs!C$148</f>
        <v>414.5889597</v>
      </c>
      <c r="H193" s="12" t="str">
        <f>'Summary 2026 '!O11</f>
        <v>/m^2</v>
      </c>
      <c r="I193" s="237">
        <f>G193*Inputs!H$145*(1+J193)</f>
        <v>145935.3138</v>
      </c>
      <c r="J193" s="87">
        <f>Inputs!C$146</f>
        <v>-0.5</v>
      </c>
      <c r="N193" s="12">
        <f>'Summary 2026 '!Y11</f>
        <v>0.0218261868</v>
      </c>
      <c r="O193" s="12" t="s">
        <v>446</v>
      </c>
      <c r="P193" s="236">
        <f>Inputs!$H$145*N193</f>
        <v>15.36563551</v>
      </c>
    </row>
    <row r="194" ht="14.25" customHeight="1">
      <c r="B194" s="12" t="s">
        <v>451</v>
      </c>
      <c r="C194" s="320" t="s">
        <v>452</v>
      </c>
      <c r="G194" s="237">
        <f>'Summary 2026 '!N12*Inputs!C$148</f>
        <v>11.19679335</v>
      </c>
      <c r="H194" s="12" t="str">
        <f>'Summary 2026 '!O12</f>
        <v>/m^2</v>
      </c>
      <c r="I194" s="237">
        <f>G194*Inputs!H$145*(1+J194)</f>
        <v>3941.271259</v>
      </c>
      <c r="J194" s="87">
        <f>Inputs!C$146</f>
        <v>-0.5</v>
      </c>
      <c r="Q194" s="12">
        <f>'Summary 2026 '!Z12</f>
        <v>0.0003479729962</v>
      </c>
      <c r="R194" s="12" t="s">
        <v>446</v>
      </c>
      <c r="S194" s="236">
        <f>Inputs!$H$145*Q194</f>
        <v>0.2449729894</v>
      </c>
    </row>
    <row r="195" ht="14.25" customHeight="1">
      <c r="B195" s="12" t="s">
        <v>453</v>
      </c>
      <c r="C195" s="320" t="s">
        <v>454</v>
      </c>
      <c r="G195" s="237">
        <f>'Summary 2026 '!N13*Inputs!C$148</f>
        <v>8.8206536</v>
      </c>
      <c r="H195" s="12" t="str">
        <f>'Summary 2026 '!O13</f>
        <v>/m^2</v>
      </c>
      <c r="I195" s="321">
        <f>G195*Inputs!H$145*(1+J195)</f>
        <v>3104.870067</v>
      </c>
      <c r="J195" s="87">
        <f>Inputs!C$146</f>
        <v>-0.5</v>
      </c>
      <c r="T195" s="12">
        <f>'Summary 2026 '!AA13</f>
        <v>0.002881651375</v>
      </c>
      <c r="U195" s="12" t="s">
        <v>446</v>
      </c>
      <c r="V195" s="236">
        <f>Inputs!$H$145*T195</f>
        <v>2.028682568</v>
      </c>
      <c r="W195" s="12" t="s">
        <v>446</v>
      </c>
    </row>
    <row r="196" ht="14.25" customHeight="1">
      <c r="C196" s="320"/>
      <c r="G196" s="237"/>
      <c r="I196" s="314">
        <f>SUM(I192:I195)</f>
        <v>365585.2834</v>
      </c>
    </row>
    <row r="197" ht="14.25" customHeight="1">
      <c r="A197" s="12" t="s">
        <v>320</v>
      </c>
      <c r="B197" s="12" t="s">
        <v>321</v>
      </c>
      <c r="G197" s="237"/>
      <c r="I197" s="237"/>
    </row>
    <row r="198" ht="14.25" customHeight="1">
      <c r="B198" s="12" t="s">
        <v>455</v>
      </c>
      <c r="C198" s="12" t="s">
        <v>456</v>
      </c>
      <c r="G198" s="237">
        <f>'Summary 2026 '!N15*Inputs!C$148</f>
        <v>18.15004985</v>
      </c>
      <c r="H198" s="12" t="str">
        <f>'Summary 2026 '!O15</f>
        <v>/m^2</v>
      </c>
      <c r="I198" s="237">
        <f>G198*Inputs!H$145*(1+J198)</f>
        <v>6388.817548</v>
      </c>
      <c r="J198" s="87">
        <f>Inputs!C$146</f>
        <v>-0.5</v>
      </c>
      <c r="K198" s="12">
        <f>'Summary 2026 '!X15</f>
        <v>0.009905620566</v>
      </c>
      <c r="L198" s="12" t="s">
        <v>446</v>
      </c>
      <c r="M198" s="236">
        <f>Inputs!$H$145*K198</f>
        <v>6.973556878</v>
      </c>
    </row>
    <row r="199" ht="14.25" customHeight="1">
      <c r="B199" s="12" t="s">
        <v>457</v>
      </c>
      <c r="C199" s="12" t="s">
        <v>458</v>
      </c>
      <c r="G199" s="237">
        <f>'Summary 2026 '!N16*Inputs!C$148</f>
        <v>427.7725506</v>
      </c>
      <c r="H199" s="12" t="str">
        <f>'Summary 2026 '!O16</f>
        <v>/m^2</v>
      </c>
      <c r="I199" s="321">
        <f>G199*Inputs!H$145*(1+J199)</f>
        <v>150575.9378</v>
      </c>
      <c r="J199" s="87">
        <f>Inputs!C$146</f>
        <v>-0.5</v>
      </c>
      <c r="N199" s="12">
        <f>'Summary 2026 '!Y16</f>
        <v>0.0008444975192</v>
      </c>
      <c r="O199" s="12" t="s">
        <v>446</v>
      </c>
      <c r="P199" s="236">
        <f>Inputs!$H$145*N199</f>
        <v>0.5945262535</v>
      </c>
    </row>
    <row r="200" ht="14.25" customHeight="1">
      <c r="G200" s="237"/>
      <c r="I200" s="314">
        <f>SUM(I198:I199)</f>
        <v>156964.7554</v>
      </c>
    </row>
    <row r="201" ht="14.25" customHeight="1">
      <c r="G201" s="237"/>
      <c r="I201" s="237"/>
    </row>
    <row r="202" ht="14.25" customHeight="1">
      <c r="A202" s="12" t="s">
        <v>322</v>
      </c>
      <c r="B202" s="12" t="s">
        <v>323</v>
      </c>
      <c r="G202" s="237">
        <f>'Summary 2026 '!N17*Inputs!C148</f>
        <v>242.3439213</v>
      </c>
      <c r="H202" s="12" t="str">
        <f>'Summary 2026 '!O17</f>
        <v>/m^2</v>
      </c>
      <c r="I202" s="314">
        <f>G202*Inputs!H$145</f>
        <v>170610.1206</v>
      </c>
    </row>
    <row r="203" ht="14.25" customHeight="1">
      <c r="G203" s="237"/>
      <c r="I203" s="237"/>
    </row>
    <row r="204" ht="14.25" customHeight="1">
      <c r="A204" s="303">
        <v>1.6</v>
      </c>
      <c r="B204" s="304" t="s">
        <v>324</v>
      </c>
      <c r="C204" s="304"/>
      <c r="D204" s="47"/>
      <c r="E204" s="47"/>
      <c r="F204" s="47"/>
      <c r="G204" s="47"/>
      <c r="H204" s="48"/>
      <c r="I204" s="237"/>
      <c r="R204" s="318">
        <f>M205</f>
        <v>542.6953511</v>
      </c>
      <c r="T204" s="313">
        <f>I208</f>
        <v>393809.6736</v>
      </c>
      <c r="Z204" s="313">
        <f>SUM(S204:Y204)</f>
        <v>393809.6736</v>
      </c>
    </row>
    <row r="205" ht="14.25" customHeight="1">
      <c r="A205" s="12" t="s">
        <v>325</v>
      </c>
      <c r="B205" s="12" t="s">
        <v>326</v>
      </c>
      <c r="G205" s="237">
        <f>'Summary 2026 '!N18*Inputs!C$148</f>
        <v>455.2381391</v>
      </c>
      <c r="H205" s="12" t="str">
        <f>'Summary 2026 '!O18</f>
        <v>/m^2</v>
      </c>
      <c r="I205" s="314">
        <f>G205*Inputs!H$145</f>
        <v>320487.6499</v>
      </c>
      <c r="K205" s="12">
        <f>'Summary 2026 '!X18</f>
        <v>0.7708740783</v>
      </c>
      <c r="L205" s="12" t="s">
        <v>459</v>
      </c>
      <c r="M205" s="236">
        <f>Inputs!$H$145*K205</f>
        <v>542.6953511</v>
      </c>
    </row>
    <row r="206" ht="14.25" customHeight="1">
      <c r="A206" s="12" t="s">
        <v>327</v>
      </c>
      <c r="B206" s="12" t="s">
        <v>460</v>
      </c>
      <c r="G206" s="237">
        <f>'Summary 2026 '!N19*Inputs!C$148</f>
        <v>15.82447093</v>
      </c>
      <c r="H206" s="12" t="str">
        <f>'Summary 2026 '!O19</f>
        <v>/m^2</v>
      </c>
      <c r="I206" s="314">
        <f>G206*Inputs!H$145*2</f>
        <v>22280.85508</v>
      </c>
    </row>
    <row r="207" ht="14.25" customHeight="1">
      <c r="A207" s="12" t="s">
        <v>329</v>
      </c>
      <c r="B207" s="12" t="s">
        <v>461</v>
      </c>
      <c r="G207" s="237">
        <f>'Summary 2026 '!N20*Inputs!C$148</f>
        <v>23.78663385</v>
      </c>
      <c r="H207" s="322" t="s">
        <v>462</v>
      </c>
      <c r="I207" s="314">
        <f>G207*Inputs!H$145*10*Inputs!H134</f>
        <v>51041.16862</v>
      </c>
    </row>
    <row r="208" ht="14.25" customHeight="1">
      <c r="G208" s="237"/>
      <c r="I208" s="237">
        <f>SUM(I205:I207)</f>
        <v>393809.6736</v>
      </c>
    </row>
    <row r="209" ht="14.25" customHeight="1">
      <c r="G209" s="237"/>
      <c r="I209" s="237"/>
    </row>
    <row r="210" ht="14.25" customHeight="1">
      <c r="A210" s="303">
        <v>1.7</v>
      </c>
      <c r="B210" s="304" t="s">
        <v>331</v>
      </c>
      <c r="C210" s="304"/>
      <c r="D210" s="47"/>
      <c r="E210" s="47"/>
      <c r="F210" s="47"/>
      <c r="G210" s="323">
        <v>0.0283168</v>
      </c>
      <c r="H210" s="12">
        <f>Inputs!B36</f>
        <v>100</v>
      </c>
      <c r="I210" s="324" t="s">
        <v>95</v>
      </c>
      <c r="V210" s="313">
        <f>J214+J215</f>
        <v>2007.338009</v>
      </c>
      <c r="W210" s="134"/>
      <c r="X210" s="134"/>
      <c r="Y210" s="313">
        <f>J212</f>
        <v>369847.4532</v>
      </c>
      <c r="Z210" s="313">
        <f>SUM(S210:Y210)</f>
        <v>371854.7912</v>
      </c>
    </row>
    <row r="211" ht="14.25" customHeight="1">
      <c r="F211" s="156" t="s">
        <v>463</v>
      </c>
      <c r="G211" s="240" t="s">
        <v>464</v>
      </c>
      <c r="H211" s="156" t="s">
        <v>465</v>
      </c>
      <c r="I211" s="156" t="s">
        <v>155</v>
      </c>
      <c r="J211" s="240" t="s">
        <v>360</v>
      </c>
    </row>
    <row r="212" ht="14.25" customHeight="1">
      <c r="C212" s="320" t="s">
        <v>448</v>
      </c>
      <c r="F212" s="236">
        <f t="shared" ref="F212:F215" si="47">G212/G$210</f>
        <v>24656.49688</v>
      </c>
      <c r="G212" s="236">
        <f>SUM(M187:M205)</f>
        <v>698.1930909</v>
      </c>
      <c r="H212" s="236">
        <f t="shared" ref="H212:H215" si="48">H$210*F212/2000</f>
        <v>1232.824844</v>
      </c>
      <c r="I212" s="237">
        <f>Inputs!B79</f>
        <v>300</v>
      </c>
      <c r="J212" s="237">
        <f>I212*H212</f>
        <v>369847.4532</v>
      </c>
    </row>
    <row r="213" ht="14.25" customHeight="1">
      <c r="C213" s="320" t="s">
        <v>450</v>
      </c>
      <c r="F213" s="236">
        <f t="shared" si="47"/>
        <v>563.6287208</v>
      </c>
      <c r="G213" s="236">
        <f>SUM(P187:P205)</f>
        <v>15.96016176</v>
      </c>
      <c r="H213" s="236">
        <f t="shared" si="48"/>
        <v>28.18143604</v>
      </c>
      <c r="I213" s="237"/>
    </row>
    <row r="214" ht="14.25" customHeight="1">
      <c r="C214" s="320" t="s">
        <v>452</v>
      </c>
      <c r="F214" s="236">
        <f t="shared" si="47"/>
        <v>71.64236666</v>
      </c>
      <c r="G214" s="236">
        <f>SUM(V187:V204)</f>
        <v>2.028682568</v>
      </c>
      <c r="H214" s="236">
        <f t="shared" si="48"/>
        <v>3.582118333</v>
      </c>
      <c r="I214" s="237">
        <f>Inputs!B80</f>
        <v>500</v>
      </c>
      <c r="J214" s="237">
        <f t="shared" ref="J214:J215" si="49">I214*H214</f>
        <v>1791.059166</v>
      </c>
    </row>
    <row r="215" ht="14.25" customHeight="1">
      <c r="C215" s="320" t="s">
        <v>454</v>
      </c>
      <c r="F215" s="236">
        <f t="shared" si="47"/>
        <v>8.651153709</v>
      </c>
      <c r="G215" s="236">
        <f>SUM(S187:S204)</f>
        <v>0.2449729894</v>
      </c>
      <c r="H215" s="236">
        <f t="shared" si="48"/>
        <v>0.4325576855</v>
      </c>
      <c r="I215" s="237">
        <f>Inputs!B80</f>
        <v>500</v>
      </c>
      <c r="J215" s="237">
        <f t="shared" si="49"/>
        <v>216.2788427</v>
      </c>
    </row>
    <row r="216" ht="14.25" customHeight="1">
      <c r="G216" s="237"/>
      <c r="I216" s="237"/>
    </row>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9">
    <mergeCell ref="O3:O4"/>
    <mergeCell ref="P3:P4"/>
    <mergeCell ref="Q3:Q4"/>
    <mergeCell ref="R3:R4"/>
    <mergeCell ref="S3:S4"/>
    <mergeCell ref="T3:T4"/>
    <mergeCell ref="U3:U4"/>
    <mergeCell ref="V3:V4"/>
    <mergeCell ref="W3:W4"/>
    <mergeCell ref="X3:X4"/>
    <mergeCell ref="Y3:Y4"/>
    <mergeCell ref="Z3:Z4"/>
    <mergeCell ref="A1:Z1"/>
    <mergeCell ref="I3:I4"/>
    <mergeCell ref="J3:J4"/>
    <mergeCell ref="K3:K4"/>
    <mergeCell ref="L3:L4"/>
    <mergeCell ref="M3:M4"/>
    <mergeCell ref="N3:N4"/>
  </mergeCells>
  <printOptions/>
  <pageMargins bottom="0.75" footer="0.0" header="0.0" left="0.7" right="0.7" top="0.75"/>
  <pageSetup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pane xSplit="6.0" ySplit="4.0" topLeftCell="G5" activePane="bottomRight" state="frozen"/>
      <selection activeCell="G1" sqref="G1" pane="topRight"/>
      <selection activeCell="A5" sqref="A5" pane="bottomLeft"/>
      <selection activeCell="G5" sqref="G5" pane="bottomRight"/>
    </sheetView>
  </sheetViews>
  <sheetFormatPr customHeight="1" defaultColWidth="12.63" defaultRowHeight="15.0"/>
  <cols>
    <col customWidth="1" min="1" max="3" width="8.63"/>
    <col customWidth="1" min="4" max="4" width="10.88"/>
    <col customWidth="1" min="5" max="5" width="8.63"/>
    <col customWidth="1" min="6" max="6" width="11.88"/>
    <col customWidth="1" min="7" max="7" width="13.88"/>
    <col customWidth="1" min="8" max="8" width="14.13"/>
    <col customWidth="1" min="9" max="26" width="14.5"/>
    <col customWidth="1" min="27" max="28" width="8.63"/>
    <col customWidth="1" min="29" max="29" width="10.88"/>
    <col customWidth="1" min="30" max="30" width="14.13"/>
  </cols>
  <sheetData>
    <row r="1" ht="14.25" customHeight="1">
      <c r="A1" s="325" t="s">
        <v>466</v>
      </c>
      <c r="B1" s="81"/>
      <c r="C1" s="81"/>
      <c r="D1" s="81"/>
      <c r="E1" s="81"/>
      <c r="F1" s="81"/>
      <c r="G1" s="81"/>
      <c r="H1" s="81"/>
      <c r="I1" s="81"/>
      <c r="J1" s="81"/>
      <c r="K1" s="81"/>
      <c r="L1" s="81"/>
      <c r="M1" s="81"/>
      <c r="N1" s="81"/>
      <c r="O1" s="81"/>
      <c r="P1" s="81"/>
      <c r="Q1" s="81"/>
      <c r="R1" s="81"/>
      <c r="S1" s="81"/>
      <c r="T1" s="81"/>
      <c r="U1" s="81"/>
      <c r="V1" s="81"/>
      <c r="W1" s="81"/>
      <c r="X1" s="81"/>
      <c r="Y1" s="81"/>
      <c r="Z1" s="6"/>
    </row>
    <row r="2" ht="14.25" customHeight="1">
      <c r="I2" s="326"/>
      <c r="J2" s="327" t="s">
        <v>342</v>
      </c>
      <c r="K2" s="328"/>
      <c r="L2" s="156"/>
      <c r="M2" s="156"/>
      <c r="N2" s="156"/>
      <c r="O2" s="156"/>
      <c r="P2" s="156"/>
      <c r="Q2" s="156"/>
      <c r="R2" s="156"/>
      <c r="S2" s="156"/>
      <c r="T2" s="156"/>
      <c r="U2" s="156"/>
      <c r="V2" s="156"/>
      <c r="W2" s="156"/>
      <c r="X2" s="156"/>
      <c r="Y2" s="156"/>
      <c r="Z2" s="156"/>
    </row>
    <row r="3" ht="14.25" customHeight="1">
      <c r="I3" s="294" t="s">
        <v>343</v>
      </c>
      <c r="J3" s="294" t="s">
        <v>344</v>
      </c>
      <c r="K3" s="294" t="s">
        <v>345</v>
      </c>
      <c r="L3" s="294" t="s">
        <v>346</v>
      </c>
      <c r="M3" s="294" t="s">
        <v>347</v>
      </c>
      <c r="N3" s="294" t="s">
        <v>348</v>
      </c>
      <c r="O3" s="294" t="s">
        <v>349</v>
      </c>
      <c r="P3" s="294"/>
      <c r="Q3" s="294" t="s">
        <v>350</v>
      </c>
      <c r="R3" s="294" t="s">
        <v>351</v>
      </c>
      <c r="S3" s="294" t="s">
        <v>352</v>
      </c>
      <c r="T3" s="294" t="s">
        <v>289</v>
      </c>
      <c r="U3" s="294" t="s">
        <v>353</v>
      </c>
      <c r="V3" s="294" t="s">
        <v>354</v>
      </c>
      <c r="W3" s="294" t="s">
        <v>353</v>
      </c>
      <c r="X3" s="294" t="s">
        <v>355</v>
      </c>
      <c r="Y3" s="294" t="s">
        <v>356</v>
      </c>
      <c r="Z3" s="294" t="s">
        <v>294</v>
      </c>
    </row>
    <row r="4" ht="15.0" customHeight="1">
      <c r="A4" s="134"/>
      <c r="B4" s="134"/>
      <c r="I4" s="297"/>
      <c r="J4" s="297"/>
      <c r="K4" s="297"/>
      <c r="L4" s="297"/>
      <c r="M4" s="297"/>
      <c r="N4" s="297"/>
      <c r="O4" s="297"/>
      <c r="P4" s="297"/>
      <c r="Q4" s="297"/>
      <c r="R4" s="297"/>
      <c r="S4" s="297"/>
      <c r="T4" s="297"/>
      <c r="U4" s="297"/>
      <c r="V4" s="297"/>
      <c r="W4" s="297"/>
      <c r="X4" s="297"/>
      <c r="Y4" s="297"/>
      <c r="Z4" s="297"/>
    </row>
    <row r="5" ht="14.25" customHeight="1">
      <c r="A5" s="134"/>
      <c r="B5" s="134"/>
      <c r="I5" s="156"/>
      <c r="J5" s="156"/>
      <c r="K5" s="156"/>
      <c r="L5" s="156"/>
      <c r="M5" s="156"/>
      <c r="N5" s="156"/>
      <c r="O5" s="156"/>
      <c r="P5" s="156"/>
      <c r="Q5" s="156"/>
      <c r="R5" s="156"/>
      <c r="S5" s="329"/>
      <c r="T5" s="156"/>
      <c r="U5" s="156"/>
      <c r="V5" s="156"/>
      <c r="W5" s="156"/>
      <c r="X5" s="156"/>
      <c r="Y5" s="156"/>
      <c r="Z5" s="156"/>
    </row>
    <row r="6" ht="14.25" customHeight="1">
      <c r="A6" s="300" t="s">
        <v>295</v>
      </c>
      <c r="B6" s="134" t="s">
        <v>248</v>
      </c>
      <c r="I6" s="156"/>
      <c r="J6" s="156"/>
      <c r="K6" s="156"/>
      <c r="L6" s="301">
        <f t="shared" ref="L6:O6" si="1">L8+L66+L118+L177+L185+L207</f>
        <v>631</v>
      </c>
      <c r="M6" s="301">
        <f t="shared" si="1"/>
        <v>8205</v>
      </c>
      <c r="N6" s="301">
        <f t="shared" si="1"/>
        <v>30.35669333</v>
      </c>
      <c r="O6" s="301">
        <f t="shared" si="1"/>
        <v>328.662926</v>
      </c>
      <c r="P6" s="302"/>
      <c r="Q6" s="301">
        <f t="shared" ref="Q6:R6" si="2">Q8+Q66+Q118+Q177+Q185+Q207</f>
        <v>3.469508256</v>
      </c>
      <c r="R6" s="301">
        <f t="shared" si="2"/>
        <v>1341.209528</v>
      </c>
      <c r="S6" s="301">
        <f t="shared" ref="S6:T6" si="3">S8+S66+S118+S177+S185+S207+S214</f>
        <v>1975720.329</v>
      </c>
      <c r="T6" s="301">
        <f t="shared" si="3"/>
        <v>11155053.38</v>
      </c>
      <c r="U6" s="302"/>
      <c r="V6" s="301">
        <f>V8+V66+V118+V177+V185+V207+V214</f>
        <v>290166.0198</v>
      </c>
      <c r="W6" s="302"/>
      <c r="X6" s="301">
        <f t="shared" ref="X6:Y6" si="4">X8+X66+X118+X177+X185+X207+X214</f>
        <v>27902.76085</v>
      </c>
      <c r="Y6" s="301">
        <f t="shared" si="4"/>
        <v>710466.6813</v>
      </c>
      <c r="Z6" s="301">
        <f>SUM(S6:Y6)</f>
        <v>14159309.17</v>
      </c>
      <c r="AA6" s="169"/>
      <c r="AD6" s="237"/>
    </row>
    <row r="7" ht="15.75" customHeight="1">
      <c r="A7" s="134"/>
      <c r="B7" s="134"/>
      <c r="I7" s="156"/>
      <c r="J7" s="156"/>
      <c r="K7" s="156"/>
      <c r="L7" s="302"/>
      <c r="M7" s="302"/>
      <c r="N7" s="302"/>
      <c r="O7" s="302"/>
      <c r="P7" s="302"/>
      <c r="Q7" s="302"/>
      <c r="R7" s="302"/>
      <c r="S7" s="302"/>
      <c r="T7" s="302"/>
      <c r="U7" s="302"/>
      <c r="V7" s="302"/>
      <c r="W7" s="302"/>
      <c r="X7" s="302"/>
      <c r="Y7" s="302"/>
      <c r="Z7" s="302"/>
      <c r="AA7" s="169"/>
      <c r="AC7" s="87"/>
    </row>
    <row r="8" ht="14.25" customHeight="1">
      <c r="A8" s="330">
        <v>1.1</v>
      </c>
      <c r="B8" s="331" t="s">
        <v>296</v>
      </c>
      <c r="C8" s="332"/>
      <c r="D8" s="332"/>
      <c r="E8" s="332"/>
      <c r="F8" s="333"/>
      <c r="L8" s="169"/>
      <c r="M8" s="169"/>
      <c r="N8" s="169"/>
      <c r="O8" s="169"/>
      <c r="P8" s="169"/>
      <c r="Q8" s="169"/>
      <c r="R8" s="169"/>
      <c r="S8" s="305">
        <f>IF(G18="US",(H46+M58+K60+K62+K64)*Inputs!C37,(H46+M58+K60+K62+K64))</f>
        <v>1975720.329</v>
      </c>
      <c r="T8" s="334">
        <f>I15</f>
        <v>614958.12</v>
      </c>
      <c r="U8" s="169"/>
      <c r="V8" s="169"/>
      <c r="W8" s="169"/>
      <c r="X8" s="169"/>
      <c r="Y8" s="169"/>
      <c r="Z8" s="301">
        <f>SUM(S8:Y8)</f>
        <v>2590678.449</v>
      </c>
      <c r="AA8" s="169"/>
    </row>
    <row r="9" ht="15.75" customHeight="1">
      <c r="AA9" s="87"/>
    </row>
    <row r="10" ht="15.75" customHeight="1">
      <c r="A10" s="12" t="s">
        <v>297</v>
      </c>
      <c r="B10" s="306" t="s">
        <v>298</v>
      </c>
      <c r="C10" s="306"/>
      <c r="D10" s="306"/>
      <c r="E10" s="149" t="s">
        <v>357</v>
      </c>
      <c r="F10" s="149" t="s">
        <v>155</v>
      </c>
      <c r="G10" s="149" t="s">
        <v>358</v>
      </c>
      <c r="H10" s="149" t="s">
        <v>359</v>
      </c>
      <c r="I10" s="149" t="s">
        <v>360</v>
      </c>
      <c r="J10" s="149" t="s">
        <v>347</v>
      </c>
    </row>
    <row r="11" ht="14.25" customHeight="1">
      <c r="B11" s="12" t="str">
        <f>Inputs!A$51</f>
        <v>Portfolio Manager</v>
      </c>
      <c r="E11" s="157">
        <v>1.0</v>
      </c>
      <c r="F11" s="12">
        <f>Inputs!E51</f>
        <v>157.87</v>
      </c>
      <c r="G11" s="12">
        <f>Inputs!G$172</f>
        <v>252</v>
      </c>
      <c r="H11" s="157">
        <v>1.0</v>
      </c>
      <c r="I11" s="237">
        <f>H11*G11*F11*E11*8</f>
        <v>318265.92</v>
      </c>
      <c r="J11" s="12">
        <f t="shared" ref="J11:J14" si="5">H11*G11*10</f>
        <v>2520</v>
      </c>
      <c r="L11" s="308"/>
      <c r="M11" s="134"/>
      <c r="N11" s="134"/>
      <c r="O11" s="134"/>
      <c r="P11" s="134"/>
      <c r="Q11" s="134"/>
      <c r="R11" s="134"/>
    </row>
    <row r="12" ht="19.5" customHeight="1">
      <c r="B12" s="12" t="str">
        <f>Inputs!A$50</f>
        <v>Senior Project Manager / Characterization SME</v>
      </c>
      <c r="E12" s="157">
        <v>1.0</v>
      </c>
      <c r="F12" s="12">
        <f>Inputs!E50</f>
        <v>127.28</v>
      </c>
      <c r="G12" s="12">
        <f>Inputs!G$172</f>
        <v>252</v>
      </c>
      <c r="H12" s="157">
        <v>0.5</v>
      </c>
      <c r="I12" s="237">
        <f t="shared" ref="I12:I14" si="6">H12*G12*F12*E12*10</f>
        <v>160372.8</v>
      </c>
      <c r="J12" s="12">
        <f t="shared" si="5"/>
        <v>1260</v>
      </c>
      <c r="L12" s="308"/>
      <c r="M12" s="134"/>
      <c r="N12" s="134"/>
      <c r="O12" s="134"/>
      <c r="P12" s="134"/>
      <c r="Q12" s="134"/>
      <c r="R12" s="134"/>
    </row>
    <row r="13" ht="19.5" customHeight="1">
      <c r="B13" s="12" t="str">
        <f>Inputs!A$49</f>
        <v>Project Manager / Waste Management</v>
      </c>
      <c r="E13" s="157">
        <v>1.0</v>
      </c>
      <c r="F13" s="12">
        <f>Inputs!E49</f>
        <v>108.19</v>
      </c>
      <c r="G13" s="12">
        <f>Inputs!G$172</f>
        <v>252</v>
      </c>
      <c r="H13" s="157">
        <v>0.5</v>
      </c>
      <c r="I13" s="237">
        <f t="shared" si="6"/>
        <v>136319.4</v>
      </c>
      <c r="J13" s="12">
        <f t="shared" si="5"/>
        <v>1260</v>
      </c>
      <c r="L13" s="308"/>
      <c r="M13" s="134"/>
      <c r="N13" s="134"/>
      <c r="O13" s="134"/>
      <c r="P13" s="134"/>
      <c r="Q13" s="134"/>
      <c r="R13" s="134"/>
    </row>
    <row r="14" ht="15.75" customHeight="1">
      <c r="B14" s="12" t="str">
        <f>Inputs!A$48</f>
        <v>Decom Technician / Safety SME</v>
      </c>
      <c r="E14" s="157">
        <v>0.0</v>
      </c>
      <c r="F14" s="12">
        <f>Inputs!E48</f>
        <v>89.25</v>
      </c>
      <c r="G14" s="12">
        <f>Inputs!G$172</f>
        <v>252</v>
      </c>
      <c r="H14" s="157">
        <v>1.0</v>
      </c>
      <c r="I14" s="237">
        <f t="shared" si="6"/>
        <v>0</v>
      </c>
      <c r="J14" s="12">
        <f t="shared" si="5"/>
        <v>2520</v>
      </c>
      <c r="U14" s="329"/>
    </row>
    <row r="15" ht="14.25" customHeight="1">
      <c r="E15" s="12">
        <f>SUM(E11:E14)</f>
        <v>3</v>
      </c>
      <c r="I15" s="237">
        <f t="shared" ref="I15:J15" si="7">SUM(I11:I14)</f>
        <v>614958.12</v>
      </c>
      <c r="J15" s="12">
        <f t="shared" si="7"/>
        <v>7560</v>
      </c>
    </row>
    <row r="16" ht="14.25" customHeight="1"/>
    <row r="17" ht="15.75" customHeight="1">
      <c r="A17" s="12" t="s">
        <v>299</v>
      </c>
      <c r="B17" s="12" t="s">
        <v>361</v>
      </c>
    </row>
    <row r="18" ht="15.75" customHeight="1">
      <c r="G18" s="52" t="str">
        <f>Inputs!D85</f>
        <v>US</v>
      </c>
    </row>
    <row r="19" ht="15.75" customHeight="1">
      <c r="C19" s="306" t="s">
        <v>153</v>
      </c>
      <c r="F19" s="149" t="s">
        <v>183</v>
      </c>
      <c r="G19" s="149" t="s">
        <v>155</v>
      </c>
      <c r="H19" s="149" t="s">
        <v>362</v>
      </c>
    </row>
    <row r="20" ht="15.75" customHeight="1">
      <c r="C20" s="12" t="s">
        <v>156</v>
      </c>
      <c r="F20" s="12">
        <f>IF(Inputs!$B$169=Inputs!$C$86,Inputs!C88,IF(Inputs!$B$169=Inputs!$G$86,Inputs!G88,IF(Inputs!$B$169=Inputs!$J$86,Inputs!J88,IF(Inputs!$B$169=Inputs!$M$86,Inputs!M88,"na"))))</f>
        <v>2</v>
      </c>
      <c r="G20" s="237">
        <f>Inputs!D88</f>
        <v>3598.14</v>
      </c>
      <c r="H20" s="237">
        <f>G20*F20*(1+Inputs!$F$86)</f>
        <v>11371.12392</v>
      </c>
    </row>
    <row r="21" ht="14.25" customHeight="1">
      <c r="C21" s="12" t="s">
        <v>157</v>
      </c>
      <c r="F21" s="12">
        <f>IF(Inputs!$B$169=Inputs!$C$86,Inputs!C89,IF(Inputs!$B$169=Inputs!$G$86,Inputs!G89,IF(Inputs!$B$169=Inputs!$J$86,Inputs!J89,IF(Inputs!$B$169=Inputs!$M$86,Inputs!M89,"na"))))</f>
        <v>24</v>
      </c>
      <c r="G21" s="237">
        <f>Inputs!D89</f>
        <v>581.07</v>
      </c>
      <c r="H21" s="237">
        <f>G21*F21*(1+Inputs!$F$86)</f>
        <v>22036.11524</v>
      </c>
    </row>
    <row r="22" ht="14.25" customHeight="1">
      <c r="C22" s="12" t="s">
        <v>158</v>
      </c>
      <c r="F22" s="12">
        <f>IF(Inputs!$B$169=Inputs!$C$86,Inputs!C90,IF(Inputs!$B$169=Inputs!$G$86,Inputs!G90,IF(Inputs!$B$169=Inputs!$J$86,Inputs!J90,IF(Inputs!$B$169=Inputs!$M$86,Inputs!M90,"na"))))</f>
        <v>12</v>
      </c>
      <c r="G22" s="237">
        <f>Inputs!D90</f>
        <v>259</v>
      </c>
      <c r="H22" s="237">
        <f>G22*F22*(1+Inputs!$F$86)</f>
        <v>4911.072546</v>
      </c>
    </row>
    <row r="23" ht="14.25" customHeight="1">
      <c r="C23" s="12" t="s">
        <v>159</v>
      </c>
      <c r="F23" s="12">
        <f>IF(Inputs!$B$169=Inputs!$C$86,Inputs!C91,IF(Inputs!$B$169=Inputs!$G$86,Inputs!G91,IF(Inputs!$B$169=Inputs!$J$86,Inputs!J91,IF(Inputs!$B$169=Inputs!$M$86,Inputs!M91,"na"))))</f>
        <v>1</v>
      </c>
      <c r="G23" s="237">
        <f>Inputs!D91</f>
        <v>3879</v>
      </c>
      <c r="H23" s="237">
        <f>G23*F23*(1+Inputs!$F$86)</f>
        <v>6129.359847</v>
      </c>
    </row>
    <row r="24" ht="14.25" customHeight="1">
      <c r="C24" s="12" t="s">
        <v>160</v>
      </c>
      <c r="F24" s="12">
        <f>IF(Inputs!$B$169=Inputs!$C$86,Inputs!C92,IF(Inputs!$B$169=Inputs!$G$86,Inputs!G92,IF(Inputs!$B$169=Inputs!$J$86,Inputs!J92,IF(Inputs!$B$169=Inputs!$M$86,Inputs!M92,"na"))))</f>
        <v>5</v>
      </c>
      <c r="G24" s="237">
        <f>Inputs!D92</f>
        <v>412</v>
      </c>
      <c r="H24" s="237">
        <f>G24*F24*(1+Inputs!$F$86)</f>
        <v>3255.086694</v>
      </c>
    </row>
    <row r="25" ht="14.25" customHeight="1">
      <c r="C25" s="12" t="s">
        <v>161</v>
      </c>
      <c r="F25" s="12">
        <f>IF(Inputs!$B$169=Inputs!$C$86,Inputs!C93,IF(Inputs!$B$169=Inputs!$G$86,Inputs!G93,IF(Inputs!$B$169=Inputs!$J$86,Inputs!J93,IF(Inputs!$B$169=Inputs!$M$86,Inputs!M93,"na"))))</f>
        <v>5</v>
      </c>
      <c r="G25" s="237">
        <f>Inputs!D93</f>
        <v>1252.26</v>
      </c>
      <c r="H25" s="237">
        <f>G25*F25*(1+Inputs!$F$86)</f>
        <v>9893.725396</v>
      </c>
    </row>
    <row r="26" ht="14.25" customHeight="1">
      <c r="C26" s="12" t="s">
        <v>162</v>
      </c>
      <c r="F26" s="12">
        <f>IF(Inputs!$B$169=Inputs!$C$86,Inputs!C94,IF(Inputs!$B$169=Inputs!$G$86,Inputs!G94,IF(Inputs!$B$169=Inputs!$J$86,Inputs!J94,IF(Inputs!$B$169=Inputs!$M$86,Inputs!M94,"na"))))</f>
        <v>2</v>
      </c>
      <c r="G26" s="237">
        <f>Inputs!D94</f>
        <v>1606.71</v>
      </c>
      <c r="H26" s="237">
        <f>G26*F26*(1+Inputs!$F$86)</f>
        <v>5077.650817</v>
      </c>
    </row>
    <row r="27" ht="14.25" customHeight="1">
      <c r="C27" s="12" t="s">
        <v>163</v>
      </c>
      <c r="F27" s="12">
        <f>IF(Inputs!$B$169=Inputs!$C$86,Inputs!C95,IF(Inputs!$B$169=Inputs!$G$86,Inputs!G95,IF(Inputs!$B$169=Inputs!$J$86,Inputs!J95,IF(Inputs!$B$169=Inputs!$M$86,Inputs!M95,"na"))))</f>
        <v>20</v>
      </c>
      <c r="G27" s="237">
        <f>Inputs!D95</f>
        <v>27.42</v>
      </c>
      <c r="H27" s="237">
        <f>G27*F27*(1+Inputs!$F$86)</f>
        <v>866.5483217</v>
      </c>
    </row>
    <row r="28" ht="14.25" customHeight="1">
      <c r="C28" s="12" t="s">
        <v>164</v>
      </c>
      <c r="F28" s="12">
        <f>IF(Inputs!$B$169=Inputs!$C$86,Inputs!C96,IF(Inputs!$B$169=Inputs!$G$86,Inputs!G96,IF(Inputs!$B$169=Inputs!$J$86,Inputs!J96,IF(Inputs!$B$169=Inputs!$M$86,Inputs!M96,"na"))))</f>
        <v>2</v>
      </c>
      <c r="G28" s="237">
        <f>Inputs!D96</f>
        <v>1723.44</v>
      </c>
      <c r="H28" s="237">
        <f>G28*F28*(1+Inputs!$F$86)</f>
        <v>5446.550108</v>
      </c>
    </row>
    <row r="29" ht="14.25" customHeight="1">
      <c r="C29" s="12" t="s">
        <v>165</v>
      </c>
      <c r="F29" s="12">
        <f>IF(Inputs!$B$169=Inputs!$C$86,Inputs!C97,IF(Inputs!$B$169=Inputs!$G$86,Inputs!G97,IF(Inputs!$B$169=Inputs!$J$86,Inputs!J97,IF(Inputs!$B$169=Inputs!$M$86,Inputs!M97,"na"))))</f>
        <v>4</v>
      </c>
      <c r="G29" s="237">
        <f>Inputs!D97</f>
        <v>1417.11</v>
      </c>
      <c r="H29" s="237">
        <f>G29*F29*(1+Inputs!$F$86)</f>
        <v>8956.924086</v>
      </c>
    </row>
    <row r="30" ht="14.25" customHeight="1">
      <c r="C30" s="12" t="s">
        <v>166</v>
      </c>
      <c r="F30" s="12">
        <f>IF(Inputs!$B$169=Inputs!$C$86,Inputs!C98,IF(Inputs!$B$169=Inputs!$G$86,Inputs!G98,IF(Inputs!$B$169=Inputs!$J$86,Inputs!J98,IF(Inputs!$B$169=Inputs!$M$86,Inputs!M98,"na"))))</f>
        <v>10</v>
      </c>
      <c r="G30" s="237">
        <f>Inputs!D98</f>
        <v>24.35</v>
      </c>
      <c r="H30" s="237">
        <f>G30*F30*(1+Inputs!$F$86)</f>
        <v>384.7638883</v>
      </c>
    </row>
    <row r="31" ht="14.25" customHeight="1">
      <c r="C31" s="12" t="s">
        <v>167</v>
      </c>
      <c r="F31" s="12">
        <f>IF(Inputs!$B$169=Inputs!$C$86,Inputs!C99,IF(Inputs!$B$169=Inputs!$G$86,Inputs!G99,IF(Inputs!$B$169=Inputs!$J$86,Inputs!J99,IF(Inputs!$B$169=Inputs!$M$86,Inputs!M99,"na"))))</f>
        <v>15</v>
      </c>
      <c r="G31" s="237">
        <f>Inputs!D99</f>
        <v>8.6</v>
      </c>
      <c r="H31" s="237">
        <f>G31*F31*(1+Inputs!$F$86)</f>
        <v>203.8379531</v>
      </c>
    </row>
    <row r="32" ht="14.25" customHeight="1">
      <c r="C32" s="12" t="s">
        <v>168</v>
      </c>
      <c r="F32" s="12">
        <f>IF(Inputs!$B$169=Inputs!$C$86,Inputs!C100,IF(Inputs!$B$169=Inputs!$G$86,Inputs!G100,IF(Inputs!$B$169=Inputs!$J$86,Inputs!J100,IF(Inputs!$B$169=Inputs!$M$86,Inputs!M100,"na"))))</f>
        <v>6</v>
      </c>
      <c r="G32" s="237">
        <f>Inputs!D100</f>
        <v>208</v>
      </c>
      <c r="H32" s="237">
        <f>G32*F32*(1+Inputs!$F$86)</f>
        <v>1972.013686</v>
      </c>
    </row>
    <row r="33" ht="14.25" customHeight="1">
      <c r="C33" s="12" t="s">
        <v>169</v>
      </c>
      <c r="F33" s="12">
        <f>IF(Inputs!$B$169=Inputs!$C$86,Inputs!C101,IF(Inputs!$B$169=Inputs!$G$86,Inputs!G101,IF(Inputs!$B$169=Inputs!$J$86,Inputs!J101,IF(Inputs!$B$169=Inputs!$M$86,Inputs!M101,"na"))))</f>
        <v>6</v>
      </c>
      <c r="G33" s="237">
        <f>Inputs!D101</f>
        <v>367</v>
      </c>
      <c r="H33" s="237">
        <f>G33*F33*(1+Inputs!$F$86)</f>
        <v>3479.466456</v>
      </c>
    </row>
    <row r="34" ht="14.25" customHeight="1">
      <c r="C34" s="12" t="s">
        <v>170</v>
      </c>
      <c r="F34" s="12">
        <f>IF(Inputs!$B$169=Inputs!$C$86,Inputs!C102,IF(Inputs!$B$169=Inputs!$G$86,Inputs!G102,IF(Inputs!$B$169=Inputs!$J$86,Inputs!J102,IF(Inputs!$B$169=Inputs!$M$86,Inputs!M102,"na"))))</f>
        <v>15</v>
      </c>
      <c r="G34" s="237">
        <f>Inputs!D102</f>
        <v>35.5</v>
      </c>
      <c r="H34" s="237">
        <f>G34*F34*(1+Inputs!$F$86)</f>
        <v>841.4241089</v>
      </c>
    </row>
    <row r="35" ht="14.25" customHeight="1">
      <c r="C35" s="12" t="s">
        <v>171</v>
      </c>
      <c r="F35" s="12">
        <f>IF(Inputs!$B$169=Inputs!$C$86,Inputs!C103,IF(Inputs!$B$169=Inputs!$G$86,Inputs!G103,IF(Inputs!$B$169=Inputs!$J$86,Inputs!J103,IF(Inputs!$B$169=Inputs!$M$86,Inputs!M103,"na"))))</f>
        <v>15</v>
      </c>
      <c r="G35" s="237">
        <f>Inputs!D103</f>
        <v>37.6</v>
      </c>
      <c r="H35" s="237">
        <f>G35*F35*(1+Inputs!$F$86)</f>
        <v>891.1984928</v>
      </c>
    </row>
    <row r="36" ht="14.25" customHeight="1">
      <c r="C36" s="12" t="s">
        <v>172</v>
      </c>
      <c r="F36" s="12">
        <f>IF(Inputs!$B$169=Inputs!$C$86,Inputs!C104,IF(Inputs!$B$169=Inputs!$G$86,Inputs!G104,IF(Inputs!$B$169=Inputs!$J$86,Inputs!J104,IF(Inputs!$B$169=Inputs!$M$86,Inputs!M104,"na"))))</f>
        <v>1</v>
      </c>
      <c r="G36" s="237">
        <f>Inputs!D104</f>
        <v>416</v>
      </c>
      <c r="H36" s="237">
        <f>G36*F36*(1+Inputs!$F$86)</f>
        <v>657.3378954</v>
      </c>
    </row>
    <row r="37" ht="14.25" customHeight="1">
      <c r="C37" s="12" t="s">
        <v>173</v>
      </c>
      <c r="F37" s="12">
        <f>IF(Inputs!$B$169=Inputs!$C$86,Inputs!C105,IF(Inputs!$B$169=Inputs!$G$86,Inputs!G105,IF(Inputs!$B$169=Inputs!$J$86,Inputs!J105,IF(Inputs!$B$169=Inputs!$M$86,Inputs!M105,"na"))))</f>
        <v>1</v>
      </c>
      <c r="G37" s="237">
        <f>Inputs!D105</f>
        <v>250</v>
      </c>
      <c r="H37" s="237">
        <f>G37*F37*(1+Inputs!$F$86)</f>
        <v>395.0347929</v>
      </c>
    </row>
    <row r="38" ht="14.25" customHeight="1">
      <c r="C38" s="12" t="s">
        <v>363</v>
      </c>
      <c r="F38" s="12">
        <f>IF(Inputs!$B$169=Inputs!$C$86,Inputs!C106,IF(Inputs!$B$169=Inputs!$G$86,Inputs!G106,IF(Inputs!$B$169=Inputs!$J$86,Inputs!J106,IF(Inputs!$B$169=Inputs!$M$86,Inputs!M106,"na"))))</f>
        <v>0</v>
      </c>
      <c r="G38" s="237" t="str">
        <f>Inputs!D106</f>
        <v/>
      </c>
      <c r="H38" s="237">
        <f>G38*F38*(1+Inputs!$F$86)</f>
        <v>0</v>
      </c>
    </row>
    <row r="39" ht="14.25" customHeight="1">
      <c r="C39" s="12" t="s">
        <v>175</v>
      </c>
      <c r="F39" s="12">
        <f>IF(Inputs!$B$169=Inputs!$C$86,Inputs!C107,IF(Inputs!$B$169=Inputs!$G$86,Inputs!G107,IF(Inputs!$B$169=Inputs!$J$86,Inputs!J107,IF(Inputs!$B$169=Inputs!$M$86,Inputs!M107,"na"))))</f>
        <v>1</v>
      </c>
      <c r="G39" s="237">
        <f>Inputs!D107</f>
        <v>7160.5905</v>
      </c>
      <c r="H39" s="237">
        <f>G39*F39*(1+Inputs!$F$86)</f>
        <v>11314.72954</v>
      </c>
    </row>
    <row r="40" ht="14.25" customHeight="1">
      <c r="C40" s="12" t="s">
        <v>176</v>
      </c>
      <c r="F40" s="12">
        <f>IF(Inputs!$B$169=Inputs!$C$86,Inputs!C108,IF(Inputs!$B$169=Inputs!$G$86,Inputs!G108,IF(Inputs!$B$169=Inputs!$J$86,Inputs!J108,IF(Inputs!$B$169=Inputs!$M$86,Inputs!M108,"na"))))</f>
        <v>1</v>
      </c>
      <c r="G40" s="237">
        <f>Inputs!D108</f>
        <v>4421.3693</v>
      </c>
      <c r="H40" s="237">
        <f>G40*F40*(1+Inputs!$F$86)</f>
        <v>6986.378823</v>
      </c>
    </row>
    <row r="41" ht="14.25" customHeight="1">
      <c r="C41" s="12" t="s">
        <v>177</v>
      </c>
      <c r="F41" s="12">
        <f>IF(Inputs!$B$169=Inputs!$C$86,Inputs!C109,IF(Inputs!$B$169=Inputs!$G$86,Inputs!G109,IF(Inputs!$B$169=Inputs!$J$86,Inputs!J109,IF(Inputs!$B$169=Inputs!$M$86,Inputs!M109,"na"))))</f>
        <v>1</v>
      </c>
      <c r="G41" s="237">
        <f>Inputs!D109</f>
        <v>28738.389</v>
      </c>
      <c r="H41" s="237">
        <f>G41*F41*(1+Inputs!$F$86)</f>
        <v>45410.65419</v>
      </c>
    </row>
    <row r="42" ht="14.25" customHeight="1">
      <c r="C42" s="12" t="s">
        <v>178</v>
      </c>
      <c r="F42" s="12">
        <f>IF(Inputs!$B$169=Inputs!$C$86,Inputs!C110,IF(Inputs!$B$169=Inputs!$G$86,Inputs!G110,IF(Inputs!$B$169=Inputs!$J$86,Inputs!J110,IF(Inputs!$B$169=Inputs!$M$86,Inputs!M110,"na"))))</f>
        <v>1</v>
      </c>
      <c r="G42" s="237">
        <f>Inputs!D110</f>
        <v>8000</v>
      </c>
      <c r="H42" s="237">
        <f>G42*F42*(1+Inputs!$F$86)</f>
        <v>12641.11337</v>
      </c>
    </row>
    <row r="43" ht="14.25" customHeight="1">
      <c r="C43" s="12" t="s">
        <v>179</v>
      </c>
      <c r="F43" s="12">
        <f>IF(Inputs!$B$169=Inputs!$C$86,Inputs!C111,IF(Inputs!$B$169=Inputs!$G$86,Inputs!G111,IF(Inputs!$B$169=Inputs!$J$86,Inputs!J111,IF(Inputs!$B$169=Inputs!$M$86,Inputs!M111,"na"))))</f>
        <v>1</v>
      </c>
      <c r="G43" s="237">
        <f>Inputs!D111</f>
        <v>15000</v>
      </c>
      <c r="H43" s="237">
        <f>G43*F43*(1+Inputs!$F$86)</f>
        <v>23702.08758</v>
      </c>
    </row>
    <row r="44" ht="14.25" customHeight="1">
      <c r="C44" s="12" t="s">
        <v>180</v>
      </c>
      <c r="F44" s="12">
        <f>IF(Inputs!$B$169=Inputs!$C$86,Inputs!C112,IF(Inputs!$B$169=Inputs!$G$86,Inputs!G112,IF(Inputs!$B$169=Inputs!$J$86,Inputs!J112,IF(Inputs!$B$169=Inputs!$M$86,Inputs!M112,"na"))))</f>
        <v>2</v>
      </c>
      <c r="G44" s="237">
        <f>Inputs!D112</f>
        <v>4727.44</v>
      </c>
      <c r="H44" s="237">
        <f>G44*F44*(1+Inputs!$F$86)</f>
        <v>14940.02625</v>
      </c>
    </row>
    <row r="45" ht="14.25" customHeight="1">
      <c r="C45" s="12" t="s">
        <v>181</v>
      </c>
      <c r="F45" s="12">
        <f>IF(Inputs!$B$169=Inputs!$C$86,Inputs!C113,IF(Inputs!$B$169=Inputs!$G$86,Inputs!G113,IF(Inputs!$B$169=Inputs!$J$86,Inputs!J113,IF(Inputs!$B$169=Inputs!$M$86,Inputs!M113,"na"))))</f>
        <v>1</v>
      </c>
      <c r="G45" s="237">
        <f>Inputs!D113</f>
        <v>15600</v>
      </c>
      <c r="H45" s="237">
        <f>G45*F45*(1+Inputs!$F$86)</f>
        <v>24650.17108</v>
      </c>
    </row>
    <row r="46" ht="14.25" customHeight="1">
      <c r="G46" s="237"/>
      <c r="H46" s="237">
        <f>SUM(H20:H45)</f>
        <v>226414.3951</v>
      </c>
    </row>
    <row r="47" ht="14.25" customHeight="1"/>
    <row r="48" ht="14.25" customHeight="1">
      <c r="C48" s="149" t="s">
        <v>182</v>
      </c>
      <c r="D48" s="149"/>
      <c r="E48" s="149" t="s">
        <v>183</v>
      </c>
      <c r="F48" s="149"/>
      <c r="G48" s="149" t="s">
        <v>364</v>
      </c>
      <c r="H48" s="149"/>
      <c r="I48" s="149" t="s">
        <v>365</v>
      </c>
      <c r="J48" s="149" t="s">
        <v>366</v>
      </c>
      <c r="K48" s="149" t="s">
        <v>367</v>
      </c>
      <c r="L48" s="149" t="s">
        <v>184</v>
      </c>
      <c r="M48" s="149" t="s">
        <v>362</v>
      </c>
    </row>
    <row r="49" ht="14.25" customHeight="1">
      <c r="C49" s="12" t="s">
        <v>185</v>
      </c>
      <c r="E49" s="12">
        <f>IF(Inputs!$B$169=Inputs!$C$86,Inputs!C117,IF(Inputs!$B$169=Inputs!$G$86,Inputs!D117,IF(Inputs!$B$169=Inputs!$J$86,Inputs!E117,IF(Inputs!$B$169=Inputs!$M$86,Inputs!F117,"na"))))</f>
        <v>2</v>
      </c>
      <c r="F49" s="12" t="s">
        <v>186</v>
      </c>
      <c r="G49" s="12">
        <f>Inputs!B$172</f>
        <v>180</v>
      </c>
      <c r="H49" s="12" t="s">
        <v>222</v>
      </c>
      <c r="I49" s="12">
        <f>Inputs!H$175</f>
        <v>24</v>
      </c>
      <c r="J49" s="12">
        <f t="shared" ref="J49:J57" si="8">I49*G49*E49</f>
        <v>8640</v>
      </c>
      <c r="K49" s="12">
        <v>1.0</v>
      </c>
      <c r="L49" s="237">
        <f>Inputs!H117</f>
        <v>11</v>
      </c>
      <c r="M49" s="237">
        <f>J49/K49*L49*(1+Inputs!$F$86)</f>
        <v>150176.4269</v>
      </c>
    </row>
    <row r="50" ht="14.25" customHeight="1">
      <c r="C50" s="12" t="s">
        <v>187</v>
      </c>
      <c r="E50" s="12">
        <f>IF(Inputs!$B$169=Inputs!$C$86,Inputs!C118,IF(Inputs!$B$169=Inputs!$G$86,Inputs!D118,IF(Inputs!$B$169=Inputs!$J$86,Inputs!E118,IF(Inputs!$B$169=Inputs!$M$86,Inputs!F118,"na"))))</f>
        <v>0.1</v>
      </c>
      <c r="F50" s="12" t="s">
        <v>186</v>
      </c>
      <c r="G50" s="12">
        <f>Inputs!B$172</f>
        <v>180</v>
      </c>
      <c r="H50" s="12" t="s">
        <v>222</v>
      </c>
      <c r="I50" s="12">
        <f>Inputs!H$175</f>
        <v>24</v>
      </c>
      <c r="J50" s="12">
        <f t="shared" si="8"/>
        <v>432</v>
      </c>
      <c r="K50" s="12">
        <v>1.0</v>
      </c>
      <c r="L50" s="237">
        <f>Inputs!H118</f>
        <v>0</v>
      </c>
      <c r="M50" s="237">
        <f>J50/K50*L50*(1+Inputs!$F$86)</f>
        <v>0</v>
      </c>
    </row>
    <row r="51" ht="14.25" customHeight="1">
      <c r="C51" s="12" t="s">
        <v>188</v>
      </c>
      <c r="E51" s="12">
        <f>IF(Inputs!$B$169=Inputs!$C$86,Inputs!C119,IF(Inputs!$B$169=Inputs!$G$86,Inputs!D119,IF(Inputs!$B$169=Inputs!$J$86,Inputs!E119,IF(Inputs!$B$169=Inputs!$M$86,Inputs!F119,"na"))))</f>
        <v>4</v>
      </c>
      <c r="F51" s="12" t="s">
        <v>186</v>
      </c>
      <c r="G51" s="12">
        <f>Inputs!B$172</f>
        <v>180</v>
      </c>
      <c r="H51" s="12" t="s">
        <v>222</v>
      </c>
      <c r="I51" s="12">
        <f>Inputs!H$175</f>
        <v>24</v>
      </c>
      <c r="J51" s="12">
        <f t="shared" si="8"/>
        <v>17280</v>
      </c>
      <c r="K51" s="12">
        <v>1.0</v>
      </c>
      <c r="L51" s="237">
        <f>Inputs!H119</f>
        <v>0.94</v>
      </c>
      <c r="M51" s="237">
        <f>J51/K51*L51*(1+Inputs!$F$86)</f>
        <v>25666.51659</v>
      </c>
    </row>
    <row r="52" ht="14.25" customHeight="1">
      <c r="C52" s="12" t="s">
        <v>189</v>
      </c>
      <c r="E52" s="12">
        <f>IF(Inputs!$B$169=Inputs!$C$86,Inputs!C120,IF(Inputs!$B$169=Inputs!$G$86,Inputs!D120,IF(Inputs!$B$169=Inputs!$J$86,Inputs!E120,IF(Inputs!$B$169=Inputs!$M$86,Inputs!F120,"na"))))</f>
        <v>4</v>
      </c>
      <c r="F52" s="12" t="s">
        <v>186</v>
      </c>
      <c r="G52" s="12">
        <f>Inputs!B$172</f>
        <v>180</v>
      </c>
      <c r="H52" s="12" t="s">
        <v>222</v>
      </c>
      <c r="I52" s="12">
        <f>Inputs!H$175</f>
        <v>24</v>
      </c>
      <c r="J52" s="12">
        <f t="shared" si="8"/>
        <v>17280</v>
      </c>
      <c r="K52" s="12">
        <v>1.0</v>
      </c>
      <c r="L52" s="237">
        <f>Inputs!H120</f>
        <v>0.94</v>
      </c>
      <c r="M52" s="237">
        <f>J52/K52*L52*(1+Inputs!$F$86)</f>
        <v>25666.51659</v>
      </c>
    </row>
    <row r="53" ht="14.25" customHeight="1">
      <c r="C53" s="12" t="s">
        <v>190</v>
      </c>
      <c r="E53" s="12">
        <f>IF(Inputs!$B$169=Inputs!$C$86,Inputs!C121,IF(Inputs!$B$169=Inputs!$G$86,Inputs!D121,IF(Inputs!$B$169=Inputs!$J$86,Inputs!E121,IF(Inputs!$B$169=Inputs!$M$86,Inputs!F121,"na"))))</f>
        <v>0.01</v>
      </c>
      <c r="F53" s="12" t="s">
        <v>186</v>
      </c>
      <c r="G53" s="12">
        <f>Inputs!B$172</f>
        <v>180</v>
      </c>
      <c r="H53" s="12" t="s">
        <v>222</v>
      </c>
      <c r="I53" s="12">
        <f>Inputs!H$175</f>
        <v>24</v>
      </c>
      <c r="J53" s="12">
        <f t="shared" si="8"/>
        <v>43.2</v>
      </c>
      <c r="K53" s="12">
        <v>1.0</v>
      </c>
      <c r="L53" s="237">
        <f>Inputs!H121</f>
        <v>3</v>
      </c>
      <c r="M53" s="237">
        <f>J53/K53*L53*(1+Inputs!$F$86)</f>
        <v>204.7860366</v>
      </c>
    </row>
    <row r="54" ht="14.25" customHeight="1">
      <c r="C54" s="12" t="s">
        <v>191</v>
      </c>
      <c r="E54" s="12">
        <f>IF(Inputs!$B$169=Inputs!$C$86,Inputs!C122,IF(Inputs!$B$169=Inputs!$G$86,Inputs!D122,IF(Inputs!$B$169=Inputs!$J$86,Inputs!E122,IF(Inputs!$B$169=Inputs!$M$86,Inputs!F122,"na"))))</f>
        <v>0.01</v>
      </c>
      <c r="F54" s="12" t="s">
        <v>186</v>
      </c>
      <c r="G54" s="12">
        <f>Inputs!B$172</f>
        <v>180</v>
      </c>
      <c r="H54" s="12" t="s">
        <v>222</v>
      </c>
      <c r="I54" s="12">
        <f>Inputs!H$175</f>
        <v>24</v>
      </c>
      <c r="J54" s="12">
        <f t="shared" si="8"/>
        <v>43.2</v>
      </c>
      <c r="K54" s="12">
        <v>1.0</v>
      </c>
      <c r="L54" s="237">
        <f>Inputs!H122</f>
        <v>2</v>
      </c>
      <c r="M54" s="237">
        <f>J54/K54*L54*(1+Inputs!$F$86)</f>
        <v>136.5240244</v>
      </c>
    </row>
    <row r="55" ht="14.25" customHeight="1">
      <c r="C55" s="12" t="s">
        <v>192</v>
      </c>
      <c r="E55" s="12">
        <f>IF(Inputs!$B$169=Inputs!$C$86,Inputs!C123,IF(Inputs!$B$169=Inputs!$G$86,Inputs!D123,IF(Inputs!$B$169=Inputs!$J$86,Inputs!E123,IF(Inputs!$B$169=Inputs!$M$86,Inputs!F123,"na"))))</f>
        <v>1</v>
      </c>
      <c r="F55" s="12" t="s">
        <v>193</v>
      </c>
      <c r="G55" s="158">
        <f>1/3</f>
        <v>0.3333333333</v>
      </c>
      <c r="H55" s="12" t="s">
        <v>368</v>
      </c>
      <c r="I55" s="12">
        <f>Inputs!H$175</f>
        <v>24</v>
      </c>
      <c r="J55" s="12">
        <f t="shared" si="8"/>
        <v>8</v>
      </c>
      <c r="K55" s="12">
        <v>1.0</v>
      </c>
      <c r="L55" s="237">
        <f>Inputs!H123</f>
        <v>200</v>
      </c>
      <c r="M55" s="237">
        <f>J55/K55*L55*(1+Inputs!$F$86)</f>
        <v>2528.222675</v>
      </c>
    </row>
    <row r="56" ht="14.25" customHeight="1">
      <c r="C56" s="12" t="s">
        <v>194</v>
      </c>
      <c r="E56" s="12">
        <f>IF(Inputs!$B$169=Inputs!$C$86,Inputs!C124,IF(Inputs!$B$169=Inputs!$G$86,Inputs!D124,IF(Inputs!$B$169=Inputs!$J$86,Inputs!E124,IF(Inputs!$B$169=Inputs!$M$86,Inputs!F124,"na"))))</f>
        <v>1</v>
      </c>
      <c r="F56" s="12" t="s">
        <v>195</v>
      </c>
      <c r="G56" s="157">
        <v>3.0</v>
      </c>
      <c r="H56" s="12" t="s">
        <v>369</v>
      </c>
      <c r="I56" s="12">
        <f>Inputs!H$175</f>
        <v>24</v>
      </c>
      <c r="J56" s="12">
        <f t="shared" si="8"/>
        <v>72</v>
      </c>
      <c r="K56" s="12">
        <v>1.0</v>
      </c>
      <c r="L56" s="237">
        <f>Inputs!H124</f>
        <v>3</v>
      </c>
      <c r="M56" s="237">
        <f>J56/K56*L56*(1+Inputs!$F$86)</f>
        <v>341.3100611</v>
      </c>
    </row>
    <row r="57" ht="14.25" customHeight="1">
      <c r="C57" s="12" t="s">
        <v>196</v>
      </c>
      <c r="E57" s="12">
        <f>IF(Inputs!$B$169=Inputs!$C$86,Inputs!C125,IF(Inputs!$B$169=Inputs!$G$86,Inputs!D125,IF(Inputs!$B$169=Inputs!$J$86,Inputs!E125,IF(Inputs!$B$169=Inputs!$M$86,Inputs!F125,"na"))))</f>
        <v>2</v>
      </c>
      <c r="F57" s="12" t="s">
        <v>193</v>
      </c>
      <c r="G57" s="157">
        <v>1.0</v>
      </c>
      <c r="H57" s="12" t="s">
        <v>368</v>
      </c>
      <c r="I57" s="12">
        <f>Inputs!H$175</f>
        <v>24</v>
      </c>
      <c r="J57" s="12">
        <f t="shared" si="8"/>
        <v>48</v>
      </c>
      <c r="K57" s="12">
        <v>1.0</v>
      </c>
      <c r="L57" s="237">
        <f>Inputs!H125</f>
        <v>250</v>
      </c>
      <c r="M57" s="237">
        <f>J57/K57*L57*(1+Inputs!$F$86)</f>
        <v>18961.67006</v>
      </c>
    </row>
    <row r="58" ht="14.25" customHeight="1">
      <c r="C58" s="12" t="s">
        <v>197</v>
      </c>
      <c r="M58" s="237">
        <f>SUM(M49:M57)</f>
        <v>223681.9729</v>
      </c>
    </row>
    <row r="59" ht="14.25" customHeight="1"/>
    <row r="60" ht="14.25" customHeight="1">
      <c r="C60" s="12" t="s">
        <v>198</v>
      </c>
      <c r="G60" s="237">
        <f>(T6-T8)</f>
        <v>10540095.26</v>
      </c>
      <c r="H60" s="12" t="s">
        <v>370</v>
      </c>
      <c r="I60" s="87">
        <f>Inputs!F128</f>
        <v>0.02</v>
      </c>
      <c r="J60" s="12" t="s">
        <v>371</v>
      </c>
      <c r="K60" s="237">
        <f>I60*G60</f>
        <v>210801.9051</v>
      </c>
    </row>
    <row r="61" ht="14.25" customHeight="1">
      <c r="K61" s="237"/>
    </row>
    <row r="62" ht="14.25" customHeight="1">
      <c r="C62" s="12" t="s">
        <v>199</v>
      </c>
      <c r="G62" s="237">
        <f>G60</f>
        <v>10540095.26</v>
      </c>
      <c r="H62" s="12" t="s">
        <v>370</v>
      </c>
      <c r="I62" s="87">
        <f>Inputs!F130</f>
        <v>0.05</v>
      </c>
      <c r="J62" s="12" t="s">
        <v>371</v>
      </c>
      <c r="K62" s="237">
        <f>I62*G62</f>
        <v>527004.7629</v>
      </c>
    </row>
    <row r="63" ht="14.25" customHeight="1">
      <c r="K63" s="237"/>
    </row>
    <row r="64" ht="14.25" customHeight="1">
      <c r="C64" s="12" t="s">
        <v>200</v>
      </c>
      <c r="G64" s="237">
        <f>R68+K62+K60+M58+H46</f>
        <v>1187903.036</v>
      </c>
      <c r="I64" s="87">
        <f>Inputs!F132</f>
        <v>0.08</v>
      </c>
      <c r="J64" s="12" t="s">
        <v>371</v>
      </c>
      <c r="K64" s="237">
        <f>I64*G64</f>
        <v>95032.24288</v>
      </c>
    </row>
    <row r="65" ht="14.25" customHeight="1"/>
    <row r="66" ht="14.25" customHeight="1">
      <c r="A66" s="330">
        <v>1.2</v>
      </c>
      <c r="B66" s="331" t="s">
        <v>301</v>
      </c>
      <c r="C66" s="332"/>
      <c r="D66" s="332"/>
      <c r="E66" s="332"/>
      <c r="F66" s="333"/>
      <c r="J66" s="12">
        <f>J68+J75+J82</f>
        <v>415</v>
      </c>
      <c r="L66" s="12">
        <f t="shared" ref="L66:M66" si="9">L68+L75+L82</f>
        <v>415</v>
      </c>
      <c r="M66" s="12">
        <f t="shared" si="9"/>
        <v>2925</v>
      </c>
      <c r="T66" s="313">
        <f>T68+T75+T82</f>
        <v>270994.1</v>
      </c>
      <c r="Z66" s="313">
        <f>SUM(T66:Y66)</f>
        <v>270994.1</v>
      </c>
    </row>
    <row r="67" ht="14.25" customHeight="1"/>
    <row r="68" ht="14.25" customHeight="1">
      <c r="A68" s="12" t="s">
        <v>302</v>
      </c>
      <c r="B68" s="12" t="s">
        <v>372</v>
      </c>
      <c r="J68" s="12">
        <f>I73</f>
        <v>160</v>
      </c>
      <c r="K68" s="12">
        <v>1.0</v>
      </c>
      <c r="L68" s="12">
        <f>J68*K68</f>
        <v>160</v>
      </c>
      <c r="M68" s="12">
        <f>L73</f>
        <v>240</v>
      </c>
      <c r="T68" s="335">
        <f>K73</f>
        <v>22935.2</v>
      </c>
    </row>
    <row r="69" ht="14.25" customHeight="1"/>
    <row r="70" ht="14.25" customHeight="1">
      <c r="D70" s="149" t="s">
        <v>298</v>
      </c>
      <c r="E70" s="149"/>
      <c r="F70" s="149"/>
      <c r="G70" s="149" t="s">
        <v>357</v>
      </c>
      <c r="H70" s="149" t="s">
        <v>155</v>
      </c>
      <c r="I70" s="149" t="s">
        <v>364</v>
      </c>
      <c r="J70" s="149" t="s">
        <v>373</v>
      </c>
      <c r="K70" s="149" t="s">
        <v>360</v>
      </c>
      <c r="L70" s="149" t="s">
        <v>347</v>
      </c>
    </row>
    <row r="71" ht="14.25" customHeight="1">
      <c r="D71" s="12" t="s">
        <v>374</v>
      </c>
      <c r="G71" s="157">
        <v>2.0</v>
      </c>
      <c r="H71" s="12">
        <f>Inputs!E$48</f>
        <v>89.25</v>
      </c>
      <c r="I71" s="157">
        <v>80.0</v>
      </c>
      <c r="J71" s="12">
        <v>1.0</v>
      </c>
      <c r="K71" s="237">
        <f t="shared" ref="K71:K72" si="10">G71*H71*I71*J71</f>
        <v>14280</v>
      </c>
      <c r="L71" s="12">
        <f t="shared" ref="L71:L72" si="11">J71*I71*G71</f>
        <v>160</v>
      </c>
    </row>
    <row r="72" ht="14.25" customHeight="1">
      <c r="D72" s="12" t="s">
        <v>375</v>
      </c>
      <c r="G72" s="157">
        <v>1.0</v>
      </c>
      <c r="H72" s="12">
        <f>Inputs!E$49</f>
        <v>108.19</v>
      </c>
      <c r="I72" s="157">
        <v>80.0</v>
      </c>
      <c r="J72" s="12">
        <v>1.0</v>
      </c>
      <c r="K72" s="237">
        <f t="shared" si="10"/>
        <v>8655.2</v>
      </c>
      <c r="L72" s="12">
        <f t="shared" si="11"/>
        <v>80</v>
      </c>
    </row>
    <row r="73" ht="14.25" customHeight="1">
      <c r="G73" s="12">
        <f>SUM(G71:G72)</f>
        <v>3</v>
      </c>
      <c r="I73" s="12">
        <f>SUM(I71:I72)</f>
        <v>160</v>
      </c>
      <c r="K73" s="237">
        <f t="shared" ref="K73:L73" si="12">SUM(K71:K72)</f>
        <v>22935.2</v>
      </c>
      <c r="L73" s="12">
        <f t="shared" si="12"/>
        <v>240</v>
      </c>
    </row>
    <row r="74" ht="14.25" customHeight="1"/>
    <row r="75" ht="14.25" customHeight="1">
      <c r="A75" s="12" t="s">
        <v>304</v>
      </c>
      <c r="B75" s="12" t="s">
        <v>376</v>
      </c>
      <c r="J75" s="12">
        <f>I80</f>
        <v>160</v>
      </c>
      <c r="K75" s="12">
        <v>1.0</v>
      </c>
      <c r="L75" s="12">
        <f>J75*K75</f>
        <v>160</v>
      </c>
      <c r="M75" s="12">
        <f>L80</f>
        <v>240</v>
      </c>
      <c r="T75" s="335">
        <f>K80</f>
        <v>22935.2</v>
      </c>
    </row>
    <row r="76" ht="14.25" customHeight="1"/>
    <row r="77" ht="14.25" customHeight="1">
      <c r="D77" s="149" t="s">
        <v>298</v>
      </c>
      <c r="E77" s="149"/>
      <c r="F77" s="149"/>
      <c r="G77" s="149" t="s">
        <v>357</v>
      </c>
      <c r="H77" s="149" t="s">
        <v>155</v>
      </c>
      <c r="I77" s="149" t="s">
        <v>364</v>
      </c>
      <c r="J77" s="149" t="s">
        <v>373</v>
      </c>
      <c r="K77" s="149" t="s">
        <v>360</v>
      </c>
      <c r="L77" s="149" t="s">
        <v>347</v>
      </c>
    </row>
    <row r="78" ht="14.25" customHeight="1">
      <c r="D78" s="12" t="s">
        <v>374</v>
      </c>
      <c r="G78" s="157">
        <v>2.0</v>
      </c>
      <c r="H78" s="12">
        <f>Inputs!E$48</f>
        <v>89.25</v>
      </c>
      <c r="I78" s="157">
        <v>80.0</v>
      </c>
      <c r="J78" s="12">
        <v>1.0</v>
      </c>
      <c r="K78" s="237">
        <f t="shared" ref="K78:K79" si="13">J78*I78*H78*G78</f>
        <v>14280</v>
      </c>
      <c r="L78" s="12">
        <f t="shared" ref="L78:L79" si="14">J78*I78*G78</f>
        <v>160</v>
      </c>
    </row>
    <row r="79" ht="14.25" customHeight="1">
      <c r="D79" s="12" t="s">
        <v>375</v>
      </c>
      <c r="G79" s="157">
        <v>1.0</v>
      </c>
      <c r="H79" s="12">
        <f>Inputs!E$49</f>
        <v>108.19</v>
      </c>
      <c r="I79" s="157">
        <v>80.0</v>
      </c>
      <c r="J79" s="12">
        <v>1.0</v>
      </c>
      <c r="K79" s="237">
        <f t="shared" si="13"/>
        <v>8655.2</v>
      </c>
      <c r="L79" s="12">
        <f t="shared" si="14"/>
        <v>80</v>
      </c>
    </row>
    <row r="80" ht="14.25" customHeight="1">
      <c r="G80" s="12">
        <f>SUM(G78:G79)</f>
        <v>3</v>
      </c>
      <c r="I80" s="12">
        <f>SUM(I78:I79)</f>
        <v>160</v>
      </c>
      <c r="K80" s="237">
        <f t="shared" ref="K80:L80" si="15">SUM(K78:K79)</f>
        <v>22935.2</v>
      </c>
      <c r="L80" s="12">
        <f t="shared" si="15"/>
        <v>240</v>
      </c>
    </row>
    <row r="81" ht="14.25" customHeight="1"/>
    <row r="82" ht="14.25" customHeight="1">
      <c r="A82" s="12" t="s">
        <v>306</v>
      </c>
      <c r="B82" s="12" t="s">
        <v>377</v>
      </c>
      <c r="J82" s="12">
        <f>J84+J97</f>
        <v>95</v>
      </c>
      <c r="K82" s="12">
        <v>1.0</v>
      </c>
      <c r="L82" s="12">
        <f>J82*K82</f>
        <v>95</v>
      </c>
      <c r="M82" s="12">
        <f>M84+M97</f>
        <v>2445</v>
      </c>
      <c r="T82" s="335">
        <f>T84+T97</f>
        <v>225123.7</v>
      </c>
    </row>
    <row r="83" ht="14.25" customHeight="1"/>
    <row r="84" ht="14.25" customHeight="1">
      <c r="C84" s="12" t="s">
        <v>378</v>
      </c>
      <c r="D84" s="12" t="s">
        <v>379</v>
      </c>
      <c r="J84" s="12">
        <f>F95</f>
        <v>40</v>
      </c>
      <c r="K84" s="12">
        <v>1.0</v>
      </c>
      <c r="L84" s="12">
        <f>J84*K84</f>
        <v>40</v>
      </c>
      <c r="M84" s="12">
        <f>J84*D87</f>
        <v>960</v>
      </c>
      <c r="T84" s="237">
        <f>I95</f>
        <v>85680</v>
      </c>
    </row>
    <row r="85" ht="14.25" customHeight="1"/>
    <row r="86" ht="14.25" customHeight="1">
      <c r="D86" s="149" t="s">
        <v>380</v>
      </c>
      <c r="E86" s="149"/>
      <c r="F86" s="149"/>
      <c r="G86" s="149" t="s">
        <v>381</v>
      </c>
      <c r="H86" s="149" t="s">
        <v>382</v>
      </c>
    </row>
    <row r="87" ht="14.25" customHeight="1">
      <c r="D87" s="12">
        <f>I49</f>
        <v>24</v>
      </c>
      <c r="E87" s="66" t="s">
        <v>121</v>
      </c>
      <c r="G87" s="237">
        <f>Inputs!E48</f>
        <v>89.25</v>
      </c>
      <c r="H87" s="237">
        <f>G87*D87</f>
        <v>2142</v>
      </c>
    </row>
    <row r="88" ht="14.25" customHeight="1"/>
    <row r="89" ht="14.25" customHeight="1">
      <c r="D89" s="12" t="s">
        <v>383</v>
      </c>
      <c r="G89" s="157">
        <v>16.0</v>
      </c>
      <c r="H89" s="12" t="s">
        <v>384</v>
      </c>
    </row>
    <row r="90" ht="14.25" customHeight="1">
      <c r="D90" s="12" t="s">
        <v>385</v>
      </c>
      <c r="G90" s="157">
        <v>8.0</v>
      </c>
      <c r="H90" s="12" t="s">
        <v>384</v>
      </c>
    </row>
    <row r="91" ht="14.25" customHeight="1">
      <c r="D91" s="12" t="s">
        <v>386</v>
      </c>
      <c r="G91" s="157">
        <v>12.0</v>
      </c>
      <c r="H91" s="12" t="s">
        <v>384</v>
      </c>
    </row>
    <row r="92" ht="14.25" customHeight="1">
      <c r="D92" s="12" t="s">
        <v>387</v>
      </c>
      <c r="G92" s="157">
        <v>4.0</v>
      </c>
      <c r="H92" s="12" t="s">
        <v>384</v>
      </c>
    </row>
    <row r="93" ht="14.25" customHeight="1">
      <c r="G93" s="12">
        <f>SUM(G89:G92)</f>
        <v>40</v>
      </c>
      <c r="H93" s="12" t="s">
        <v>384</v>
      </c>
    </row>
    <row r="94" ht="14.25" customHeight="1"/>
    <row r="95" ht="14.25" customHeight="1">
      <c r="D95" s="12" t="s">
        <v>388</v>
      </c>
      <c r="F95" s="12">
        <f>G93</f>
        <v>40</v>
      </c>
      <c r="G95" s="12" t="s">
        <v>389</v>
      </c>
      <c r="H95" s="237">
        <f>H87</f>
        <v>2142</v>
      </c>
      <c r="I95" s="237">
        <f>H95*F95</f>
        <v>85680</v>
      </c>
    </row>
    <row r="96" ht="14.25" customHeight="1"/>
    <row r="97" ht="14.25" customHeight="1">
      <c r="C97" s="12" t="s">
        <v>390</v>
      </c>
      <c r="D97" s="12" t="s">
        <v>391</v>
      </c>
      <c r="J97" s="12">
        <f>F116</f>
        <v>55</v>
      </c>
      <c r="K97" s="12">
        <v>1.0</v>
      </c>
      <c r="L97" s="12">
        <f>K97*J97</f>
        <v>55</v>
      </c>
      <c r="M97" s="12">
        <f>D104*F116</f>
        <v>1485</v>
      </c>
      <c r="S97" s="237">
        <f>J116*Inputs!C37</f>
        <v>54054</v>
      </c>
      <c r="T97" s="237">
        <f>K116</f>
        <v>139443.7</v>
      </c>
    </row>
    <row r="98" ht="14.25" customHeight="1"/>
    <row r="99" ht="14.25" customHeight="1">
      <c r="D99" s="149" t="s">
        <v>343</v>
      </c>
      <c r="E99" s="149"/>
      <c r="F99" s="149"/>
      <c r="G99" s="149" t="s">
        <v>381</v>
      </c>
      <c r="H99" s="149" t="s">
        <v>382</v>
      </c>
    </row>
    <row r="100" ht="14.25" customHeight="1">
      <c r="D100" s="12">
        <v>1.0</v>
      </c>
      <c r="E100" s="12" t="str">
        <f t="shared" ref="E100:E103" si="16">B11</f>
        <v>Portfolio Manager</v>
      </c>
      <c r="G100" s="12">
        <f t="shared" ref="G100:G103" si="17">F11</f>
        <v>157.87</v>
      </c>
      <c r="H100" s="237">
        <f t="shared" ref="H100:H103" si="18">G100*D100</f>
        <v>157.87</v>
      </c>
    </row>
    <row r="101" ht="14.25" customHeight="1">
      <c r="D101" s="12">
        <v>1.0</v>
      </c>
      <c r="E101" s="12" t="str">
        <f t="shared" si="16"/>
        <v>Senior Project Manager / Characterization SME</v>
      </c>
      <c r="G101" s="12">
        <f t="shared" si="17"/>
        <v>127.28</v>
      </c>
      <c r="H101" s="237">
        <f t="shared" si="18"/>
        <v>127.28</v>
      </c>
    </row>
    <row r="102" ht="14.25" customHeight="1">
      <c r="D102" s="12">
        <v>1.0</v>
      </c>
      <c r="E102" s="12" t="str">
        <f t="shared" si="16"/>
        <v>Project Manager / Waste Management</v>
      </c>
      <c r="G102" s="12">
        <f t="shared" si="17"/>
        <v>108.19</v>
      </c>
      <c r="H102" s="237">
        <f t="shared" si="18"/>
        <v>108.19</v>
      </c>
    </row>
    <row r="103" ht="14.25" customHeight="1">
      <c r="D103" s="12">
        <f>I49</f>
        <v>24</v>
      </c>
      <c r="E103" s="12" t="str">
        <f t="shared" si="16"/>
        <v>Decom Technician / Safety SME</v>
      </c>
      <c r="G103" s="12">
        <f t="shared" si="17"/>
        <v>89.25</v>
      </c>
      <c r="H103" s="237">
        <f t="shared" si="18"/>
        <v>2142</v>
      </c>
    </row>
    <row r="104" ht="14.25" customHeight="1">
      <c r="D104" s="12">
        <f>SUM(D100:D103)</f>
        <v>27</v>
      </c>
      <c r="H104" s="237">
        <f>SUM(H100:H103)</f>
        <v>2535.34</v>
      </c>
    </row>
    <row r="105" ht="14.25" customHeight="1"/>
    <row r="106" ht="14.25" customHeight="1">
      <c r="I106" s="12" t="s">
        <v>357</v>
      </c>
      <c r="J106" s="12" t="s">
        <v>392</v>
      </c>
      <c r="K106" s="12" t="s">
        <v>393</v>
      </c>
      <c r="L106" s="12" t="s">
        <v>394</v>
      </c>
    </row>
    <row r="107" ht="14.25" customHeight="1">
      <c r="H107" s="12" t="s">
        <v>184</v>
      </c>
      <c r="I107" s="12" t="s">
        <v>395</v>
      </c>
      <c r="J107" s="12" t="s">
        <v>360</v>
      </c>
      <c r="K107" s="12" t="s">
        <v>396</v>
      </c>
      <c r="L107" s="12" t="s">
        <v>360</v>
      </c>
    </row>
    <row r="108" ht="14.25" customHeight="1">
      <c r="D108" s="12" t="s">
        <v>397</v>
      </c>
      <c r="H108" s="12">
        <v>600.0</v>
      </c>
      <c r="I108" s="12">
        <f t="shared" ref="I108:I113" si="19">D$104</f>
        <v>27</v>
      </c>
      <c r="J108" s="237">
        <f t="shared" ref="J108:J113" si="20">I108*H108</f>
        <v>16200</v>
      </c>
      <c r="K108" s="237">
        <f t="shared" ref="K108:K115" si="21">F108*H$104</f>
        <v>0</v>
      </c>
      <c r="L108" s="237">
        <f t="shared" ref="L108:L115" si="22">K108+J108</f>
        <v>16200</v>
      </c>
    </row>
    <row r="109" ht="14.25" customHeight="1">
      <c r="D109" s="12" t="s">
        <v>398</v>
      </c>
      <c r="H109" s="12">
        <v>350.0</v>
      </c>
      <c r="I109" s="12">
        <f t="shared" si="19"/>
        <v>27</v>
      </c>
      <c r="J109" s="237">
        <f t="shared" si="20"/>
        <v>9450</v>
      </c>
      <c r="K109" s="237">
        <f t="shared" si="21"/>
        <v>0</v>
      </c>
      <c r="L109" s="237">
        <f t="shared" si="22"/>
        <v>9450</v>
      </c>
    </row>
    <row r="110" ht="14.25" customHeight="1">
      <c r="D110" s="12" t="s">
        <v>399</v>
      </c>
      <c r="F110" s="157">
        <v>4.0</v>
      </c>
      <c r="G110" s="12" t="s">
        <v>400</v>
      </c>
      <c r="H110" s="12">
        <v>150.0</v>
      </c>
      <c r="I110" s="12">
        <f t="shared" si="19"/>
        <v>27</v>
      </c>
      <c r="J110" s="237">
        <f t="shared" si="20"/>
        <v>4050</v>
      </c>
      <c r="K110" s="237">
        <f t="shared" si="21"/>
        <v>10141.36</v>
      </c>
      <c r="L110" s="237">
        <f t="shared" si="22"/>
        <v>14191.36</v>
      </c>
    </row>
    <row r="111" ht="14.25" customHeight="1">
      <c r="D111" s="12" t="s">
        <v>401</v>
      </c>
      <c r="F111" s="157">
        <v>1.0</v>
      </c>
      <c r="G111" s="12" t="s">
        <v>400</v>
      </c>
      <c r="H111" s="12">
        <v>50.0</v>
      </c>
      <c r="I111" s="12">
        <f t="shared" si="19"/>
        <v>27</v>
      </c>
      <c r="J111" s="237">
        <f t="shared" si="20"/>
        <v>1350</v>
      </c>
      <c r="K111" s="237">
        <f t="shared" si="21"/>
        <v>2535.34</v>
      </c>
      <c r="L111" s="237">
        <f t="shared" si="22"/>
        <v>3885.34</v>
      </c>
    </row>
    <row r="112" ht="14.25" customHeight="1">
      <c r="D112" s="12" t="s">
        <v>402</v>
      </c>
      <c r="F112" s="157">
        <v>1.0</v>
      </c>
      <c r="G112" s="12" t="s">
        <v>400</v>
      </c>
      <c r="H112" s="12">
        <v>25.0</v>
      </c>
      <c r="I112" s="12">
        <f t="shared" si="19"/>
        <v>27</v>
      </c>
      <c r="J112" s="237">
        <f t="shared" si="20"/>
        <v>675</v>
      </c>
      <c r="K112" s="237">
        <f t="shared" si="21"/>
        <v>2535.34</v>
      </c>
      <c r="L112" s="237">
        <f t="shared" si="22"/>
        <v>3210.34</v>
      </c>
    </row>
    <row r="113" ht="14.25" customHeight="1">
      <c r="D113" s="12" t="s">
        <v>403</v>
      </c>
      <c r="F113" s="157">
        <v>1.0</v>
      </c>
      <c r="G113" s="12" t="s">
        <v>400</v>
      </c>
      <c r="H113" s="12">
        <v>125.0</v>
      </c>
      <c r="I113" s="12">
        <f t="shared" si="19"/>
        <v>27</v>
      </c>
      <c r="J113" s="237">
        <f t="shared" si="20"/>
        <v>3375</v>
      </c>
      <c r="K113" s="237">
        <f t="shared" si="21"/>
        <v>2535.34</v>
      </c>
      <c r="L113" s="237">
        <f t="shared" si="22"/>
        <v>5910.34</v>
      </c>
    </row>
    <row r="114" ht="14.25" customHeight="1">
      <c r="D114" s="12" t="s">
        <v>404</v>
      </c>
      <c r="F114" s="157">
        <v>8.0</v>
      </c>
      <c r="G114" s="12" t="s">
        <v>405</v>
      </c>
      <c r="J114" s="237"/>
      <c r="K114" s="237">
        <f t="shared" si="21"/>
        <v>20282.72</v>
      </c>
      <c r="L114" s="237">
        <f t="shared" si="22"/>
        <v>20282.72</v>
      </c>
    </row>
    <row r="115" ht="14.25" customHeight="1">
      <c r="D115" s="12" t="s">
        <v>406</v>
      </c>
      <c r="F115" s="157">
        <v>40.0</v>
      </c>
      <c r="G115" s="12" t="s">
        <v>405</v>
      </c>
      <c r="J115" s="237"/>
      <c r="K115" s="237">
        <f t="shared" si="21"/>
        <v>101413.6</v>
      </c>
      <c r="L115" s="237">
        <f t="shared" si="22"/>
        <v>101413.6</v>
      </c>
    </row>
    <row r="116" ht="14.25" customHeight="1">
      <c r="F116" s="12">
        <f>SUM(F110:F115)</f>
        <v>55</v>
      </c>
      <c r="J116" s="237">
        <f>SUM(J108:J115)</f>
        <v>35100</v>
      </c>
      <c r="K116" s="237">
        <f>SUM(K110:K115)</f>
        <v>139443.7</v>
      </c>
      <c r="L116" s="237">
        <f>SUM(L108:L115)</f>
        <v>174543.7</v>
      </c>
    </row>
    <row r="117" ht="14.25" customHeight="1"/>
    <row r="118" ht="14.25" customHeight="1">
      <c r="A118" s="330">
        <v>1.3</v>
      </c>
      <c r="B118" s="331" t="s">
        <v>308</v>
      </c>
      <c r="C118" s="332"/>
      <c r="D118" s="332"/>
      <c r="E118" s="332"/>
      <c r="F118" s="333"/>
      <c r="J118" s="12">
        <f>J120+J122</f>
        <v>176</v>
      </c>
      <c r="L118" s="12">
        <f t="shared" ref="L118:M118" si="23">L120+L122</f>
        <v>176</v>
      </c>
      <c r="M118" s="12">
        <f t="shared" si="23"/>
        <v>480</v>
      </c>
      <c r="T118" s="335">
        <f>T120+T122</f>
        <v>44658.24</v>
      </c>
      <c r="U118" s="134"/>
      <c r="V118" s="134"/>
      <c r="W118" s="134"/>
      <c r="X118" s="134"/>
      <c r="Y118" s="134"/>
      <c r="Z118" s="313">
        <f>SUM(T118:Y118)</f>
        <v>44658.24</v>
      </c>
    </row>
    <row r="119" ht="14.25" customHeight="1"/>
    <row r="120" ht="14.25" customHeight="1">
      <c r="A120" s="12" t="s">
        <v>309</v>
      </c>
      <c r="B120" s="12" t="s">
        <v>408</v>
      </c>
      <c r="J120" s="12">
        <v>80.0</v>
      </c>
      <c r="K120" s="12">
        <v>1.0</v>
      </c>
      <c r="L120" s="12">
        <f>K120*J120</f>
        <v>80</v>
      </c>
    </row>
    <row r="121" ht="14.25" customHeight="1"/>
    <row r="122" ht="14.25" customHeight="1">
      <c r="A122" s="12" t="s">
        <v>312</v>
      </c>
      <c r="B122" s="12" t="s">
        <v>409</v>
      </c>
      <c r="H122" s="12" t="s">
        <v>410</v>
      </c>
      <c r="J122" s="12">
        <f>J124+J133+J151+J159</f>
        <v>96</v>
      </c>
      <c r="K122" s="12">
        <v>1.0</v>
      </c>
      <c r="L122" s="12">
        <f t="shared" ref="L122:M122" si="24">L124+L133+L151+L159</f>
        <v>96</v>
      </c>
      <c r="M122" s="12">
        <f t="shared" si="24"/>
        <v>480</v>
      </c>
      <c r="T122" s="237">
        <f>T124+T133+T151+T159</f>
        <v>44658.24</v>
      </c>
    </row>
    <row r="123" ht="14.25" customHeight="1"/>
    <row r="124" ht="14.25" customHeight="1">
      <c r="B124" s="12" t="s">
        <v>411</v>
      </c>
      <c r="C124" s="12" t="s">
        <v>412</v>
      </c>
      <c r="H124" s="12" t="s">
        <v>410</v>
      </c>
      <c r="J124" s="12">
        <f>F126</f>
        <v>16</v>
      </c>
      <c r="K124" s="12">
        <v>1.0</v>
      </c>
      <c r="L124" s="12">
        <f>K124*J124</f>
        <v>16</v>
      </c>
      <c r="M124" s="12">
        <f>L130</f>
        <v>80</v>
      </c>
      <c r="T124" s="237">
        <f>K130</f>
        <v>7443.04</v>
      </c>
    </row>
    <row r="125" ht="14.25" customHeight="1"/>
    <row r="126" ht="14.25" customHeight="1">
      <c r="E126" s="12" t="s">
        <v>413</v>
      </c>
      <c r="F126" s="157">
        <v>16.0</v>
      </c>
      <c r="G126" s="12" t="s">
        <v>414</v>
      </c>
    </row>
    <row r="127" ht="14.25" customHeight="1">
      <c r="D127" s="149" t="s">
        <v>298</v>
      </c>
      <c r="E127" s="149"/>
      <c r="F127" s="149"/>
      <c r="G127" s="149" t="s">
        <v>357</v>
      </c>
      <c r="H127" s="149" t="s">
        <v>155</v>
      </c>
      <c r="I127" s="149" t="s">
        <v>364</v>
      </c>
      <c r="J127" s="149" t="s">
        <v>373</v>
      </c>
      <c r="K127" s="149" t="s">
        <v>360</v>
      </c>
      <c r="L127" s="149" t="s">
        <v>347</v>
      </c>
    </row>
    <row r="128" ht="14.25" customHeight="1">
      <c r="D128" s="12" t="s">
        <v>374</v>
      </c>
      <c r="G128" s="157">
        <v>4.0</v>
      </c>
      <c r="H128" s="12">
        <f>Inputs!E$48</f>
        <v>89.25</v>
      </c>
      <c r="I128" s="12">
        <f>F126</f>
        <v>16</v>
      </c>
      <c r="J128" s="12">
        <v>1.0</v>
      </c>
      <c r="K128" s="237">
        <f t="shared" ref="K128:K129" si="25">J128*I128*H128*G128</f>
        <v>5712</v>
      </c>
      <c r="L128" s="12">
        <f t="shared" ref="L128:L129" si="26">J128*I128*G128</f>
        <v>64</v>
      </c>
    </row>
    <row r="129" ht="14.25" customHeight="1">
      <c r="D129" s="12" t="s">
        <v>375</v>
      </c>
      <c r="G129" s="157">
        <v>1.0</v>
      </c>
      <c r="H129" s="12">
        <f>Inputs!E$49</f>
        <v>108.19</v>
      </c>
      <c r="I129" s="12">
        <f>F126</f>
        <v>16</v>
      </c>
      <c r="J129" s="12">
        <v>1.0</v>
      </c>
      <c r="K129" s="237">
        <f t="shared" si="25"/>
        <v>1731.04</v>
      </c>
      <c r="L129" s="12">
        <f t="shared" si="26"/>
        <v>16</v>
      </c>
    </row>
    <row r="130" ht="14.25" customHeight="1">
      <c r="G130" s="12">
        <f>SUM(G128:G129)</f>
        <v>5</v>
      </c>
      <c r="I130" s="12">
        <f>SUM(I128:I129)</f>
        <v>32</v>
      </c>
      <c r="K130" s="237">
        <f t="shared" ref="K130:L130" si="27">SUM(K128:K129)</f>
        <v>7443.04</v>
      </c>
      <c r="L130" s="12">
        <f t="shared" si="27"/>
        <v>80</v>
      </c>
    </row>
    <row r="131" ht="14.25" customHeight="1"/>
    <row r="132" ht="14.25" customHeight="1"/>
    <row r="133" ht="14.25" customHeight="1">
      <c r="B133" s="12" t="s">
        <v>415</v>
      </c>
      <c r="C133" s="12" t="s">
        <v>416</v>
      </c>
      <c r="J133" s="12">
        <f>J135+J143</f>
        <v>32</v>
      </c>
      <c r="L133" s="12">
        <f t="shared" ref="L133:M133" si="28">L135+L143</f>
        <v>32</v>
      </c>
      <c r="M133" s="12">
        <f t="shared" si="28"/>
        <v>160</v>
      </c>
      <c r="T133" s="237">
        <f>T135+T143</f>
        <v>14886.08</v>
      </c>
    </row>
    <row r="134" ht="14.25" customHeight="1"/>
    <row r="135" ht="14.25" customHeight="1">
      <c r="B135" s="12" t="s">
        <v>417</v>
      </c>
      <c r="C135" s="12" t="s">
        <v>418</v>
      </c>
      <c r="H135" s="12" t="s">
        <v>410</v>
      </c>
      <c r="J135" s="12">
        <f>F137</f>
        <v>16</v>
      </c>
      <c r="K135" s="12">
        <v>1.0</v>
      </c>
      <c r="L135" s="12">
        <f>K135*J135</f>
        <v>16</v>
      </c>
      <c r="M135" s="12">
        <f>L141</f>
        <v>80</v>
      </c>
      <c r="T135" s="237">
        <f>K141</f>
        <v>7443.04</v>
      </c>
    </row>
    <row r="136" ht="14.25" customHeight="1"/>
    <row r="137" ht="14.25" customHeight="1">
      <c r="E137" s="12" t="s">
        <v>413</v>
      </c>
      <c r="F137" s="157">
        <v>16.0</v>
      </c>
      <c r="G137" s="12" t="s">
        <v>414</v>
      </c>
    </row>
    <row r="138" ht="14.25" customHeight="1">
      <c r="D138" s="149" t="s">
        <v>298</v>
      </c>
      <c r="E138" s="149"/>
      <c r="F138" s="149"/>
      <c r="G138" s="149" t="s">
        <v>357</v>
      </c>
      <c r="H138" s="149" t="s">
        <v>155</v>
      </c>
      <c r="I138" s="149" t="s">
        <v>364</v>
      </c>
      <c r="J138" s="149" t="s">
        <v>373</v>
      </c>
      <c r="K138" s="149" t="s">
        <v>360</v>
      </c>
      <c r="L138" s="149" t="s">
        <v>347</v>
      </c>
    </row>
    <row r="139" ht="14.25" customHeight="1">
      <c r="D139" s="12" t="s">
        <v>374</v>
      </c>
      <c r="G139" s="157">
        <v>4.0</v>
      </c>
      <c r="H139" s="12">
        <f>Inputs!E$48</f>
        <v>89.25</v>
      </c>
      <c r="I139" s="12">
        <f>F137</f>
        <v>16</v>
      </c>
      <c r="J139" s="12">
        <v>1.0</v>
      </c>
      <c r="K139" s="237">
        <f t="shared" ref="K139:K140" si="29">J139*I139*H139*G139</f>
        <v>5712</v>
      </c>
      <c r="L139" s="12">
        <f t="shared" ref="L139:L140" si="30">J139*I139*G139</f>
        <v>64</v>
      </c>
    </row>
    <row r="140" ht="14.25" customHeight="1">
      <c r="D140" s="12" t="s">
        <v>375</v>
      </c>
      <c r="G140" s="157">
        <v>1.0</v>
      </c>
      <c r="H140" s="12">
        <f>Inputs!E$49</f>
        <v>108.19</v>
      </c>
      <c r="I140" s="12">
        <f>F137</f>
        <v>16</v>
      </c>
      <c r="J140" s="12">
        <v>1.0</v>
      </c>
      <c r="K140" s="237">
        <f t="shared" si="29"/>
        <v>1731.04</v>
      </c>
      <c r="L140" s="12">
        <f t="shared" si="30"/>
        <v>16</v>
      </c>
    </row>
    <row r="141" ht="14.25" customHeight="1">
      <c r="G141" s="12">
        <f>SUM(G139:G140)</f>
        <v>5</v>
      </c>
      <c r="I141" s="12">
        <f>SUM(I139:I140)</f>
        <v>32</v>
      </c>
      <c r="K141" s="237">
        <f t="shared" ref="K141:L141" si="31">SUM(K139:K140)</f>
        <v>7443.04</v>
      </c>
      <c r="L141" s="12">
        <f t="shared" si="31"/>
        <v>80</v>
      </c>
    </row>
    <row r="142" ht="14.25" customHeight="1">
      <c r="K142" s="237"/>
    </row>
    <row r="143" ht="14.25" customHeight="1">
      <c r="B143" s="12" t="s">
        <v>419</v>
      </c>
      <c r="C143" s="12" t="s">
        <v>420</v>
      </c>
      <c r="H143" s="12" t="s">
        <v>410</v>
      </c>
      <c r="J143" s="12">
        <f>F145</f>
        <v>16</v>
      </c>
      <c r="K143" s="12">
        <v>1.0</v>
      </c>
      <c r="L143" s="12">
        <f>K143*J143</f>
        <v>16</v>
      </c>
      <c r="M143" s="12">
        <f>L149</f>
        <v>80</v>
      </c>
      <c r="T143" s="237">
        <f>K149</f>
        <v>7443.04</v>
      </c>
    </row>
    <row r="144" ht="14.25" customHeight="1"/>
    <row r="145" ht="14.25" customHeight="1">
      <c r="E145" s="12" t="s">
        <v>413</v>
      </c>
      <c r="F145" s="157">
        <v>16.0</v>
      </c>
      <c r="G145" s="12" t="s">
        <v>414</v>
      </c>
    </row>
    <row r="146" ht="14.25" customHeight="1">
      <c r="D146" s="149" t="s">
        <v>298</v>
      </c>
      <c r="E146" s="149"/>
      <c r="F146" s="149"/>
      <c r="G146" s="149" t="s">
        <v>357</v>
      </c>
      <c r="H146" s="149" t="s">
        <v>155</v>
      </c>
      <c r="I146" s="149" t="s">
        <v>364</v>
      </c>
      <c r="J146" s="149" t="s">
        <v>373</v>
      </c>
      <c r="K146" s="149" t="s">
        <v>360</v>
      </c>
      <c r="L146" s="149" t="s">
        <v>347</v>
      </c>
    </row>
    <row r="147" ht="14.25" customHeight="1">
      <c r="D147" s="12" t="s">
        <v>374</v>
      </c>
      <c r="G147" s="157">
        <v>4.0</v>
      </c>
      <c r="H147" s="12">
        <f>Inputs!E$48</f>
        <v>89.25</v>
      </c>
      <c r="I147" s="12">
        <f>F145</f>
        <v>16</v>
      </c>
      <c r="J147" s="12">
        <v>1.0</v>
      </c>
      <c r="K147" s="237">
        <f t="shared" ref="K147:K148" si="32">J147*I147*H147*G147</f>
        <v>5712</v>
      </c>
      <c r="L147" s="12">
        <f t="shared" ref="L147:L148" si="33">J147*I147*G147</f>
        <v>64</v>
      </c>
    </row>
    <row r="148" ht="14.25" customHeight="1">
      <c r="D148" s="12" t="s">
        <v>375</v>
      </c>
      <c r="G148" s="157">
        <v>1.0</v>
      </c>
      <c r="H148" s="12">
        <f>Inputs!E$49</f>
        <v>108.19</v>
      </c>
      <c r="I148" s="12">
        <f>F145</f>
        <v>16</v>
      </c>
      <c r="J148" s="12">
        <v>1.0</v>
      </c>
      <c r="K148" s="237">
        <f t="shared" si="32"/>
        <v>1731.04</v>
      </c>
      <c r="L148" s="12">
        <f t="shared" si="33"/>
        <v>16</v>
      </c>
    </row>
    <row r="149" ht="14.25" customHeight="1">
      <c r="G149" s="12">
        <f>SUM(G147:G148)</f>
        <v>5</v>
      </c>
      <c r="I149" s="12">
        <f>SUM(I147:I148)</f>
        <v>32</v>
      </c>
      <c r="K149" s="237">
        <f t="shared" ref="K149:L149" si="34">SUM(K147:K148)</f>
        <v>7443.04</v>
      </c>
      <c r="L149" s="12">
        <f t="shared" si="34"/>
        <v>80</v>
      </c>
    </row>
    <row r="150" ht="14.25" customHeight="1"/>
    <row r="151" ht="14.25" customHeight="1">
      <c r="B151" s="12" t="s">
        <v>421</v>
      </c>
      <c r="C151" s="12" t="s">
        <v>422</v>
      </c>
      <c r="H151" s="12" t="s">
        <v>410</v>
      </c>
      <c r="J151" s="12">
        <f>F153</f>
        <v>16</v>
      </c>
      <c r="K151" s="12">
        <v>1.0</v>
      </c>
      <c r="L151" s="12">
        <f>K151*J151</f>
        <v>16</v>
      </c>
      <c r="M151" s="12">
        <f>L157</f>
        <v>80</v>
      </c>
      <c r="T151" s="237">
        <f>K157</f>
        <v>7443.04</v>
      </c>
    </row>
    <row r="152" ht="14.25" customHeight="1"/>
    <row r="153" ht="14.25" customHeight="1">
      <c r="E153" s="12" t="s">
        <v>413</v>
      </c>
      <c r="F153" s="157">
        <v>16.0</v>
      </c>
      <c r="G153" s="12" t="s">
        <v>414</v>
      </c>
    </row>
    <row r="154" ht="14.25" customHeight="1">
      <c r="D154" s="149" t="s">
        <v>298</v>
      </c>
      <c r="E154" s="149"/>
      <c r="F154" s="149"/>
      <c r="G154" s="149" t="s">
        <v>357</v>
      </c>
      <c r="H154" s="149" t="s">
        <v>155</v>
      </c>
      <c r="I154" s="149" t="s">
        <v>364</v>
      </c>
      <c r="J154" s="149" t="s">
        <v>373</v>
      </c>
      <c r="K154" s="149" t="s">
        <v>360</v>
      </c>
      <c r="L154" s="149" t="s">
        <v>347</v>
      </c>
    </row>
    <row r="155" ht="14.25" customHeight="1">
      <c r="D155" s="12" t="s">
        <v>374</v>
      </c>
      <c r="G155" s="157">
        <v>4.0</v>
      </c>
      <c r="H155" s="12">
        <f>Inputs!E$48</f>
        <v>89.25</v>
      </c>
      <c r="I155" s="12">
        <f>F153</f>
        <v>16</v>
      </c>
      <c r="J155" s="12">
        <v>1.0</v>
      </c>
      <c r="K155" s="237">
        <f t="shared" ref="K155:K156" si="35">J155*I155*H155*G155</f>
        <v>5712</v>
      </c>
      <c r="L155" s="12">
        <f t="shared" ref="L155:L156" si="36">J155*I155*G155</f>
        <v>64</v>
      </c>
    </row>
    <row r="156" ht="14.25" customHeight="1">
      <c r="D156" s="12" t="s">
        <v>375</v>
      </c>
      <c r="G156" s="157">
        <v>1.0</v>
      </c>
      <c r="H156" s="12">
        <f>Inputs!E$49</f>
        <v>108.19</v>
      </c>
      <c r="I156" s="12">
        <f>F153</f>
        <v>16</v>
      </c>
      <c r="J156" s="12">
        <v>1.0</v>
      </c>
      <c r="K156" s="237">
        <f t="shared" si="35"/>
        <v>1731.04</v>
      </c>
      <c r="L156" s="12">
        <f t="shared" si="36"/>
        <v>16</v>
      </c>
    </row>
    <row r="157" ht="14.25" customHeight="1">
      <c r="G157" s="12">
        <f>SUM(G155:G156)</f>
        <v>5</v>
      </c>
      <c r="I157" s="12">
        <f>SUM(I155:I156)</f>
        <v>32</v>
      </c>
      <c r="K157" s="237">
        <f t="shared" ref="K157:L157" si="37">SUM(K155:K156)</f>
        <v>7443.04</v>
      </c>
      <c r="L157" s="12">
        <f t="shared" si="37"/>
        <v>80</v>
      </c>
    </row>
    <row r="158" ht="14.25" customHeight="1">
      <c r="K158" s="237"/>
    </row>
    <row r="159" ht="14.25" customHeight="1">
      <c r="B159" s="12" t="s">
        <v>423</v>
      </c>
      <c r="C159" s="316" t="s">
        <v>467</v>
      </c>
      <c r="J159" s="12">
        <f>J161+J169</f>
        <v>32</v>
      </c>
      <c r="L159" s="12">
        <f t="shared" ref="L159:M159" si="38">L161+L169</f>
        <v>32</v>
      </c>
      <c r="M159" s="12">
        <f t="shared" si="38"/>
        <v>160</v>
      </c>
      <c r="T159" s="237">
        <f>T161+T169</f>
        <v>14886.08</v>
      </c>
    </row>
    <row r="160" ht="14.25" customHeight="1"/>
    <row r="161" ht="14.25" customHeight="1">
      <c r="B161" s="12" t="s">
        <v>425</v>
      </c>
      <c r="C161" s="12" t="s">
        <v>426</v>
      </c>
      <c r="H161" s="12" t="s">
        <v>410</v>
      </c>
      <c r="J161" s="12">
        <f>F163</f>
        <v>16</v>
      </c>
      <c r="K161" s="12">
        <v>1.0</v>
      </c>
      <c r="L161" s="12">
        <f>K161*J161</f>
        <v>16</v>
      </c>
      <c r="M161" s="12">
        <f>L167</f>
        <v>80</v>
      </c>
      <c r="T161" s="237">
        <f>K167</f>
        <v>7443.04</v>
      </c>
    </row>
    <row r="162" ht="14.25" customHeight="1"/>
    <row r="163" ht="14.25" customHeight="1">
      <c r="E163" s="12" t="s">
        <v>413</v>
      </c>
      <c r="F163" s="157">
        <v>16.0</v>
      </c>
      <c r="G163" s="12" t="s">
        <v>414</v>
      </c>
    </row>
    <row r="164" ht="14.25" customHeight="1">
      <c r="D164" s="149" t="s">
        <v>298</v>
      </c>
      <c r="E164" s="149"/>
      <c r="F164" s="149"/>
      <c r="G164" s="149" t="s">
        <v>357</v>
      </c>
      <c r="H164" s="149" t="s">
        <v>155</v>
      </c>
      <c r="I164" s="149" t="s">
        <v>364</v>
      </c>
      <c r="J164" s="149" t="s">
        <v>373</v>
      </c>
      <c r="K164" s="149" t="s">
        <v>360</v>
      </c>
      <c r="L164" s="149" t="s">
        <v>347</v>
      </c>
    </row>
    <row r="165" ht="14.25" customHeight="1">
      <c r="D165" s="12" t="s">
        <v>374</v>
      </c>
      <c r="G165" s="157">
        <v>4.0</v>
      </c>
      <c r="H165" s="12">
        <f>Inputs!E$48</f>
        <v>89.25</v>
      </c>
      <c r="I165" s="12">
        <f>F163</f>
        <v>16</v>
      </c>
      <c r="J165" s="12">
        <v>1.0</v>
      </c>
      <c r="K165" s="237">
        <f t="shared" ref="K165:K166" si="39">J165*I165*H165*G165</f>
        <v>5712</v>
      </c>
      <c r="L165" s="12">
        <f t="shared" ref="L165:L166" si="40">J165*I165*G165</f>
        <v>64</v>
      </c>
    </row>
    <row r="166" ht="14.25" customHeight="1">
      <c r="D166" s="12" t="s">
        <v>375</v>
      </c>
      <c r="G166" s="157">
        <v>1.0</v>
      </c>
      <c r="H166" s="12">
        <f>Inputs!E$49</f>
        <v>108.19</v>
      </c>
      <c r="I166" s="12">
        <f>F163</f>
        <v>16</v>
      </c>
      <c r="J166" s="12">
        <v>1.0</v>
      </c>
      <c r="K166" s="237">
        <f t="shared" si="39"/>
        <v>1731.04</v>
      </c>
      <c r="L166" s="12">
        <f t="shared" si="40"/>
        <v>16</v>
      </c>
    </row>
    <row r="167" ht="14.25" customHeight="1">
      <c r="G167" s="12">
        <f>SUM(G165:G166)</f>
        <v>5</v>
      </c>
      <c r="I167" s="12">
        <f>SUM(I165:I166)</f>
        <v>32</v>
      </c>
      <c r="K167" s="237">
        <f t="shared" ref="K167:L167" si="41">SUM(K165:K166)</f>
        <v>7443.04</v>
      </c>
      <c r="L167" s="12">
        <f t="shared" si="41"/>
        <v>80</v>
      </c>
    </row>
    <row r="168" ht="14.25" customHeight="1"/>
    <row r="169" ht="14.25" customHeight="1">
      <c r="B169" s="12" t="s">
        <v>427</v>
      </c>
      <c r="C169" s="12" t="s">
        <v>428</v>
      </c>
      <c r="H169" s="12" t="s">
        <v>410</v>
      </c>
      <c r="J169" s="12">
        <f>F171</f>
        <v>16</v>
      </c>
      <c r="K169" s="12">
        <v>1.0</v>
      </c>
      <c r="L169" s="12">
        <f>K169*J169</f>
        <v>16</v>
      </c>
      <c r="M169" s="12">
        <f>L175</f>
        <v>80</v>
      </c>
      <c r="T169" s="237">
        <f>K175</f>
        <v>7443.04</v>
      </c>
    </row>
    <row r="170" ht="14.25" customHeight="1"/>
    <row r="171" ht="14.25" customHeight="1">
      <c r="E171" s="12" t="s">
        <v>413</v>
      </c>
      <c r="F171" s="157">
        <v>16.0</v>
      </c>
      <c r="G171" s="12" t="s">
        <v>414</v>
      </c>
    </row>
    <row r="172" ht="14.25" customHeight="1">
      <c r="D172" s="149" t="s">
        <v>298</v>
      </c>
      <c r="E172" s="149"/>
      <c r="F172" s="149"/>
      <c r="G172" s="149" t="s">
        <v>357</v>
      </c>
      <c r="H172" s="149" t="s">
        <v>155</v>
      </c>
      <c r="I172" s="149" t="s">
        <v>364</v>
      </c>
      <c r="J172" s="149" t="s">
        <v>373</v>
      </c>
      <c r="K172" s="149" t="s">
        <v>360</v>
      </c>
      <c r="L172" s="149" t="s">
        <v>347</v>
      </c>
    </row>
    <row r="173" ht="14.25" customHeight="1">
      <c r="D173" s="12" t="s">
        <v>374</v>
      </c>
      <c r="G173" s="157">
        <v>4.0</v>
      </c>
      <c r="H173" s="12">
        <f>Inputs!E$48</f>
        <v>89.25</v>
      </c>
      <c r="I173" s="12">
        <f>F171</f>
        <v>16</v>
      </c>
      <c r="J173" s="12">
        <v>1.0</v>
      </c>
      <c r="K173" s="237">
        <f t="shared" ref="K173:K174" si="42">J173*I173*H173*G173</f>
        <v>5712</v>
      </c>
      <c r="L173" s="12">
        <f t="shared" ref="L173:L174" si="43">J173*I173*G173</f>
        <v>64</v>
      </c>
    </row>
    <row r="174" ht="14.25" customHeight="1">
      <c r="D174" s="12" t="s">
        <v>375</v>
      </c>
      <c r="G174" s="157">
        <v>1.0</v>
      </c>
      <c r="H174" s="12">
        <f>Inputs!E$49</f>
        <v>108.19</v>
      </c>
      <c r="I174" s="12">
        <f>F171</f>
        <v>16</v>
      </c>
      <c r="J174" s="12">
        <v>1.0</v>
      </c>
      <c r="K174" s="237">
        <f t="shared" si="42"/>
        <v>1731.04</v>
      </c>
      <c r="L174" s="12">
        <f t="shared" si="43"/>
        <v>16</v>
      </c>
    </row>
    <row r="175" ht="14.25" customHeight="1">
      <c r="G175" s="12">
        <f>SUM(G173:G174)</f>
        <v>5</v>
      </c>
      <c r="I175" s="12">
        <f>SUM(I173:I174)</f>
        <v>32</v>
      </c>
      <c r="K175" s="237">
        <f t="shared" ref="K175:L175" si="44">SUM(K173:K174)</f>
        <v>7443.04</v>
      </c>
      <c r="L175" s="12">
        <f t="shared" si="44"/>
        <v>80</v>
      </c>
    </row>
    <row r="176" ht="14.25" customHeight="1"/>
    <row r="177" ht="14.25" customHeight="1">
      <c r="A177" s="330">
        <v>1.4</v>
      </c>
      <c r="B177" s="331" t="s">
        <v>429</v>
      </c>
      <c r="C177" s="332"/>
      <c r="D177" s="332"/>
      <c r="E177" s="332"/>
      <c r="F177" s="333"/>
      <c r="J177" s="12">
        <f>F179</f>
        <v>40</v>
      </c>
      <c r="K177" s="12">
        <v>1.0</v>
      </c>
      <c r="L177" s="12">
        <f>K177*J177</f>
        <v>40</v>
      </c>
      <c r="M177" s="12">
        <f>L183</f>
        <v>4800</v>
      </c>
      <c r="T177" s="335">
        <f>K183</f>
        <v>446582.4</v>
      </c>
      <c r="Z177" s="313">
        <f>SUM(S177:Y177)</f>
        <v>446582.4</v>
      </c>
    </row>
    <row r="178" ht="14.25" customHeight="1"/>
    <row r="179" ht="14.25" customHeight="1">
      <c r="E179" s="12" t="s">
        <v>413</v>
      </c>
      <c r="F179" s="157">
        <v>40.0</v>
      </c>
      <c r="G179" s="12" t="s">
        <v>414</v>
      </c>
    </row>
    <row r="180" ht="14.25" customHeight="1">
      <c r="D180" s="149" t="s">
        <v>298</v>
      </c>
      <c r="E180" s="149"/>
      <c r="F180" s="149"/>
      <c r="G180" s="149" t="s">
        <v>357</v>
      </c>
      <c r="H180" s="149" t="s">
        <v>155</v>
      </c>
      <c r="I180" s="149" t="s">
        <v>364</v>
      </c>
      <c r="J180" s="149" t="s">
        <v>373</v>
      </c>
      <c r="K180" s="149" t="s">
        <v>360</v>
      </c>
      <c r="L180" s="149" t="s">
        <v>347</v>
      </c>
    </row>
    <row r="181" ht="14.25" customHeight="1">
      <c r="D181" s="12" t="s">
        <v>374</v>
      </c>
      <c r="G181" s="157">
        <v>12.0</v>
      </c>
      <c r="H181" s="12">
        <f>Inputs!E$48</f>
        <v>89.25</v>
      </c>
      <c r="I181" s="157">
        <v>320.0</v>
      </c>
      <c r="J181" s="12">
        <v>1.0</v>
      </c>
      <c r="K181" s="237">
        <f t="shared" ref="K181:K182" si="45">J181*I181*H181*G181</f>
        <v>342720</v>
      </c>
      <c r="L181" s="12">
        <f t="shared" ref="L181:L182" si="46">J181*I181*G181</f>
        <v>3840</v>
      </c>
    </row>
    <row r="182" ht="14.25" customHeight="1">
      <c r="D182" s="12" t="s">
        <v>375</v>
      </c>
      <c r="G182" s="157">
        <v>3.0</v>
      </c>
      <c r="H182" s="12">
        <f>Inputs!E$49</f>
        <v>108.19</v>
      </c>
      <c r="I182" s="157">
        <v>320.0</v>
      </c>
      <c r="J182" s="12">
        <v>1.0</v>
      </c>
      <c r="K182" s="237">
        <f t="shared" si="45"/>
        <v>103862.4</v>
      </c>
      <c r="L182" s="12">
        <f t="shared" si="46"/>
        <v>960</v>
      </c>
    </row>
    <row r="183" ht="14.25" customHeight="1">
      <c r="G183" s="12">
        <f>SUM(G181:G182)</f>
        <v>15</v>
      </c>
      <c r="I183" s="12">
        <f>SUM(I181:I182)</f>
        <v>640</v>
      </c>
      <c r="K183" s="237">
        <f t="shared" ref="K183:L183" si="47">SUM(K181:K182)</f>
        <v>446582.4</v>
      </c>
      <c r="L183" s="12">
        <f t="shared" si="47"/>
        <v>4800</v>
      </c>
    </row>
    <row r="184" ht="14.25" customHeight="1"/>
    <row r="185" ht="14.25" customHeight="1">
      <c r="A185" s="330">
        <v>1.5</v>
      </c>
      <c r="B185" s="331" t="s">
        <v>315</v>
      </c>
      <c r="C185" s="332"/>
      <c r="D185" s="332"/>
      <c r="E185" s="332"/>
      <c r="F185" s="333"/>
      <c r="N185" s="236">
        <f>SUM(P194:P202)</f>
        <v>30.35669333</v>
      </c>
      <c r="O185" s="236">
        <f>SUM(S193:S210)</f>
        <v>328.662926</v>
      </c>
      <c r="Q185" s="236">
        <f>V196</f>
        <v>3.469508256</v>
      </c>
      <c r="R185" s="236">
        <f>SUM(M193:M199)</f>
        <v>265.9364755</v>
      </c>
      <c r="T185" s="313">
        <f>I197+I203+I205+I189+I190</f>
        <v>7338576.816</v>
      </c>
      <c r="U185" s="134"/>
      <c r="V185" s="134"/>
      <c r="W185" s="134"/>
      <c r="X185" s="134"/>
      <c r="Y185" s="134"/>
      <c r="Z185" s="313">
        <f>SUM(S185:Y185)</f>
        <v>7338576.816</v>
      </c>
    </row>
    <row r="186" ht="14.25" customHeight="1"/>
    <row r="187" ht="14.25" customHeight="1">
      <c r="G187" s="319" t="s">
        <v>431</v>
      </c>
      <c r="H187" s="149" t="s">
        <v>432</v>
      </c>
      <c r="I187" s="149" t="s">
        <v>360</v>
      </c>
      <c r="J187" s="149" t="s">
        <v>54</v>
      </c>
      <c r="K187" s="319" t="s">
        <v>433</v>
      </c>
      <c r="L187" s="149" t="s">
        <v>432</v>
      </c>
      <c r="M187" s="336" t="s">
        <v>434</v>
      </c>
      <c r="N187" s="319" t="s">
        <v>435</v>
      </c>
      <c r="O187" s="149" t="s">
        <v>432</v>
      </c>
      <c r="P187" s="336" t="s">
        <v>436</v>
      </c>
      <c r="Q187" s="319" t="s">
        <v>437</v>
      </c>
      <c r="R187" s="149" t="s">
        <v>432</v>
      </c>
      <c r="S187" s="336" t="s">
        <v>438</v>
      </c>
      <c r="T187" s="319" t="s">
        <v>439</v>
      </c>
      <c r="U187" s="149" t="s">
        <v>432</v>
      </c>
      <c r="V187" s="336" t="s">
        <v>440</v>
      </c>
    </row>
    <row r="188" ht="14.25" customHeight="1">
      <c r="A188" s="12" t="s">
        <v>316</v>
      </c>
      <c r="B188" s="12" t="s">
        <v>317</v>
      </c>
      <c r="M188" s="337"/>
      <c r="P188" s="337"/>
      <c r="S188" s="337"/>
      <c r="V188" s="337"/>
    </row>
    <row r="189" ht="14.25" customHeight="1">
      <c r="B189" s="12" t="s">
        <v>441</v>
      </c>
      <c r="C189" s="12" t="s">
        <v>468</v>
      </c>
      <c r="G189" s="237">
        <f>'Summary 2026 '!N7*Inputs!C$175</f>
        <v>1443.689902</v>
      </c>
      <c r="H189" s="12" t="str">
        <f>'Summary 2026 '!O7</f>
        <v>/meter</v>
      </c>
      <c r="I189" s="335">
        <f>G189*Inputs!E174</f>
        <v>880073.3645</v>
      </c>
      <c r="K189" s="12">
        <f>'Summary 2026 '!V7</f>
        <v>0.04615349029</v>
      </c>
      <c r="L189" s="12" t="s">
        <v>443</v>
      </c>
      <c r="M189" s="337"/>
      <c r="P189" s="337"/>
      <c r="S189" s="337"/>
      <c r="T189" s="12">
        <f>'Summary 2026 '!V7</f>
        <v>0.04615349029</v>
      </c>
      <c r="U189" s="12" t="s">
        <v>443</v>
      </c>
      <c r="V189" s="338">
        <f>Inputs!$E$174*T189</f>
        <v>28.13516768</v>
      </c>
    </row>
    <row r="190" ht="14.25" customHeight="1">
      <c r="B190" s="12" t="s">
        <v>444</v>
      </c>
      <c r="C190" s="12" t="s">
        <v>445</v>
      </c>
      <c r="G190" s="237">
        <f>'Summary 2026 '!N8*Inputs!C$175</f>
        <v>116.503584</v>
      </c>
      <c r="H190" s="12" t="str">
        <f>'Summary 2026 '!O8</f>
        <v>/m^2</v>
      </c>
      <c r="I190" s="237"/>
      <c r="K190" s="12">
        <f>'Summary 2026 '!W8</f>
        <v>0.03061509025</v>
      </c>
      <c r="L190" s="12" t="s">
        <v>446</v>
      </c>
      <c r="M190" s="337"/>
      <c r="P190" s="337"/>
      <c r="S190" s="337"/>
      <c r="V190" s="337"/>
    </row>
    <row r="191" ht="14.25" customHeight="1">
      <c r="G191" s="237"/>
      <c r="I191" s="237"/>
      <c r="M191" s="337"/>
      <c r="P191" s="337"/>
      <c r="S191" s="337"/>
      <c r="V191" s="337"/>
    </row>
    <row r="192" ht="14.25" customHeight="1">
      <c r="A192" s="12" t="s">
        <v>318</v>
      </c>
      <c r="B192" s="12" t="s">
        <v>319</v>
      </c>
      <c r="G192" s="237"/>
      <c r="I192" s="237"/>
      <c r="M192" s="337"/>
      <c r="P192" s="337"/>
      <c r="S192" s="337"/>
      <c r="V192" s="337"/>
    </row>
    <row r="193" ht="14.25" customHeight="1">
      <c r="B193" s="12" t="s">
        <v>447</v>
      </c>
      <c r="C193" s="320" t="s">
        <v>448</v>
      </c>
      <c r="G193" s="237">
        <f>'Summary 2026 '!N10*Inputs!C$175</f>
        <v>1207.976297</v>
      </c>
      <c r="H193" s="12" t="str">
        <f>'Summary 2026 '!O10</f>
        <v>/m^2</v>
      </c>
      <c r="I193" s="237">
        <f>G193*Inputs!B$171*(1+J193)</f>
        <v>2181605.192</v>
      </c>
      <c r="J193" s="87">
        <f>Inputs!C$173</f>
        <v>0.5</v>
      </c>
      <c r="K193" s="12">
        <f>'Summary 2026 '!X10</f>
        <v>0.2109718508</v>
      </c>
      <c r="L193" s="12" t="s">
        <v>446</v>
      </c>
      <c r="M193" s="338">
        <f>Inputs!$B$171*K193</f>
        <v>254.0101083</v>
      </c>
      <c r="P193" s="337"/>
      <c r="S193" s="337"/>
      <c r="V193" s="337"/>
    </row>
    <row r="194" ht="14.25" customHeight="1">
      <c r="B194" s="12" t="s">
        <v>449</v>
      </c>
      <c r="C194" s="320" t="s">
        <v>450</v>
      </c>
      <c r="G194" s="237">
        <f>'Summary 2026 '!N11*Inputs!C$175</f>
        <v>829.1779195</v>
      </c>
      <c r="H194" s="12" t="str">
        <f>'Summary 2026 '!O11</f>
        <v>/m^2</v>
      </c>
      <c r="I194" s="237">
        <f>G194*Inputs!B$171*(1+J194)</f>
        <v>1497495.323</v>
      </c>
      <c r="J194" s="87">
        <f>Inputs!C$173</f>
        <v>0.5</v>
      </c>
      <c r="M194" s="337"/>
      <c r="N194" s="12">
        <f>'Summary 2026 '!Y11</f>
        <v>0.0218261868</v>
      </c>
      <c r="O194" s="12" t="s">
        <v>446</v>
      </c>
      <c r="P194" s="338">
        <f>Inputs!$B$171*N194</f>
        <v>26.27872891</v>
      </c>
      <c r="S194" s="337"/>
      <c r="V194" s="337"/>
    </row>
    <row r="195" ht="14.25" customHeight="1">
      <c r="B195" s="12" t="s">
        <v>451</v>
      </c>
      <c r="C195" s="320" t="s">
        <v>452</v>
      </c>
      <c r="G195" s="237">
        <f>'Summary 2026 '!N12*Inputs!C$175</f>
        <v>22.3935867</v>
      </c>
      <c r="H195" s="12" t="str">
        <f>'Summary 2026 '!O12</f>
        <v>/m^2</v>
      </c>
      <c r="I195" s="237">
        <f>G195*Inputs!B$171*(1+J195)</f>
        <v>40442.81758</v>
      </c>
      <c r="J195" s="87">
        <f>Inputs!C$173</f>
        <v>0.5</v>
      </c>
      <c r="M195" s="337"/>
      <c r="P195" s="337"/>
      <c r="Q195" s="12">
        <f>'Summary 2026 '!Z12</f>
        <v>0.0003479729962</v>
      </c>
      <c r="R195" s="12" t="s">
        <v>446</v>
      </c>
      <c r="S195" s="338">
        <f>Inputs!$B$171*Q195</f>
        <v>0.4189594875</v>
      </c>
      <c r="V195" s="337"/>
    </row>
    <row r="196" ht="14.25" customHeight="1">
      <c r="B196" s="12" t="s">
        <v>453</v>
      </c>
      <c r="C196" s="320" t="s">
        <v>454</v>
      </c>
      <c r="G196" s="237">
        <f>'Summary 2026 '!N13*Inputs!C$175</f>
        <v>17.6413072</v>
      </c>
      <c r="H196" s="12" t="str">
        <f>'Summary 2026 '!O13</f>
        <v>/m^2</v>
      </c>
      <c r="I196" s="321">
        <f>G196*Inputs!B$171*(1+J196)</f>
        <v>31860.2008</v>
      </c>
      <c r="J196" s="87">
        <f>Inputs!C$173</f>
        <v>0.5</v>
      </c>
      <c r="M196" s="337"/>
      <c r="P196" s="337"/>
      <c r="S196" s="337"/>
      <c r="T196" s="12">
        <f>'Summary 2026 '!AA13</f>
        <v>0.002881651375</v>
      </c>
      <c r="U196" s="12" t="s">
        <v>446</v>
      </c>
      <c r="V196" s="338">
        <f>Inputs!$B$171*T196</f>
        <v>3.469508256</v>
      </c>
    </row>
    <row r="197" ht="14.25" customHeight="1">
      <c r="C197" s="320"/>
      <c r="G197" s="237"/>
      <c r="I197" s="335">
        <f>SUM(I193:I196)</f>
        <v>3751403.533</v>
      </c>
      <c r="M197" s="337"/>
      <c r="P197" s="337"/>
      <c r="S197" s="337"/>
      <c r="V197" s="337"/>
    </row>
    <row r="198" ht="14.25" customHeight="1">
      <c r="A198" s="12" t="s">
        <v>320</v>
      </c>
      <c r="B198" s="12" t="s">
        <v>321</v>
      </c>
      <c r="G198" s="237"/>
      <c r="I198" s="237"/>
      <c r="M198" s="337"/>
      <c r="P198" s="337"/>
      <c r="S198" s="337"/>
      <c r="V198" s="337"/>
    </row>
    <row r="199" ht="14.25" customHeight="1">
      <c r="B199" s="12" t="s">
        <v>455</v>
      </c>
      <c r="C199" s="12" t="s">
        <v>456</v>
      </c>
      <c r="G199" s="237">
        <f>'Summary 2026 '!N15*Inputs!C$175</f>
        <v>36.30009971</v>
      </c>
      <c r="H199" s="12" t="str">
        <f>'Summary 2026 '!O15</f>
        <v>/m^2</v>
      </c>
      <c r="I199" s="237">
        <f>G199*Inputs!B$171*(1+J199)</f>
        <v>65557.98007</v>
      </c>
      <c r="J199" s="87">
        <f>Inputs!C$173</f>
        <v>0.5</v>
      </c>
      <c r="K199" s="12">
        <f>'Summary 2026 '!X15</f>
        <v>0.009905620566</v>
      </c>
      <c r="L199" s="12" t="s">
        <v>446</v>
      </c>
      <c r="M199" s="338">
        <f>Inputs!$B$171*K199</f>
        <v>11.92636716</v>
      </c>
      <c r="P199" s="337"/>
      <c r="S199" s="337"/>
      <c r="V199" s="337"/>
    </row>
    <row r="200" ht="14.25" customHeight="1">
      <c r="B200" s="12" t="s">
        <v>457</v>
      </c>
      <c r="C200" s="320" t="s">
        <v>469</v>
      </c>
      <c r="G200" s="237">
        <f>'Summary 2026 '!N26*Inputs!C175</f>
        <v>241.6737843</v>
      </c>
      <c r="H200" s="12" t="str">
        <f>'Summary 2026 '!O16</f>
        <v>/m^2</v>
      </c>
      <c r="I200" s="237">
        <f>G200*Inputs!B$171*(1+J200)</f>
        <v>436462.8544</v>
      </c>
      <c r="J200" s="87">
        <f>Inputs!C$173</f>
        <v>0.5</v>
      </c>
      <c r="M200" s="338"/>
      <c r="N200" s="339">
        <f>'Summary 2026 '!F57</f>
        <v>0.002542516119</v>
      </c>
      <c r="O200" s="12" t="s">
        <v>446</v>
      </c>
      <c r="P200" s="338">
        <f>Inputs!$B$171*N200</f>
        <v>3.061189408</v>
      </c>
      <c r="S200" s="337"/>
      <c r="V200" s="337"/>
    </row>
    <row r="201" ht="14.25" customHeight="1">
      <c r="B201" s="12" t="s">
        <v>470</v>
      </c>
      <c r="C201" s="320" t="s">
        <v>471</v>
      </c>
      <c r="G201" s="237">
        <f>'Summary 2026 '!N27*Inputs!C175</f>
        <v>42.30369248</v>
      </c>
      <c r="H201" s="12" t="str">
        <f>'Summary 2026 '!O17</f>
        <v>/m^2</v>
      </c>
      <c r="I201" s="237">
        <f>G201*Inputs!B$171*(1+J201)</f>
        <v>76400.46861</v>
      </c>
      <c r="J201" s="87">
        <f>Inputs!C$173</f>
        <v>0.5</v>
      </c>
      <c r="M201" s="338"/>
      <c r="P201" s="337"/>
      <c r="Q201" s="339">
        <f>'Summary 2026 '!F58</f>
        <v>0.2726278792</v>
      </c>
      <c r="R201" s="12" t="s">
        <v>446</v>
      </c>
      <c r="S201" s="338">
        <f>Inputs!$B$171*Q201</f>
        <v>328.2439665</v>
      </c>
      <c r="V201" s="337"/>
    </row>
    <row r="202" ht="14.25" customHeight="1">
      <c r="B202" s="12" t="s">
        <v>472</v>
      </c>
      <c r="C202" s="12" t="s">
        <v>458</v>
      </c>
      <c r="G202" s="237">
        <f>'Summary 2026 '!N16*Inputs!C175</f>
        <v>855.5451012</v>
      </c>
      <c r="H202" s="12" t="str">
        <f>'Summary 2026 '!O16</f>
        <v>/m^2</v>
      </c>
      <c r="I202" s="321">
        <f>G202*Inputs!B$171*(1+J202)</f>
        <v>1545114.453</v>
      </c>
      <c r="J202" s="87">
        <f>Inputs!C$173</f>
        <v>0.5</v>
      </c>
      <c r="M202" s="337"/>
      <c r="N202" s="12">
        <f>'Summary 2026 '!Y16</f>
        <v>0.0008444975192</v>
      </c>
      <c r="O202" s="12" t="s">
        <v>446</v>
      </c>
      <c r="P202" s="338">
        <f>Inputs!$B$171*N202</f>
        <v>1.016775013</v>
      </c>
      <c r="S202" s="337"/>
      <c r="V202" s="337"/>
    </row>
    <row r="203" ht="14.25" customHeight="1">
      <c r="G203" s="237"/>
      <c r="I203" s="335">
        <f>SUM(I199:I202)</f>
        <v>2123535.756</v>
      </c>
      <c r="M203" s="337"/>
      <c r="P203" s="337"/>
      <c r="S203" s="337"/>
      <c r="V203" s="337"/>
    </row>
    <row r="204" ht="14.25" customHeight="1">
      <c r="G204" s="237"/>
      <c r="I204" s="237"/>
      <c r="M204" s="337"/>
      <c r="P204" s="337"/>
      <c r="S204" s="337"/>
      <c r="V204" s="337"/>
    </row>
    <row r="205" ht="14.25" customHeight="1">
      <c r="A205" s="12" t="s">
        <v>322</v>
      </c>
      <c r="B205" s="12" t="s">
        <v>323</v>
      </c>
      <c r="G205" s="237">
        <f>'Summary 2026 '!N17*Inputs!C175</f>
        <v>484.6878425</v>
      </c>
      <c r="H205" s="12" t="str">
        <f>'Summary 2026 '!O17</f>
        <v>/m^2</v>
      </c>
      <c r="I205" s="335">
        <f>G205*Inputs!B$171</f>
        <v>583564.1624</v>
      </c>
      <c r="M205" s="337"/>
      <c r="P205" s="337"/>
      <c r="S205" s="337"/>
      <c r="V205" s="337"/>
    </row>
    <row r="206" ht="14.25" customHeight="1">
      <c r="G206" s="237"/>
      <c r="I206" s="237"/>
      <c r="M206" s="337"/>
      <c r="P206" s="337"/>
      <c r="S206" s="337"/>
      <c r="V206" s="337"/>
    </row>
    <row r="207" ht="14.25" customHeight="1">
      <c r="A207" s="330">
        <v>1.6</v>
      </c>
      <c r="B207" s="331" t="s">
        <v>324</v>
      </c>
      <c r="C207" s="332"/>
      <c r="D207" s="332"/>
      <c r="E207" s="332"/>
      <c r="F207" s="333"/>
      <c r="G207" s="237"/>
      <c r="I207" s="237"/>
      <c r="M207" s="337"/>
      <c r="P207" s="337"/>
      <c r="R207" s="236">
        <f>M208+M209</f>
        <v>1075.273053</v>
      </c>
      <c r="S207" s="337"/>
      <c r="T207" s="313">
        <f>I212</f>
        <v>2439283.701</v>
      </c>
      <c r="V207" s="337"/>
      <c r="Z207" s="313">
        <f>SUM(S207:Y207)</f>
        <v>2439283.701</v>
      </c>
    </row>
    <row r="208" ht="14.25" customHeight="1">
      <c r="A208" s="12" t="s">
        <v>325</v>
      </c>
      <c r="B208" s="12" t="s">
        <v>326</v>
      </c>
      <c r="G208" s="237">
        <f>'Summary 2026 '!N18*Inputs!C175</f>
        <v>910.4762782</v>
      </c>
      <c r="H208" s="12" t="str">
        <f>'Summary 2026 '!O18</f>
        <v>/m^2</v>
      </c>
      <c r="I208" s="335">
        <f>G208*Inputs!B$171*(1+J208)</f>
        <v>1644320.158</v>
      </c>
      <c r="J208" s="87">
        <f>Inputs!C$173</f>
        <v>0.5</v>
      </c>
      <c r="K208" s="12">
        <f>'Summary 2026 '!X18</f>
        <v>0.7708740783</v>
      </c>
      <c r="L208" s="12" t="s">
        <v>459</v>
      </c>
      <c r="M208" s="338">
        <f>Inputs!$B$171*K208</f>
        <v>928.1323902</v>
      </c>
      <c r="P208" s="337"/>
    </row>
    <row r="209" ht="14.25" customHeight="1">
      <c r="A209" s="12" t="s">
        <v>327</v>
      </c>
      <c r="B209" s="12" t="s">
        <v>473</v>
      </c>
      <c r="G209" s="237">
        <f>'Summary 2026 '!D56*Inputs!C175</f>
        <v>27.99275899</v>
      </c>
      <c r="H209" s="12" t="str">
        <f>'Summary 2026 '!O19</f>
        <v>/m^2</v>
      </c>
      <c r="I209" s="335">
        <f>G209*Inputs!D$171*(1+J209)</f>
        <v>544168.8938</v>
      </c>
      <c r="J209" s="87">
        <f>Inputs!C$173</f>
        <v>0.5</v>
      </c>
      <c r="K209" s="339">
        <f>'Summary 2026 '!F56</f>
        <v>0.1222098525</v>
      </c>
      <c r="L209" s="12" t="s">
        <v>459</v>
      </c>
      <c r="M209" s="338">
        <f>Inputs!$B$171*K209</f>
        <v>147.1406624</v>
      </c>
      <c r="P209" s="337"/>
    </row>
    <row r="210" ht="14.25" customHeight="1">
      <c r="A210" s="12" t="s">
        <v>329</v>
      </c>
      <c r="B210" s="12" t="s">
        <v>460</v>
      </c>
      <c r="G210" s="237">
        <f>'Summary 2026 '!N19*Inputs!C175</f>
        <v>31.64894187</v>
      </c>
      <c r="H210" s="12" t="str">
        <f>'Summary 2026 '!O19</f>
        <v>/m^2</v>
      </c>
      <c r="I210" s="335">
        <f>G210*Inputs!B$171*2</f>
        <v>76210.65202</v>
      </c>
    </row>
    <row r="211" ht="14.25" customHeight="1">
      <c r="A211" s="12" t="s">
        <v>339</v>
      </c>
      <c r="B211" s="12" t="s">
        <v>461</v>
      </c>
      <c r="G211" s="237">
        <f>'Summary 2026 '!N20*Inputs!C175</f>
        <v>47.5732677</v>
      </c>
      <c r="H211" s="322" t="s">
        <v>462</v>
      </c>
      <c r="I211" s="335">
        <f>G211*Inputs!B$171*10*Inputs!H134</f>
        <v>174583.9972</v>
      </c>
    </row>
    <row r="212" ht="14.25" customHeight="1">
      <c r="G212" s="237"/>
      <c r="I212" s="335">
        <f>SUM(I208:I211)</f>
        <v>2439283.701</v>
      </c>
    </row>
    <row r="213" ht="14.25" customHeight="1">
      <c r="G213" s="237"/>
      <c r="I213" s="237"/>
    </row>
    <row r="214" ht="14.25" customHeight="1">
      <c r="A214" s="330">
        <v>1.7</v>
      </c>
      <c r="B214" s="331" t="s">
        <v>331</v>
      </c>
      <c r="C214" s="332"/>
      <c r="D214" s="332"/>
      <c r="E214" s="332"/>
      <c r="F214" s="333"/>
      <c r="G214" s="323">
        <v>0.0283168</v>
      </c>
      <c r="H214" s="12">
        <f>Inputs!B36</f>
        <v>100</v>
      </c>
      <c r="I214" s="324" t="s">
        <v>95</v>
      </c>
      <c r="V214" s="313">
        <f>J218</f>
        <v>290166.0198</v>
      </c>
      <c r="W214" s="134"/>
      <c r="X214" s="313">
        <f>J219</f>
        <v>27902.76085</v>
      </c>
      <c r="Y214" s="313">
        <f>J216</f>
        <v>710466.6813</v>
      </c>
      <c r="Z214" s="313">
        <f>SUM(S214:Y214)</f>
        <v>1028535.462</v>
      </c>
    </row>
    <row r="215" ht="14.25" customHeight="1">
      <c r="F215" s="156" t="s">
        <v>463</v>
      </c>
      <c r="G215" s="240" t="s">
        <v>464</v>
      </c>
      <c r="H215" s="156" t="s">
        <v>465</v>
      </c>
      <c r="I215" s="156" t="s">
        <v>155</v>
      </c>
      <c r="J215" s="240" t="s">
        <v>360</v>
      </c>
    </row>
    <row r="216" ht="14.25" customHeight="1">
      <c r="C216" s="320" t="s">
        <v>448</v>
      </c>
      <c r="F216" s="236">
        <f t="shared" ref="F216:F219" si="48">G216/G$214</f>
        <v>47364.44542</v>
      </c>
      <c r="G216" s="236">
        <f>SUM(M188:M209)</f>
        <v>1341.209528</v>
      </c>
      <c r="H216" s="236">
        <f t="shared" ref="H216:H219" si="49">H$214*F216/2000</f>
        <v>2368.222271</v>
      </c>
      <c r="I216" s="237">
        <f>Inputs!B79</f>
        <v>300</v>
      </c>
      <c r="J216" s="237">
        <f>I216*H216</f>
        <v>710466.6813</v>
      </c>
    </row>
    <row r="217" ht="14.25" customHeight="1">
      <c r="C217" s="320" t="s">
        <v>450</v>
      </c>
      <c r="F217" s="236">
        <f t="shared" si="48"/>
        <v>1072.038272</v>
      </c>
      <c r="G217" s="236">
        <f>SUM(P188:P208)</f>
        <v>30.35669333</v>
      </c>
      <c r="H217" s="236">
        <f t="shared" si="49"/>
        <v>53.60191358</v>
      </c>
      <c r="I217" s="237"/>
    </row>
    <row r="218" ht="14.25" customHeight="1">
      <c r="C218" s="320" t="s">
        <v>452</v>
      </c>
      <c r="F218" s="236">
        <f t="shared" si="48"/>
        <v>11606.64079</v>
      </c>
      <c r="G218" s="236">
        <f>SUM(S188:S207)</f>
        <v>328.662926</v>
      </c>
      <c r="H218" s="236">
        <f t="shared" si="49"/>
        <v>580.3320396</v>
      </c>
      <c r="I218" s="237">
        <f>Inputs!B80</f>
        <v>500</v>
      </c>
      <c r="J218" s="237">
        <f t="shared" ref="J218:J219" si="50">I218*H218</f>
        <v>290166.0198</v>
      </c>
    </row>
    <row r="219" ht="14.25" customHeight="1">
      <c r="C219" s="320" t="s">
        <v>454</v>
      </c>
      <c r="F219" s="236">
        <f t="shared" si="48"/>
        <v>1116.110434</v>
      </c>
      <c r="G219" s="236">
        <f>SUM(V188:V207)</f>
        <v>31.60467594</v>
      </c>
      <c r="H219" s="236">
        <f t="shared" si="49"/>
        <v>55.8055217</v>
      </c>
      <c r="I219" s="237">
        <f>Inputs!B80</f>
        <v>500</v>
      </c>
      <c r="J219" s="237">
        <f t="shared" si="50"/>
        <v>27902.76085</v>
      </c>
    </row>
    <row r="220" ht="14.25" customHeight="1">
      <c r="G220" s="237"/>
      <c r="I220" s="237"/>
    </row>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9">
    <mergeCell ref="O3:O4"/>
    <mergeCell ref="P3:P4"/>
    <mergeCell ref="Q3:Q4"/>
    <mergeCell ref="R3:R4"/>
    <mergeCell ref="S3:S4"/>
    <mergeCell ref="T3:T4"/>
    <mergeCell ref="U3:U4"/>
    <mergeCell ref="V3:V4"/>
    <mergeCell ref="W3:W4"/>
    <mergeCell ref="X3:X4"/>
    <mergeCell ref="Y3:Y4"/>
    <mergeCell ref="Z3:Z4"/>
    <mergeCell ref="A1:Z1"/>
    <mergeCell ref="I3:I4"/>
    <mergeCell ref="J3:J4"/>
    <mergeCell ref="K3:K4"/>
    <mergeCell ref="L3:L4"/>
    <mergeCell ref="M3:M4"/>
    <mergeCell ref="N3:N4"/>
  </mergeCells>
  <printOptions/>
  <pageMargins bottom="0.75" footer="0.0" header="0.0" left="0.7" right="0.7" top="0.75"/>
  <pageSetup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7D45A"/>
    <pageSetUpPr/>
  </sheetPr>
  <sheetViews>
    <sheetView workbookViewId="0"/>
  </sheetViews>
  <sheetFormatPr customHeight="1" defaultColWidth="12.63" defaultRowHeight="15.0"/>
  <cols>
    <col customWidth="1" min="1" max="3" width="8.63"/>
    <col customWidth="1" min="4" max="4" width="10.88"/>
    <col customWidth="1" min="5" max="5" width="8.63"/>
    <col customWidth="1" min="6" max="6" width="11.88"/>
    <col customWidth="1" min="7" max="7" width="13.88"/>
    <col customWidth="1" min="8" max="8" width="14.13"/>
    <col customWidth="1" min="9" max="26" width="14.5"/>
    <col customWidth="1" min="27" max="28" width="8.63"/>
    <col customWidth="1" min="29" max="29" width="10.88"/>
    <col customWidth="1" min="30" max="30" width="14.13"/>
  </cols>
  <sheetData>
    <row r="1" ht="14.25" customHeight="1">
      <c r="A1" s="340" t="s">
        <v>474</v>
      </c>
      <c r="B1" s="81"/>
      <c r="C1" s="81"/>
      <c r="D1" s="81"/>
      <c r="E1" s="81"/>
      <c r="F1" s="81"/>
      <c r="G1" s="81"/>
      <c r="H1" s="81"/>
      <c r="I1" s="81"/>
      <c r="J1" s="81"/>
      <c r="K1" s="81"/>
      <c r="L1" s="81"/>
      <c r="M1" s="81"/>
      <c r="N1" s="81"/>
      <c r="O1" s="81"/>
      <c r="P1" s="81"/>
      <c r="Q1" s="81"/>
      <c r="R1" s="81"/>
      <c r="S1" s="81"/>
      <c r="T1" s="81"/>
      <c r="U1" s="81"/>
      <c r="V1" s="81"/>
      <c r="W1" s="81"/>
      <c r="X1" s="81"/>
      <c r="Y1" s="81"/>
      <c r="Z1" s="6"/>
    </row>
    <row r="2" ht="14.25" customHeight="1">
      <c r="I2" s="156"/>
      <c r="J2" s="156" t="s">
        <v>342</v>
      </c>
      <c r="K2" s="156"/>
      <c r="L2" s="156"/>
      <c r="M2" s="156"/>
      <c r="N2" s="156"/>
      <c r="O2" s="156"/>
      <c r="P2" s="156"/>
      <c r="Q2" s="156"/>
      <c r="R2" s="156"/>
      <c r="S2" s="156"/>
      <c r="T2" s="156"/>
      <c r="U2" s="156"/>
      <c r="V2" s="156"/>
      <c r="W2" s="156"/>
      <c r="X2" s="156"/>
      <c r="Y2" s="156"/>
      <c r="Z2" s="156"/>
    </row>
    <row r="3" ht="14.25" customHeight="1">
      <c r="I3" s="294" t="s">
        <v>343</v>
      </c>
      <c r="J3" s="294" t="s">
        <v>344</v>
      </c>
      <c r="K3" s="294" t="s">
        <v>345</v>
      </c>
      <c r="L3" s="294" t="s">
        <v>346</v>
      </c>
      <c r="M3" s="294" t="s">
        <v>347</v>
      </c>
      <c r="N3" s="294" t="s">
        <v>348</v>
      </c>
      <c r="O3" s="294" t="s">
        <v>349</v>
      </c>
      <c r="P3" s="294"/>
      <c r="Q3" s="294" t="s">
        <v>350</v>
      </c>
      <c r="R3" s="294" t="s">
        <v>351</v>
      </c>
      <c r="S3" s="294" t="s">
        <v>352</v>
      </c>
      <c r="T3" s="294" t="s">
        <v>289</v>
      </c>
      <c r="U3" s="294" t="s">
        <v>353</v>
      </c>
      <c r="V3" s="294" t="s">
        <v>354</v>
      </c>
      <c r="W3" s="294" t="s">
        <v>353</v>
      </c>
      <c r="X3" s="294" t="s">
        <v>355</v>
      </c>
      <c r="Y3" s="294" t="s">
        <v>356</v>
      </c>
      <c r="Z3" s="294" t="s">
        <v>294</v>
      </c>
    </row>
    <row r="4" ht="14.25" customHeight="1">
      <c r="A4" s="134"/>
      <c r="B4" s="134"/>
      <c r="I4" s="297"/>
      <c r="J4" s="297"/>
      <c r="K4" s="297"/>
      <c r="L4" s="297"/>
      <c r="M4" s="297"/>
      <c r="N4" s="297"/>
      <c r="O4" s="297"/>
      <c r="P4" s="297"/>
      <c r="Q4" s="297"/>
      <c r="R4" s="297"/>
      <c r="S4" s="297"/>
      <c r="T4" s="297"/>
      <c r="U4" s="297"/>
      <c r="V4" s="297"/>
      <c r="W4" s="297"/>
      <c r="X4" s="297"/>
      <c r="Y4" s="297"/>
      <c r="Z4" s="297"/>
    </row>
    <row r="5" ht="14.25" customHeight="1">
      <c r="A5" s="134"/>
      <c r="B5" s="134"/>
      <c r="I5" s="156"/>
      <c r="J5" s="156"/>
      <c r="K5" s="156"/>
      <c r="L5" s="156"/>
      <c r="M5" s="156"/>
      <c r="N5" s="156"/>
      <c r="O5" s="156"/>
      <c r="P5" s="156"/>
      <c r="Q5" s="156"/>
      <c r="R5" s="156"/>
      <c r="S5" s="156"/>
      <c r="T5" s="156"/>
      <c r="U5" s="156"/>
      <c r="V5" s="156"/>
      <c r="W5" s="156"/>
      <c r="X5" s="156"/>
      <c r="Y5" s="156"/>
      <c r="Z5" s="156"/>
    </row>
    <row r="6" ht="14.25" customHeight="1">
      <c r="A6" s="300" t="s">
        <v>295</v>
      </c>
      <c r="B6" s="134" t="s">
        <v>231</v>
      </c>
      <c r="I6" s="156"/>
      <c r="J6" s="156"/>
      <c r="K6" s="156"/>
      <c r="L6" s="301">
        <f t="shared" ref="L6:O6" si="1">L8+L66+L118+L177+L185+L205</f>
        <v>663</v>
      </c>
      <c r="M6" s="301">
        <f t="shared" si="1"/>
        <v>5465</v>
      </c>
      <c r="N6" s="301">
        <f t="shared" si="1"/>
        <v>3450</v>
      </c>
      <c r="O6" s="301">
        <f t="shared" si="1"/>
        <v>0</v>
      </c>
      <c r="P6" s="302"/>
      <c r="Q6" s="301">
        <f t="shared" ref="Q6:R6" si="2">Q8+Q66+Q118+Q177+Q185+Q205</f>
        <v>0</v>
      </c>
      <c r="R6" s="301">
        <f t="shared" si="2"/>
        <v>3450</v>
      </c>
      <c r="S6" s="301">
        <f t="shared" ref="S6:T6" si="3">S8+S66+S118+S177+S185+S205+S211</f>
        <v>461768.1684</v>
      </c>
      <c r="T6" s="301">
        <f t="shared" si="3"/>
        <v>2851597.47</v>
      </c>
      <c r="U6" s="302"/>
      <c r="V6" s="301">
        <f>V8+V66+V118+V177+V185+V205+V211</f>
        <v>0</v>
      </c>
      <c r="W6" s="302"/>
      <c r="X6" s="302"/>
      <c r="Y6" s="301">
        <f>Y8+Y66+Y118+Y177+Y185+Y205+Y211</f>
        <v>1827537.01</v>
      </c>
      <c r="Z6" s="301">
        <f>SUM(S6:Y6)</f>
        <v>5140902.648</v>
      </c>
      <c r="AA6" s="169"/>
      <c r="AB6" s="169"/>
      <c r="AC6" s="169"/>
      <c r="AD6" s="237"/>
    </row>
    <row r="7" ht="14.25" customHeight="1">
      <c r="A7" s="134"/>
      <c r="B7" s="134"/>
      <c r="I7" s="156"/>
      <c r="J7" s="156"/>
      <c r="K7" s="156"/>
      <c r="L7" s="302"/>
      <c r="M7" s="302"/>
      <c r="N7" s="302"/>
      <c r="O7" s="302"/>
      <c r="P7" s="302"/>
      <c r="Q7" s="302"/>
      <c r="R7" s="302"/>
      <c r="S7" s="302"/>
      <c r="T7" s="302"/>
      <c r="U7" s="302"/>
      <c r="V7" s="302"/>
      <c r="W7" s="302"/>
      <c r="X7" s="302"/>
      <c r="Y7" s="302"/>
      <c r="Z7" s="302"/>
      <c r="AA7" s="169"/>
      <c r="AB7" s="169"/>
      <c r="AC7" s="169"/>
    </row>
    <row r="8" ht="14.25" customHeight="1">
      <c r="A8" s="341">
        <v>1.1</v>
      </c>
      <c r="B8" s="342" t="s">
        <v>296</v>
      </c>
      <c r="C8" s="343"/>
      <c r="D8" s="343"/>
      <c r="E8" s="343"/>
      <c r="F8" s="344"/>
      <c r="G8" s="341"/>
      <c r="L8" s="169"/>
      <c r="M8" s="169"/>
      <c r="N8" s="169"/>
      <c r="O8" s="169"/>
      <c r="P8" s="169"/>
      <c r="Q8" s="169"/>
      <c r="R8" s="169"/>
      <c r="S8" s="305">
        <f>IF(G18="US",(H46+M58+K60+K62+K64)*Inputs!C37,(H46+M58+K60+K62+K64))</f>
        <v>461768.1684</v>
      </c>
      <c r="T8" s="305">
        <f>I15</f>
        <v>134378.1</v>
      </c>
      <c r="U8" s="169"/>
      <c r="V8" s="169"/>
      <c r="W8" s="169"/>
      <c r="X8" s="169"/>
      <c r="Y8" s="169"/>
      <c r="Z8" s="301">
        <f>SUM(S8:Y8)</f>
        <v>596146.2684</v>
      </c>
      <c r="AA8" s="169"/>
      <c r="AB8" s="169"/>
      <c r="AC8" s="169"/>
    </row>
    <row r="9" ht="14.25" customHeight="1">
      <c r="AA9" s="87"/>
    </row>
    <row r="10" ht="14.25" customHeight="1">
      <c r="A10" s="12" t="s">
        <v>297</v>
      </c>
      <c r="B10" s="306" t="s">
        <v>298</v>
      </c>
      <c r="C10" s="306"/>
      <c r="D10" s="306"/>
      <c r="E10" s="149" t="s">
        <v>357</v>
      </c>
      <c r="F10" s="149" t="s">
        <v>155</v>
      </c>
      <c r="G10" s="149" t="s">
        <v>358</v>
      </c>
      <c r="H10" s="149" t="s">
        <v>359</v>
      </c>
      <c r="I10" s="149" t="s">
        <v>360</v>
      </c>
      <c r="J10" s="149" t="s">
        <v>347</v>
      </c>
    </row>
    <row r="11" ht="14.25" customHeight="1">
      <c r="B11" s="12" t="str">
        <f>Inputs!A$51</f>
        <v>Portfolio Manager</v>
      </c>
      <c r="E11" s="157">
        <v>1.0</v>
      </c>
      <c r="F11" s="12">
        <f>Inputs!E51</f>
        <v>157.87</v>
      </c>
      <c r="G11" s="12">
        <f>Inputs!B$161</f>
        <v>90</v>
      </c>
      <c r="H11" s="157">
        <v>0.25</v>
      </c>
      <c r="I11" s="237">
        <f>H11*G11*F11*E11*8</f>
        <v>28416.6</v>
      </c>
      <c r="J11" s="12">
        <f t="shared" ref="J11:J14" si="4">H11*G11*10</f>
        <v>225</v>
      </c>
      <c r="L11" s="308"/>
      <c r="M11" s="134"/>
      <c r="N11" s="134"/>
      <c r="O11" s="134"/>
      <c r="P11" s="134"/>
      <c r="Q11" s="134"/>
      <c r="R11" s="134"/>
    </row>
    <row r="12" ht="14.25" customHeight="1">
      <c r="B12" s="12" t="str">
        <f>Inputs!A$50</f>
        <v>Senior Project Manager / Characterization SME</v>
      </c>
      <c r="E12" s="157">
        <v>1.0</v>
      </c>
      <c r="F12" s="12">
        <f>Inputs!E50</f>
        <v>127.28</v>
      </c>
      <c r="G12" s="12">
        <f>Inputs!B$161</f>
        <v>90</v>
      </c>
      <c r="H12" s="157">
        <v>0.5</v>
      </c>
      <c r="I12" s="237">
        <f t="shared" ref="I12:I14" si="5">H12*G12*F12*E12*10</f>
        <v>57276</v>
      </c>
      <c r="J12" s="12">
        <f t="shared" si="4"/>
        <v>450</v>
      </c>
      <c r="L12" s="308"/>
      <c r="M12" s="134"/>
      <c r="N12" s="134"/>
      <c r="O12" s="134"/>
      <c r="P12" s="134"/>
      <c r="Q12" s="134"/>
      <c r="R12" s="134"/>
    </row>
    <row r="13" ht="14.25" customHeight="1">
      <c r="B13" s="12" t="str">
        <f>Inputs!A$49</f>
        <v>Project Manager / Waste Management</v>
      </c>
      <c r="E13" s="157">
        <v>1.0</v>
      </c>
      <c r="F13" s="12">
        <f>Inputs!E49</f>
        <v>108.19</v>
      </c>
      <c r="G13" s="12">
        <f>Inputs!B$161</f>
        <v>90</v>
      </c>
      <c r="H13" s="157">
        <v>0.5</v>
      </c>
      <c r="I13" s="237">
        <f t="shared" si="5"/>
        <v>48685.5</v>
      </c>
      <c r="J13" s="12">
        <f t="shared" si="4"/>
        <v>450</v>
      </c>
      <c r="L13" s="308"/>
      <c r="M13" s="134"/>
      <c r="N13" s="134"/>
      <c r="O13" s="134"/>
      <c r="P13" s="134"/>
      <c r="Q13" s="134"/>
      <c r="R13" s="134"/>
    </row>
    <row r="14" ht="14.25" customHeight="1">
      <c r="B14" s="12" t="str">
        <f>Inputs!A$48</f>
        <v>Decom Technician / Safety SME</v>
      </c>
      <c r="E14" s="157">
        <v>0.0</v>
      </c>
      <c r="F14" s="12">
        <f>Inputs!E48</f>
        <v>89.25</v>
      </c>
      <c r="G14" s="12">
        <f>Inputs!B$161</f>
        <v>90</v>
      </c>
      <c r="H14" s="157">
        <v>1.0</v>
      </c>
      <c r="I14" s="237">
        <f t="shared" si="5"/>
        <v>0</v>
      </c>
      <c r="J14" s="12">
        <f t="shared" si="4"/>
        <v>900</v>
      </c>
    </row>
    <row r="15" ht="14.25" customHeight="1">
      <c r="E15" s="12">
        <f>SUM(E11:E14)</f>
        <v>3</v>
      </c>
      <c r="I15" s="237">
        <f t="shared" ref="I15:J15" si="6">SUM(I11:I14)</f>
        <v>134378.1</v>
      </c>
      <c r="J15" s="12">
        <f t="shared" si="6"/>
        <v>2025</v>
      </c>
    </row>
    <row r="16" ht="14.25" customHeight="1"/>
    <row r="17" ht="14.25" customHeight="1">
      <c r="A17" s="12" t="s">
        <v>299</v>
      </c>
      <c r="B17" s="12" t="s">
        <v>361</v>
      </c>
    </row>
    <row r="18" ht="14.25" customHeight="1">
      <c r="G18" s="52" t="str">
        <f>Inputs!D85</f>
        <v>US</v>
      </c>
    </row>
    <row r="19" ht="14.25" customHeight="1">
      <c r="C19" s="306" t="s">
        <v>153</v>
      </c>
      <c r="F19" s="149" t="s">
        <v>183</v>
      </c>
      <c r="G19" s="149" t="s">
        <v>155</v>
      </c>
      <c r="H19" s="149" t="s">
        <v>362</v>
      </c>
    </row>
    <row r="20" ht="14.25" customHeight="1">
      <c r="C20" s="12" t="s">
        <v>156</v>
      </c>
      <c r="F20" s="12">
        <f>IF(Inputs!$B$150=Inputs!$C$86,Inputs!C88,IF(Inputs!$B$150=Inputs!$G$86,Inputs!G88,IF(Inputs!$B$150=Inputs!$J$86,Inputs!J88,IF(Inputs!$B$150=Inputs!$M$86,Inputs!M88,"na"))))</f>
        <v>0</v>
      </c>
      <c r="G20" s="237">
        <f>Inputs!D88</f>
        <v>3598.14</v>
      </c>
      <c r="H20" s="237">
        <f>G20*F20*(1+Inputs!$F$86)</f>
        <v>0</v>
      </c>
    </row>
    <row r="21" ht="14.25" customHeight="1">
      <c r="C21" s="12" t="s">
        <v>157</v>
      </c>
      <c r="F21" s="12">
        <f>IF(Inputs!$B$150=Inputs!$C$86,Inputs!C89,IF(Inputs!$B$150=Inputs!$G$86,Inputs!G89,IF(Inputs!$B$150=Inputs!$J$86,Inputs!J89,IF(Inputs!$B$150=Inputs!$M$86,Inputs!M89,"na"))))</f>
        <v>0</v>
      </c>
      <c r="G21" s="237">
        <f>Inputs!D89</f>
        <v>581.07</v>
      </c>
      <c r="H21" s="237">
        <f>G21*F21*(1+Inputs!$F$86)</f>
        <v>0</v>
      </c>
    </row>
    <row r="22" ht="14.25" customHeight="1">
      <c r="C22" s="12" t="s">
        <v>158</v>
      </c>
      <c r="F22" s="12">
        <f>IF(Inputs!$B$150=Inputs!$C$86,Inputs!C90,IF(Inputs!$B$150=Inputs!$G$86,Inputs!G90,IF(Inputs!$B$150=Inputs!$J$86,Inputs!J90,IF(Inputs!$B$150=Inputs!$M$86,Inputs!M90,"na"))))</f>
        <v>0</v>
      </c>
      <c r="G22" s="237">
        <f>Inputs!D90</f>
        <v>259</v>
      </c>
      <c r="H22" s="237">
        <f>G22*F22*(1+Inputs!$F$86)</f>
        <v>0</v>
      </c>
    </row>
    <row r="23" ht="14.25" customHeight="1">
      <c r="C23" s="12" t="s">
        <v>159</v>
      </c>
      <c r="F23" s="12">
        <f>IF(Inputs!$B$150=Inputs!$C$86,Inputs!C91,IF(Inputs!$B$150=Inputs!$G$86,Inputs!G91,IF(Inputs!$B$150=Inputs!$J$86,Inputs!J91,IF(Inputs!$B$150=Inputs!$M$86,Inputs!M91,"na"))))</f>
        <v>0</v>
      </c>
      <c r="G23" s="237">
        <f>Inputs!D91</f>
        <v>3879</v>
      </c>
      <c r="H23" s="237">
        <f>G23*F23*(1+Inputs!$F$86)</f>
        <v>0</v>
      </c>
    </row>
    <row r="24" ht="14.25" customHeight="1">
      <c r="C24" s="12" t="s">
        <v>160</v>
      </c>
      <c r="F24" s="12">
        <f>IF(Inputs!$B$150=Inputs!$C$86,Inputs!C92,IF(Inputs!$B$150=Inputs!$G$86,Inputs!G92,IF(Inputs!$B$150=Inputs!$J$86,Inputs!J92,IF(Inputs!$B$150=Inputs!$M$86,Inputs!M92,"na"))))</f>
        <v>0</v>
      </c>
      <c r="G24" s="237">
        <f>Inputs!D92</f>
        <v>412</v>
      </c>
      <c r="H24" s="237">
        <f>G24*F24*(1+Inputs!$F$86)</f>
        <v>0</v>
      </c>
    </row>
    <row r="25" ht="14.25" customHeight="1">
      <c r="C25" s="12" t="s">
        <v>161</v>
      </c>
      <c r="F25" s="12">
        <f>IF(Inputs!$B$150=Inputs!$C$86,Inputs!C93,IF(Inputs!$B$150=Inputs!$G$86,Inputs!G93,IF(Inputs!$B$150=Inputs!$J$86,Inputs!J93,IF(Inputs!$B$150=Inputs!$M$86,Inputs!M93,"na"))))</f>
        <v>0</v>
      </c>
      <c r="G25" s="237">
        <f>Inputs!D93</f>
        <v>1252.26</v>
      </c>
      <c r="H25" s="237">
        <f>G25*F25*(1+Inputs!$F$86)</f>
        <v>0</v>
      </c>
    </row>
    <row r="26" ht="14.25" customHeight="1">
      <c r="C26" s="12" t="s">
        <v>162</v>
      </c>
      <c r="F26" s="12">
        <f>IF(Inputs!$B$150=Inputs!$C$86,Inputs!C94,IF(Inputs!$B$150=Inputs!$G$86,Inputs!G94,IF(Inputs!$B$150=Inputs!$J$86,Inputs!J94,IF(Inputs!$B$150=Inputs!$M$86,Inputs!M94,"na"))))</f>
        <v>2</v>
      </c>
      <c r="G26" s="237">
        <f>Inputs!D94</f>
        <v>1606.71</v>
      </c>
      <c r="H26" s="237">
        <f>G26*F26*(1+Inputs!$F$86)</f>
        <v>5077.650817</v>
      </c>
    </row>
    <row r="27" ht="14.25" customHeight="1">
      <c r="C27" s="12" t="s">
        <v>163</v>
      </c>
      <c r="F27" s="12">
        <f>IF(Inputs!$B$150=Inputs!$C$86,Inputs!C95,IF(Inputs!$B$150=Inputs!$G$86,Inputs!G95,IF(Inputs!$B$150=Inputs!$J$86,Inputs!J95,IF(Inputs!$B$150=Inputs!$M$86,Inputs!M95,"na"))))</f>
        <v>20</v>
      </c>
      <c r="G27" s="237">
        <f>Inputs!D95</f>
        <v>27.42</v>
      </c>
      <c r="H27" s="237">
        <f>G27*F27*(1+Inputs!$F$86)</f>
        <v>866.5483217</v>
      </c>
    </row>
    <row r="28" ht="14.25" customHeight="1">
      <c r="C28" s="12" t="s">
        <v>164</v>
      </c>
      <c r="F28" s="12">
        <f>IF(Inputs!$B$150=Inputs!$C$86,Inputs!C96,IF(Inputs!$B$150=Inputs!$G$86,Inputs!G96,IF(Inputs!$B$150=Inputs!$J$86,Inputs!J96,IF(Inputs!$B$150=Inputs!$M$86,Inputs!M96,"na"))))</f>
        <v>2</v>
      </c>
      <c r="G28" s="237">
        <f>Inputs!D96</f>
        <v>1723.44</v>
      </c>
      <c r="H28" s="237">
        <f>G28*F28*(1+Inputs!$F$86)</f>
        <v>5446.550108</v>
      </c>
    </row>
    <row r="29" ht="14.25" customHeight="1">
      <c r="C29" s="12" t="s">
        <v>165</v>
      </c>
      <c r="F29" s="12">
        <f>IF(Inputs!$B$150=Inputs!$C$86,Inputs!C97,IF(Inputs!$B$150=Inputs!$G$86,Inputs!G97,IF(Inputs!$B$150=Inputs!$J$86,Inputs!J97,IF(Inputs!$B$150=Inputs!$M$86,Inputs!M97,"na"))))</f>
        <v>4</v>
      </c>
      <c r="G29" s="237">
        <f>Inputs!D97</f>
        <v>1417.11</v>
      </c>
      <c r="H29" s="237">
        <f>G29*F29*(1+Inputs!$F$86)</f>
        <v>8956.924086</v>
      </c>
    </row>
    <row r="30" ht="14.25" customHeight="1">
      <c r="C30" s="12" t="s">
        <v>166</v>
      </c>
      <c r="F30" s="12">
        <f>IF(Inputs!$B$150=Inputs!$C$86,Inputs!C98,IF(Inputs!$B$150=Inputs!$G$86,Inputs!G98,IF(Inputs!$B$150=Inputs!$J$86,Inputs!J98,IF(Inputs!$B$150=Inputs!$M$86,Inputs!M98,"na"))))</f>
        <v>10</v>
      </c>
      <c r="G30" s="237">
        <f>Inputs!D98</f>
        <v>24.35</v>
      </c>
      <c r="H30" s="237">
        <f>G30*F30*(1+Inputs!$F$86)</f>
        <v>384.7638883</v>
      </c>
    </row>
    <row r="31" ht="14.25" customHeight="1">
      <c r="C31" s="12" t="s">
        <v>167</v>
      </c>
      <c r="F31" s="12">
        <f>IF(Inputs!$B$150=Inputs!$C$86,Inputs!C99,IF(Inputs!$B$150=Inputs!$G$86,Inputs!G99,IF(Inputs!$B$150=Inputs!$J$86,Inputs!J99,IF(Inputs!$B$150=Inputs!$M$86,Inputs!M99,"na"))))</f>
        <v>15</v>
      </c>
      <c r="G31" s="237">
        <f>Inputs!D99</f>
        <v>8.6</v>
      </c>
      <c r="H31" s="237">
        <f>G31*F31*(1+Inputs!$F$86)</f>
        <v>203.8379531</v>
      </c>
    </row>
    <row r="32" ht="14.25" customHeight="1">
      <c r="C32" s="12" t="s">
        <v>168</v>
      </c>
      <c r="F32" s="12">
        <f>IF(Inputs!$B$150=Inputs!$C$86,Inputs!C100,IF(Inputs!$B$150=Inputs!$G$86,Inputs!G100,IF(Inputs!$B$150=Inputs!$J$86,Inputs!J100,IF(Inputs!$B$150=Inputs!$M$86,Inputs!M100,"na"))))</f>
        <v>0</v>
      </c>
      <c r="G32" s="237">
        <f>Inputs!D100</f>
        <v>208</v>
      </c>
      <c r="H32" s="237">
        <f>G32*F32*(1+Inputs!$F$86)</f>
        <v>0</v>
      </c>
    </row>
    <row r="33" ht="14.25" customHeight="1">
      <c r="C33" s="12" t="s">
        <v>169</v>
      </c>
      <c r="F33" s="12">
        <f>IF(Inputs!$B$150=Inputs!$C$86,Inputs!C101,IF(Inputs!$B$150=Inputs!$G$86,Inputs!G101,IF(Inputs!$B$150=Inputs!$J$86,Inputs!J101,IF(Inputs!$B$150=Inputs!$M$86,Inputs!M101,"na"))))</f>
        <v>0</v>
      </c>
      <c r="G33" s="237">
        <f>Inputs!D101</f>
        <v>367</v>
      </c>
      <c r="H33" s="237">
        <f>G33*F33*(1+Inputs!$F$86)</f>
        <v>0</v>
      </c>
    </row>
    <row r="34" ht="14.25" customHeight="1">
      <c r="C34" s="12" t="s">
        <v>170</v>
      </c>
      <c r="F34" s="12">
        <f>IF(Inputs!$B$150=Inputs!$C$86,Inputs!C102,IF(Inputs!$B$150=Inputs!$G$86,Inputs!G102,IF(Inputs!$B$150=Inputs!$J$86,Inputs!J102,IF(Inputs!$B$150=Inputs!$M$86,Inputs!M102,"na"))))</f>
        <v>15</v>
      </c>
      <c r="G34" s="237">
        <f>Inputs!D102</f>
        <v>35.5</v>
      </c>
      <c r="H34" s="237">
        <f>G34*F34*(1+Inputs!$F$86)</f>
        <v>841.4241089</v>
      </c>
    </row>
    <row r="35" ht="14.25" customHeight="1">
      <c r="C35" s="12" t="s">
        <v>171</v>
      </c>
      <c r="F35" s="12">
        <f>IF(Inputs!$B$150=Inputs!$C$86,Inputs!C103,IF(Inputs!$B$150=Inputs!$G$86,Inputs!G103,IF(Inputs!$B$150=Inputs!$J$86,Inputs!J103,IF(Inputs!$B$150=Inputs!$M$86,Inputs!M103,"na"))))</f>
        <v>15</v>
      </c>
      <c r="G35" s="237">
        <f>Inputs!D103</f>
        <v>37.6</v>
      </c>
      <c r="H35" s="237">
        <f>G35*F35*(1+Inputs!$F$86)</f>
        <v>891.1984928</v>
      </c>
    </row>
    <row r="36" ht="14.25" customHeight="1">
      <c r="C36" s="12" t="s">
        <v>172</v>
      </c>
      <c r="F36" s="12">
        <f>IF(Inputs!$B$150=Inputs!$C$86,Inputs!C104,IF(Inputs!$B$150=Inputs!$G$86,Inputs!G104,IF(Inputs!$B$150=Inputs!$J$86,Inputs!J104,IF(Inputs!$B$150=Inputs!$M$86,Inputs!M104,"na"))))</f>
        <v>1</v>
      </c>
      <c r="G36" s="237">
        <f>Inputs!D104</f>
        <v>416</v>
      </c>
      <c r="H36" s="237">
        <f>G36*F36*(1+Inputs!$F$86)</f>
        <v>657.3378954</v>
      </c>
    </row>
    <row r="37" ht="14.25" customHeight="1">
      <c r="C37" s="12" t="s">
        <v>173</v>
      </c>
      <c r="F37" s="12">
        <f>IF(Inputs!$B$150=Inputs!$C$86,Inputs!C105,IF(Inputs!$B$150=Inputs!$G$86,Inputs!G105,IF(Inputs!$B$150=Inputs!$J$86,Inputs!J105,IF(Inputs!$B$150=Inputs!$M$86,Inputs!M105,"na"))))</f>
        <v>1</v>
      </c>
      <c r="G37" s="237">
        <f>Inputs!D105</f>
        <v>250</v>
      </c>
      <c r="H37" s="237">
        <f>G37*F37*(1+Inputs!$F$86)</f>
        <v>395.0347929</v>
      </c>
    </row>
    <row r="38" ht="14.25" customHeight="1">
      <c r="C38" s="12" t="s">
        <v>363</v>
      </c>
      <c r="F38" s="12">
        <f>IF(Inputs!$B$150=Inputs!$C$86,Inputs!C106,IF(Inputs!$B$150=Inputs!$G$86,Inputs!G106,IF(Inputs!$B$150=Inputs!$J$86,Inputs!J106,IF(Inputs!$B$150=Inputs!$M$86,Inputs!M106,"na"))))</f>
        <v>0</v>
      </c>
      <c r="G38" s="237" t="str">
        <f>Inputs!D106</f>
        <v/>
      </c>
      <c r="H38" s="237">
        <f>G38*F38*(1+Inputs!$F$86)</f>
        <v>0</v>
      </c>
    </row>
    <row r="39" ht="14.25" customHeight="1">
      <c r="C39" s="12" t="s">
        <v>175</v>
      </c>
      <c r="F39" s="12">
        <f>IF(Inputs!$B$150=Inputs!$C$86,Inputs!C107,IF(Inputs!$B$150=Inputs!$G$86,Inputs!G107,IF(Inputs!$B$150=Inputs!$J$86,Inputs!J107,IF(Inputs!$B$150=Inputs!$M$86,Inputs!M107,"na"))))</f>
        <v>1</v>
      </c>
      <c r="G39" s="237">
        <f>Inputs!D107</f>
        <v>7160.5905</v>
      </c>
      <c r="H39" s="237">
        <f>G39*F39*(1+Inputs!$F$86)</f>
        <v>11314.72954</v>
      </c>
    </row>
    <row r="40" ht="14.25" customHeight="1">
      <c r="C40" s="12" t="s">
        <v>176</v>
      </c>
      <c r="F40" s="12">
        <f>IF(Inputs!$B$150=Inputs!$C$86,Inputs!C108,IF(Inputs!$B$150=Inputs!$G$86,Inputs!G108,IF(Inputs!$B$150=Inputs!$J$86,Inputs!J108,IF(Inputs!$B$150=Inputs!$M$86,Inputs!M108,"na"))))</f>
        <v>1</v>
      </c>
      <c r="G40" s="237">
        <f>Inputs!D108</f>
        <v>4421.3693</v>
      </c>
      <c r="H40" s="237">
        <f>G40*F40*(1+Inputs!$F$86)</f>
        <v>6986.378823</v>
      </c>
    </row>
    <row r="41" ht="14.25" customHeight="1">
      <c r="C41" s="12" t="s">
        <v>177</v>
      </c>
      <c r="F41" s="12">
        <f>IF(Inputs!$B$150=Inputs!$C$86,Inputs!C109,IF(Inputs!$B$150=Inputs!$G$86,Inputs!G109,IF(Inputs!$B$150=Inputs!$J$86,Inputs!J109,IF(Inputs!$B$150=Inputs!$M$86,Inputs!M109,"na"))))</f>
        <v>1</v>
      </c>
      <c r="G41" s="237">
        <f>Inputs!D109</f>
        <v>28738.389</v>
      </c>
      <c r="H41" s="237">
        <f>G41*F41*(1+Inputs!$F$86)</f>
        <v>45410.65419</v>
      </c>
    </row>
    <row r="42" ht="14.25" customHeight="1">
      <c r="C42" s="12" t="s">
        <v>178</v>
      </c>
      <c r="F42" s="12">
        <f>IF(Inputs!$B$150=Inputs!$C$86,Inputs!C110,IF(Inputs!$B$150=Inputs!$G$86,Inputs!G110,IF(Inputs!$B$150=Inputs!$J$86,Inputs!J110,IF(Inputs!$B$150=Inputs!$M$86,Inputs!M110,"na"))))</f>
        <v>0</v>
      </c>
      <c r="G42" s="237">
        <f>Inputs!D110</f>
        <v>8000</v>
      </c>
      <c r="H42" s="237">
        <f>G42*F42*(1+Inputs!$F$86)</f>
        <v>0</v>
      </c>
    </row>
    <row r="43" ht="14.25" customHeight="1">
      <c r="C43" s="12" t="s">
        <v>179</v>
      </c>
      <c r="F43" s="12">
        <f>IF(Inputs!$B$150=Inputs!$C$86,Inputs!C111,IF(Inputs!$B$150=Inputs!$G$86,Inputs!G111,IF(Inputs!$B$150=Inputs!$J$86,Inputs!J111,IF(Inputs!$B$150=Inputs!$M$86,Inputs!M111,"na"))))</f>
        <v>0</v>
      </c>
      <c r="G43" s="237">
        <f>Inputs!D111</f>
        <v>15000</v>
      </c>
      <c r="H43" s="237">
        <f>G43*F43*(1+Inputs!$F$86)</f>
        <v>0</v>
      </c>
    </row>
    <row r="44" ht="14.25" customHeight="1">
      <c r="C44" s="12" t="s">
        <v>180</v>
      </c>
      <c r="F44" s="12">
        <f>IF(Inputs!$B$150=Inputs!$C$86,Inputs!C112,IF(Inputs!$B$150=Inputs!$G$86,Inputs!G112,IF(Inputs!$B$150=Inputs!$J$86,Inputs!J112,IF(Inputs!$B$150=Inputs!$M$86,Inputs!M112,"na"))))</f>
        <v>0</v>
      </c>
      <c r="G44" s="237">
        <f>Inputs!D112</f>
        <v>4727.44</v>
      </c>
      <c r="H44" s="237">
        <f>G44*F44*(1+Inputs!$F$86)</f>
        <v>0</v>
      </c>
    </row>
    <row r="45" ht="14.25" customHeight="1">
      <c r="C45" s="12" t="s">
        <v>181</v>
      </c>
      <c r="F45" s="12">
        <f>IF(Inputs!$B$150=Inputs!$C$86,Inputs!C113,IF(Inputs!$B$150=Inputs!$G$86,Inputs!G113,IF(Inputs!$B$150=Inputs!$J$86,Inputs!J113,IF(Inputs!$B$150=Inputs!$M$86,Inputs!M113,"na"))))</f>
        <v>0</v>
      </c>
      <c r="G45" s="237">
        <f>Inputs!D113</f>
        <v>15600</v>
      </c>
      <c r="H45" s="237">
        <f>G45*F45*(1+Inputs!$F$86)</f>
        <v>0</v>
      </c>
    </row>
    <row r="46" ht="14.25" customHeight="1">
      <c r="G46" s="237"/>
      <c r="H46" s="237">
        <f>SUM(H20:H45)</f>
        <v>87433.03302</v>
      </c>
    </row>
    <row r="47" ht="14.25" customHeight="1"/>
    <row r="48" ht="14.25" customHeight="1">
      <c r="C48" s="149" t="s">
        <v>182</v>
      </c>
      <c r="D48" s="149"/>
      <c r="E48" s="149" t="s">
        <v>183</v>
      </c>
      <c r="F48" s="149"/>
      <c r="G48" s="149" t="s">
        <v>364</v>
      </c>
      <c r="H48" s="149"/>
      <c r="I48" s="149" t="s">
        <v>365</v>
      </c>
      <c r="J48" s="149" t="s">
        <v>366</v>
      </c>
      <c r="K48" s="149" t="s">
        <v>367</v>
      </c>
      <c r="L48" s="149" t="s">
        <v>184</v>
      </c>
      <c r="M48" s="149" t="s">
        <v>362</v>
      </c>
    </row>
    <row r="49" ht="14.25" customHeight="1">
      <c r="C49" s="12" t="s">
        <v>185</v>
      </c>
      <c r="E49" s="12">
        <f>IF(Inputs!$B$150=Inputs!$C$86,Inputs!C117,IF(Inputs!$B$150=Inputs!$G$86,Inputs!D117,IF(Inputs!$B$150=Inputs!$J$86,Inputs!E117,IF(Inputs!$B$150=Inputs!$M$86,Inputs!F117,"na"))))</f>
        <v>0</v>
      </c>
      <c r="F49" s="12" t="s">
        <v>186</v>
      </c>
      <c r="G49" s="12">
        <f>Inputs!B$161</f>
        <v>90</v>
      </c>
      <c r="H49" s="12" t="s">
        <v>222</v>
      </c>
      <c r="I49" s="12">
        <f>Inputs!F$166</f>
        <v>12</v>
      </c>
      <c r="J49" s="12">
        <f t="shared" ref="J49:J57" si="7">I49*G49*E49</f>
        <v>0</v>
      </c>
      <c r="K49" s="12">
        <v>1.0</v>
      </c>
      <c r="L49" s="237">
        <f>Inputs!H117</f>
        <v>11</v>
      </c>
      <c r="M49" s="237">
        <f>J49/K49*L49*(1+Inputs!$F$86)</f>
        <v>0</v>
      </c>
    </row>
    <row r="50" ht="14.25" customHeight="1">
      <c r="C50" s="12" t="s">
        <v>187</v>
      </c>
      <c r="E50" s="12">
        <f>IF(Inputs!$B$150=Inputs!$C$86,Inputs!C118,IF(Inputs!$B$150=Inputs!$G$86,Inputs!D118,IF(Inputs!$B$150=Inputs!$J$86,Inputs!E118,IF(Inputs!$B$150=Inputs!$M$86,Inputs!F118,"na"))))</f>
        <v>0</v>
      </c>
      <c r="F50" s="12" t="s">
        <v>186</v>
      </c>
      <c r="G50" s="12">
        <f>Inputs!B$161</f>
        <v>90</v>
      </c>
      <c r="H50" s="12" t="s">
        <v>222</v>
      </c>
      <c r="I50" s="12">
        <f>Inputs!F$166</f>
        <v>12</v>
      </c>
      <c r="J50" s="12">
        <f t="shared" si="7"/>
        <v>0</v>
      </c>
      <c r="K50" s="12">
        <v>1.0</v>
      </c>
      <c r="L50" s="237">
        <f>Inputs!H118</f>
        <v>0</v>
      </c>
      <c r="M50" s="237">
        <f>J50/K50*L50*(1+Inputs!$F$86)</f>
        <v>0</v>
      </c>
    </row>
    <row r="51" ht="14.25" customHeight="1">
      <c r="C51" s="12" t="s">
        <v>188</v>
      </c>
      <c r="E51" s="12">
        <f>IF(Inputs!$B$150=Inputs!$C$86,Inputs!C119,IF(Inputs!$B$150=Inputs!$G$86,Inputs!D119,IF(Inputs!$B$150=Inputs!$J$86,Inputs!E119,IF(Inputs!$B$150=Inputs!$M$86,Inputs!F119,"na"))))</f>
        <v>0</v>
      </c>
      <c r="F51" s="12" t="s">
        <v>186</v>
      </c>
      <c r="G51" s="12">
        <f>Inputs!B$161</f>
        <v>90</v>
      </c>
      <c r="H51" s="12" t="s">
        <v>222</v>
      </c>
      <c r="I51" s="12">
        <f>Inputs!F$166</f>
        <v>12</v>
      </c>
      <c r="J51" s="12">
        <f t="shared" si="7"/>
        <v>0</v>
      </c>
      <c r="K51" s="12">
        <v>1.0</v>
      </c>
      <c r="L51" s="237">
        <f>Inputs!H119</f>
        <v>0.94</v>
      </c>
      <c r="M51" s="237">
        <f>J51/K51*L51*(1+Inputs!$F$86)</f>
        <v>0</v>
      </c>
    </row>
    <row r="52" ht="14.25" customHeight="1">
      <c r="C52" s="12" t="s">
        <v>189</v>
      </c>
      <c r="E52" s="12">
        <f>IF(Inputs!$B$150=Inputs!$C$86,Inputs!C120,IF(Inputs!$B$150=Inputs!$G$86,Inputs!D120,IF(Inputs!$B$150=Inputs!$J$86,Inputs!E120,IF(Inputs!$B$150=Inputs!$M$86,Inputs!F120,"na"))))</f>
        <v>0</v>
      </c>
      <c r="F52" s="12" t="s">
        <v>186</v>
      </c>
      <c r="G52" s="12">
        <f>Inputs!B$161</f>
        <v>90</v>
      </c>
      <c r="H52" s="12" t="s">
        <v>222</v>
      </c>
      <c r="I52" s="12">
        <f>Inputs!F$166</f>
        <v>12</v>
      </c>
      <c r="J52" s="12">
        <f t="shared" si="7"/>
        <v>0</v>
      </c>
      <c r="K52" s="12">
        <v>1.0</v>
      </c>
      <c r="L52" s="237">
        <f>Inputs!H120</f>
        <v>0.94</v>
      </c>
      <c r="M52" s="237">
        <f>J52/K52*L52*(1+Inputs!$F$86)</f>
        <v>0</v>
      </c>
    </row>
    <row r="53" ht="14.25" customHeight="1">
      <c r="C53" s="12" t="s">
        <v>190</v>
      </c>
      <c r="E53" s="12">
        <f>IF(Inputs!$B$150=Inputs!$C$86,Inputs!C121,IF(Inputs!$B$150=Inputs!$G$86,Inputs!D121,IF(Inputs!$B$150=Inputs!$J$86,Inputs!E121,IF(Inputs!$B$150=Inputs!$M$86,Inputs!F121,"na"))))</f>
        <v>0</v>
      </c>
      <c r="F53" s="12" t="s">
        <v>186</v>
      </c>
      <c r="G53" s="12">
        <f>Inputs!B$161</f>
        <v>90</v>
      </c>
      <c r="H53" s="12" t="s">
        <v>222</v>
      </c>
      <c r="I53" s="12">
        <f>Inputs!F$166</f>
        <v>12</v>
      </c>
      <c r="J53" s="12">
        <f t="shared" si="7"/>
        <v>0</v>
      </c>
      <c r="K53" s="12">
        <v>1.0</v>
      </c>
      <c r="L53" s="237">
        <f>Inputs!H121</f>
        <v>3</v>
      </c>
      <c r="M53" s="237">
        <f>J53/K53*L53*(1+Inputs!$F$86)</f>
        <v>0</v>
      </c>
    </row>
    <row r="54" ht="14.25" customHeight="1">
      <c r="C54" s="12" t="s">
        <v>191</v>
      </c>
      <c r="E54" s="12">
        <f>IF(Inputs!$B$150=Inputs!$C$86,Inputs!C122,IF(Inputs!$B$150=Inputs!$G$86,Inputs!D122,IF(Inputs!$B$150=Inputs!$J$86,Inputs!E122,IF(Inputs!$B$150=Inputs!$M$86,Inputs!F122,"na"))))</f>
        <v>0</v>
      </c>
      <c r="F54" s="12" t="s">
        <v>186</v>
      </c>
      <c r="G54" s="12">
        <f>Inputs!B$161</f>
        <v>90</v>
      </c>
      <c r="H54" s="12" t="s">
        <v>222</v>
      </c>
      <c r="I54" s="12">
        <f>Inputs!F$166</f>
        <v>12</v>
      </c>
      <c r="J54" s="12">
        <f t="shared" si="7"/>
        <v>0</v>
      </c>
      <c r="K54" s="12">
        <v>1.0</v>
      </c>
      <c r="L54" s="237">
        <f>Inputs!H122</f>
        <v>2</v>
      </c>
      <c r="M54" s="237">
        <f>J54/K54*L54*(1+Inputs!$F$86)</f>
        <v>0</v>
      </c>
    </row>
    <row r="55" ht="14.25" customHeight="1">
      <c r="C55" s="12" t="s">
        <v>192</v>
      </c>
      <c r="E55" s="12">
        <f>IF(Inputs!$B$150=Inputs!$C$86,Inputs!C123,IF(Inputs!$B$150=Inputs!$G$86,Inputs!D123,IF(Inputs!$B$150=Inputs!$J$86,Inputs!E123,IF(Inputs!$B$150=Inputs!$M$86,Inputs!F123,"na"))))</f>
        <v>0</v>
      </c>
      <c r="F55" s="12" t="s">
        <v>193</v>
      </c>
      <c r="G55" s="158">
        <v>0.25</v>
      </c>
      <c r="H55" s="12" t="s">
        <v>368</v>
      </c>
      <c r="I55" s="12">
        <f>Inputs!F$166</f>
        <v>12</v>
      </c>
      <c r="J55" s="12">
        <f t="shared" si="7"/>
        <v>0</v>
      </c>
      <c r="K55" s="12">
        <v>1.0</v>
      </c>
      <c r="L55" s="237">
        <f>Inputs!H123</f>
        <v>200</v>
      </c>
      <c r="M55" s="237">
        <f>J55/K55*L55*(1+Inputs!$F$86)</f>
        <v>0</v>
      </c>
    </row>
    <row r="56" ht="14.25" customHeight="1">
      <c r="C56" s="12" t="s">
        <v>194</v>
      </c>
      <c r="E56" s="12">
        <f>IF(Inputs!$B$150=Inputs!$C$86,Inputs!C124,IF(Inputs!$B$150=Inputs!$G$86,Inputs!D124,IF(Inputs!$B$150=Inputs!$J$86,Inputs!E124,IF(Inputs!$B$150=Inputs!$M$86,Inputs!F124,"na"))))</f>
        <v>0</v>
      </c>
      <c r="F56" s="12" t="s">
        <v>195</v>
      </c>
      <c r="G56" s="157">
        <v>3.0</v>
      </c>
      <c r="H56" s="12" t="s">
        <v>369</v>
      </c>
      <c r="I56" s="12">
        <f>Inputs!F$166</f>
        <v>12</v>
      </c>
      <c r="J56" s="12">
        <f t="shared" si="7"/>
        <v>0</v>
      </c>
      <c r="K56" s="12">
        <v>1.0</v>
      </c>
      <c r="L56" s="237">
        <f>Inputs!H124</f>
        <v>3</v>
      </c>
      <c r="M56" s="237">
        <f>J56/K56*L56*(1+Inputs!$F$86)</f>
        <v>0</v>
      </c>
    </row>
    <row r="57" ht="14.25" customHeight="1">
      <c r="C57" s="12" t="s">
        <v>196</v>
      </c>
      <c r="E57" s="12">
        <f>IF(Inputs!$B$150=Inputs!$C$86,Inputs!C125,IF(Inputs!$B$150=Inputs!$G$86,Inputs!D125,IF(Inputs!$B$150=Inputs!$J$86,Inputs!E125,IF(Inputs!$B$150=Inputs!$M$86,Inputs!F125,"na"))))</f>
        <v>0</v>
      </c>
      <c r="F57" s="12" t="s">
        <v>193</v>
      </c>
      <c r="G57" s="157">
        <v>0.25</v>
      </c>
      <c r="H57" s="12" t="s">
        <v>368</v>
      </c>
      <c r="I57" s="12">
        <f>Inputs!F$166</f>
        <v>12</v>
      </c>
      <c r="J57" s="12">
        <f t="shared" si="7"/>
        <v>0</v>
      </c>
      <c r="K57" s="12">
        <v>1.0</v>
      </c>
      <c r="L57" s="237">
        <f>Inputs!H125</f>
        <v>250</v>
      </c>
      <c r="M57" s="237">
        <f>J57/K57*L57*(1+Inputs!$F$86)</f>
        <v>0</v>
      </c>
    </row>
    <row r="58" ht="14.25" customHeight="1">
      <c r="C58" s="12" t="s">
        <v>197</v>
      </c>
      <c r="M58" s="237">
        <f>SUM(M49:M57)</f>
        <v>0</v>
      </c>
    </row>
    <row r="59" ht="14.25" customHeight="1"/>
    <row r="60" ht="14.25" customHeight="1">
      <c r="C60" s="12" t="s">
        <v>198</v>
      </c>
      <c r="G60" s="237">
        <f>(T6-T8)</f>
        <v>2717219.37</v>
      </c>
      <c r="H60" s="12" t="s">
        <v>370</v>
      </c>
      <c r="I60" s="87">
        <f>Inputs!F128</f>
        <v>0.02</v>
      </c>
      <c r="J60" s="12" t="s">
        <v>371</v>
      </c>
      <c r="K60" s="237">
        <f>I60*G60</f>
        <v>54344.38739</v>
      </c>
    </row>
    <row r="61" ht="14.25" customHeight="1">
      <c r="K61" s="237"/>
    </row>
    <row r="62" ht="14.25" customHeight="1">
      <c r="C62" s="12" t="s">
        <v>199</v>
      </c>
      <c r="G62" s="237">
        <f>G60</f>
        <v>2717219.37</v>
      </c>
      <c r="H62" s="12" t="s">
        <v>370</v>
      </c>
      <c r="I62" s="87">
        <f>Inputs!F130</f>
        <v>0.05</v>
      </c>
      <c r="J62" s="12" t="s">
        <v>371</v>
      </c>
      <c r="K62" s="237">
        <f>I62*G62</f>
        <v>135860.9685</v>
      </c>
    </row>
    <row r="63" ht="14.25" customHeight="1">
      <c r="K63" s="237"/>
    </row>
    <row r="64" ht="14.25" customHeight="1">
      <c r="C64" s="12" t="s">
        <v>200</v>
      </c>
      <c r="G64" s="237">
        <f>R68+K62+K60+M58+H46</f>
        <v>277638.3889</v>
      </c>
      <c r="I64" s="87">
        <f>Inputs!F132</f>
        <v>0.08</v>
      </c>
      <c r="J64" s="12" t="s">
        <v>371</v>
      </c>
      <c r="K64" s="237">
        <f>I64*G64</f>
        <v>22211.07111</v>
      </c>
    </row>
    <row r="65" ht="14.25" customHeight="1"/>
    <row r="66" ht="14.25" customHeight="1">
      <c r="A66" s="341">
        <v>1.2</v>
      </c>
      <c r="B66" s="342" t="s">
        <v>301</v>
      </c>
      <c r="C66" s="343"/>
      <c r="D66" s="343"/>
      <c r="E66" s="343"/>
      <c r="F66" s="344"/>
      <c r="J66" s="12">
        <f>J68+J75+J82</f>
        <v>415</v>
      </c>
      <c r="L66" s="12">
        <f t="shared" ref="L66:M66" si="8">L68+L75+L82</f>
        <v>447</v>
      </c>
      <c r="M66" s="12">
        <f t="shared" si="8"/>
        <v>1785</v>
      </c>
      <c r="T66" s="313">
        <f>T68+T75+T82</f>
        <v>169249.1</v>
      </c>
      <c r="Z66" s="313">
        <f>SUM(T66:Y66)</f>
        <v>169249.1</v>
      </c>
    </row>
    <row r="67" ht="14.25" customHeight="1"/>
    <row r="68" ht="14.25" customHeight="1">
      <c r="A68" s="12" t="s">
        <v>302</v>
      </c>
      <c r="B68" s="12" t="s">
        <v>372</v>
      </c>
      <c r="J68" s="12">
        <f>I73</f>
        <v>160</v>
      </c>
      <c r="K68" s="12">
        <v>1.1</v>
      </c>
      <c r="L68" s="12">
        <f>J68*K68</f>
        <v>176</v>
      </c>
      <c r="M68" s="12">
        <f>L73</f>
        <v>240</v>
      </c>
      <c r="T68" s="314">
        <f>K73</f>
        <v>22935.2</v>
      </c>
    </row>
    <row r="69" ht="14.25" customHeight="1"/>
    <row r="70" ht="14.25" customHeight="1">
      <c r="D70" s="149" t="s">
        <v>298</v>
      </c>
      <c r="E70" s="149"/>
      <c r="F70" s="149"/>
      <c r="G70" s="149" t="s">
        <v>357</v>
      </c>
      <c r="H70" s="149" t="s">
        <v>155</v>
      </c>
      <c r="I70" s="149" t="s">
        <v>364</v>
      </c>
      <c r="J70" s="149" t="s">
        <v>373</v>
      </c>
      <c r="K70" s="149" t="s">
        <v>360</v>
      </c>
      <c r="L70" s="149" t="s">
        <v>347</v>
      </c>
    </row>
    <row r="71" ht="14.25" customHeight="1">
      <c r="D71" s="12" t="s">
        <v>374</v>
      </c>
      <c r="G71" s="157">
        <v>2.0</v>
      </c>
      <c r="H71" s="12">
        <f>Inputs!E$48</f>
        <v>89.25</v>
      </c>
      <c r="I71" s="157">
        <v>80.0</v>
      </c>
      <c r="J71" s="12">
        <v>1.0</v>
      </c>
      <c r="K71" s="237">
        <f t="shared" ref="K71:K72" si="9">G71*H71*I71*J71</f>
        <v>14280</v>
      </c>
      <c r="L71" s="12">
        <f t="shared" ref="L71:L72" si="10">J71*I71*G71</f>
        <v>160</v>
      </c>
    </row>
    <row r="72" ht="14.25" customHeight="1">
      <c r="D72" s="12" t="s">
        <v>375</v>
      </c>
      <c r="G72" s="157">
        <v>1.0</v>
      </c>
      <c r="H72" s="12">
        <f>Inputs!E$49</f>
        <v>108.19</v>
      </c>
      <c r="I72" s="157">
        <v>80.0</v>
      </c>
      <c r="J72" s="12">
        <v>1.0</v>
      </c>
      <c r="K72" s="237">
        <f t="shared" si="9"/>
        <v>8655.2</v>
      </c>
      <c r="L72" s="12">
        <f t="shared" si="10"/>
        <v>80</v>
      </c>
    </row>
    <row r="73" ht="14.25" customHeight="1">
      <c r="G73" s="12">
        <f>SUM(G71:G72)</f>
        <v>3</v>
      </c>
      <c r="I73" s="12">
        <f>SUM(I71:I72)</f>
        <v>160</v>
      </c>
      <c r="K73" s="237">
        <f t="shared" ref="K73:L73" si="11">SUM(K71:K72)</f>
        <v>22935.2</v>
      </c>
      <c r="L73" s="12">
        <f t="shared" si="11"/>
        <v>240</v>
      </c>
    </row>
    <row r="74" ht="14.25" customHeight="1"/>
    <row r="75" ht="14.25" customHeight="1">
      <c r="A75" s="12" t="s">
        <v>304</v>
      </c>
      <c r="B75" s="12" t="s">
        <v>376</v>
      </c>
      <c r="J75" s="12">
        <f>I80</f>
        <v>160</v>
      </c>
      <c r="K75" s="12">
        <v>1.1</v>
      </c>
      <c r="L75" s="12">
        <f>J75*K75</f>
        <v>176</v>
      </c>
      <c r="M75" s="12">
        <f>L80</f>
        <v>240</v>
      </c>
      <c r="R75" s="237">
        <f>T68+T75+T82</f>
        <v>169249.1</v>
      </c>
      <c r="T75" s="314">
        <f>K80</f>
        <v>22935.2</v>
      </c>
    </row>
    <row r="76" ht="14.25" customHeight="1"/>
    <row r="77" ht="14.25" customHeight="1">
      <c r="D77" s="149" t="s">
        <v>298</v>
      </c>
      <c r="E77" s="149"/>
      <c r="F77" s="149"/>
      <c r="G77" s="149" t="s">
        <v>357</v>
      </c>
      <c r="H77" s="149" t="s">
        <v>155</v>
      </c>
      <c r="I77" s="149" t="s">
        <v>364</v>
      </c>
      <c r="J77" s="149" t="s">
        <v>373</v>
      </c>
      <c r="K77" s="149" t="s">
        <v>360</v>
      </c>
      <c r="L77" s="149" t="s">
        <v>347</v>
      </c>
    </row>
    <row r="78" ht="14.25" customHeight="1">
      <c r="D78" s="12" t="s">
        <v>374</v>
      </c>
      <c r="G78" s="157">
        <v>2.0</v>
      </c>
      <c r="H78" s="12">
        <f>Inputs!E$48</f>
        <v>89.25</v>
      </c>
      <c r="I78" s="157">
        <v>80.0</v>
      </c>
      <c r="J78" s="12">
        <v>1.0</v>
      </c>
      <c r="K78" s="237">
        <f t="shared" ref="K78:K79" si="12">J78*I78*H78*G78</f>
        <v>14280</v>
      </c>
      <c r="L78" s="12">
        <f t="shared" ref="L78:L79" si="13">J78*I78*G78</f>
        <v>160</v>
      </c>
    </row>
    <row r="79" ht="14.25" customHeight="1">
      <c r="D79" s="12" t="s">
        <v>375</v>
      </c>
      <c r="G79" s="157">
        <v>1.0</v>
      </c>
      <c r="H79" s="12">
        <f>Inputs!E$49</f>
        <v>108.19</v>
      </c>
      <c r="I79" s="157">
        <v>80.0</v>
      </c>
      <c r="J79" s="12">
        <v>1.0</v>
      </c>
      <c r="K79" s="237">
        <f t="shared" si="12"/>
        <v>8655.2</v>
      </c>
      <c r="L79" s="12">
        <f t="shared" si="13"/>
        <v>80</v>
      </c>
    </row>
    <row r="80" ht="14.25" customHeight="1">
      <c r="G80" s="12">
        <f>SUM(G78:G79)</f>
        <v>3</v>
      </c>
      <c r="I80" s="12">
        <f>SUM(I78:I79)</f>
        <v>160</v>
      </c>
      <c r="K80" s="237">
        <f t="shared" ref="K80:L80" si="14">SUM(K78:K79)</f>
        <v>22935.2</v>
      </c>
      <c r="L80" s="12">
        <f t="shared" si="14"/>
        <v>240</v>
      </c>
    </row>
    <row r="81" ht="14.25" customHeight="1"/>
    <row r="82" ht="14.25" customHeight="1">
      <c r="A82" s="12" t="s">
        <v>306</v>
      </c>
      <c r="B82" s="12" t="s">
        <v>377</v>
      </c>
      <c r="J82" s="12">
        <f>J84+J97</f>
        <v>95</v>
      </c>
      <c r="K82" s="12">
        <v>1.0</v>
      </c>
      <c r="L82" s="12">
        <f>J82*K82</f>
        <v>95</v>
      </c>
      <c r="M82" s="12">
        <f>M84+M97</f>
        <v>1305</v>
      </c>
      <c r="T82" s="314">
        <f>T84+T97</f>
        <v>123378.7</v>
      </c>
    </row>
    <row r="83" ht="14.25" customHeight="1"/>
    <row r="84" ht="14.25" customHeight="1">
      <c r="C84" s="12" t="s">
        <v>378</v>
      </c>
      <c r="D84" s="12" t="s">
        <v>379</v>
      </c>
      <c r="J84" s="12">
        <f>F95</f>
        <v>40</v>
      </c>
      <c r="K84" s="12">
        <v>1.0</v>
      </c>
      <c r="L84" s="12">
        <f>J84*K84</f>
        <v>40</v>
      </c>
      <c r="M84" s="12">
        <f>J84*D87</f>
        <v>480</v>
      </c>
      <c r="T84" s="237">
        <f>I95</f>
        <v>42840</v>
      </c>
    </row>
    <row r="85" ht="14.25" customHeight="1"/>
    <row r="86" ht="14.25" customHeight="1">
      <c r="D86" s="149" t="s">
        <v>380</v>
      </c>
      <c r="E86" s="149"/>
      <c r="F86" s="149"/>
      <c r="G86" s="149" t="s">
        <v>381</v>
      </c>
      <c r="H86" s="149" t="s">
        <v>382</v>
      </c>
    </row>
    <row r="87" ht="14.25" customHeight="1">
      <c r="D87" s="12">
        <v>12.0</v>
      </c>
      <c r="E87" s="66" t="s">
        <v>121</v>
      </c>
      <c r="G87" s="237">
        <f>Inputs!E48</f>
        <v>89.25</v>
      </c>
      <c r="H87" s="237">
        <f>G87*D87</f>
        <v>1071</v>
      </c>
    </row>
    <row r="88" ht="14.25" customHeight="1"/>
    <row r="89" ht="14.25" customHeight="1">
      <c r="D89" s="12" t="s">
        <v>383</v>
      </c>
      <c r="G89" s="157">
        <v>16.0</v>
      </c>
      <c r="H89" s="12" t="s">
        <v>384</v>
      </c>
    </row>
    <row r="90" ht="14.25" customHeight="1">
      <c r="D90" s="12" t="s">
        <v>385</v>
      </c>
      <c r="G90" s="157">
        <v>8.0</v>
      </c>
      <c r="H90" s="12" t="s">
        <v>384</v>
      </c>
    </row>
    <row r="91" ht="14.25" customHeight="1">
      <c r="D91" s="12" t="s">
        <v>386</v>
      </c>
      <c r="G91" s="157">
        <v>12.0</v>
      </c>
      <c r="H91" s="12" t="s">
        <v>384</v>
      </c>
    </row>
    <row r="92" ht="14.25" customHeight="1">
      <c r="D92" s="12" t="s">
        <v>387</v>
      </c>
      <c r="G92" s="157">
        <v>4.0</v>
      </c>
      <c r="H92" s="12" t="s">
        <v>384</v>
      </c>
    </row>
    <row r="93" ht="14.25" customHeight="1">
      <c r="G93" s="12">
        <f>SUM(G89:G92)</f>
        <v>40</v>
      </c>
      <c r="H93" s="12" t="s">
        <v>384</v>
      </c>
    </row>
    <row r="94" ht="14.25" customHeight="1"/>
    <row r="95" ht="14.25" customHeight="1">
      <c r="D95" s="12" t="s">
        <v>388</v>
      </c>
      <c r="F95" s="12">
        <f>G93</f>
        <v>40</v>
      </c>
      <c r="G95" s="12" t="s">
        <v>389</v>
      </c>
      <c r="H95" s="237">
        <f>H87</f>
        <v>1071</v>
      </c>
      <c r="I95" s="237">
        <f>H95*F95</f>
        <v>42840</v>
      </c>
    </row>
    <row r="96" ht="14.25" customHeight="1"/>
    <row r="97" ht="14.25" customHeight="1">
      <c r="C97" s="12" t="s">
        <v>390</v>
      </c>
      <c r="D97" s="12" t="s">
        <v>391</v>
      </c>
      <c r="J97" s="12">
        <f>F116</f>
        <v>55</v>
      </c>
      <c r="K97" s="12">
        <v>1.0</v>
      </c>
      <c r="L97" s="12">
        <f>K97*J97</f>
        <v>55</v>
      </c>
      <c r="M97" s="12">
        <f>D104*F116</f>
        <v>825</v>
      </c>
      <c r="S97" s="237">
        <f>J116*Inputs!C37</f>
        <v>30030</v>
      </c>
      <c r="T97" s="237">
        <f>K116</f>
        <v>80538.7</v>
      </c>
    </row>
    <row r="98" ht="14.25" customHeight="1"/>
    <row r="99" ht="14.25" customHeight="1">
      <c r="D99" s="149" t="s">
        <v>343</v>
      </c>
      <c r="E99" s="149"/>
      <c r="F99" s="149"/>
      <c r="G99" s="149" t="s">
        <v>381</v>
      </c>
      <c r="H99" s="149" t="s">
        <v>382</v>
      </c>
    </row>
    <row r="100" ht="14.25" customHeight="1">
      <c r="D100" s="12">
        <v>1.0</v>
      </c>
      <c r="E100" s="12" t="str">
        <f t="shared" ref="E100:E103" si="15">B11</f>
        <v>Portfolio Manager</v>
      </c>
      <c r="G100" s="12">
        <f t="shared" ref="G100:G103" si="16">F11</f>
        <v>157.87</v>
      </c>
      <c r="H100" s="237">
        <f t="shared" ref="H100:H103" si="17">G100*D100</f>
        <v>157.87</v>
      </c>
    </row>
    <row r="101" ht="14.25" customHeight="1">
      <c r="D101" s="12">
        <v>1.0</v>
      </c>
      <c r="E101" s="12" t="str">
        <f t="shared" si="15"/>
        <v>Senior Project Manager / Characterization SME</v>
      </c>
      <c r="G101" s="12">
        <f t="shared" si="16"/>
        <v>127.28</v>
      </c>
      <c r="H101" s="237">
        <f t="shared" si="17"/>
        <v>127.28</v>
      </c>
    </row>
    <row r="102" ht="14.25" customHeight="1">
      <c r="D102" s="12">
        <v>1.0</v>
      </c>
      <c r="E102" s="12" t="str">
        <f t="shared" si="15"/>
        <v>Project Manager / Waste Management</v>
      </c>
      <c r="G102" s="12">
        <f t="shared" si="16"/>
        <v>108.19</v>
      </c>
      <c r="H102" s="237">
        <f t="shared" si="17"/>
        <v>108.19</v>
      </c>
    </row>
    <row r="103" ht="14.25" customHeight="1">
      <c r="D103" s="12">
        <v>12.0</v>
      </c>
      <c r="E103" s="12" t="str">
        <f t="shared" si="15"/>
        <v>Decom Technician / Safety SME</v>
      </c>
      <c r="G103" s="12">
        <f t="shared" si="16"/>
        <v>89.25</v>
      </c>
      <c r="H103" s="237">
        <f t="shared" si="17"/>
        <v>1071</v>
      </c>
    </row>
    <row r="104" ht="14.25" customHeight="1">
      <c r="D104" s="12">
        <f>SUM(D100:D103)</f>
        <v>15</v>
      </c>
      <c r="H104" s="237">
        <f>SUM(H100:H103)</f>
        <v>1464.34</v>
      </c>
    </row>
    <row r="105" ht="14.25" customHeight="1"/>
    <row r="106" ht="14.25" customHeight="1">
      <c r="I106" s="12" t="s">
        <v>357</v>
      </c>
      <c r="J106" s="12" t="s">
        <v>392</v>
      </c>
      <c r="K106" s="12" t="s">
        <v>393</v>
      </c>
      <c r="L106" s="12" t="s">
        <v>394</v>
      </c>
    </row>
    <row r="107" ht="14.25" customHeight="1">
      <c r="H107" s="12" t="s">
        <v>184</v>
      </c>
      <c r="I107" s="12" t="s">
        <v>395</v>
      </c>
      <c r="J107" s="12" t="s">
        <v>360</v>
      </c>
      <c r="K107" s="12" t="s">
        <v>396</v>
      </c>
      <c r="L107" s="12" t="s">
        <v>360</v>
      </c>
    </row>
    <row r="108" ht="14.25" customHeight="1">
      <c r="D108" s="12" t="s">
        <v>397</v>
      </c>
      <c r="H108" s="12">
        <v>600.0</v>
      </c>
      <c r="I108" s="12">
        <f t="shared" ref="I108:I113" si="18">D$104</f>
        <v>15</v>
      </c>
      <c r="J108" s="237">
        <f t="shared" ref="J108:J113" si="19">I108*H108</f>
        <v>9000</v>
      </c>
      <c r="K108" s="237">
        <f t="shared" ref="K108:K115" si="20">F108*H$104</f>
        <v>0</v>
      </c>
      <c r="L108" s="237">
        <f t="shared" ref="L108:L115" si="21">K108+J108</f>
        <v>9000</v>
      </c>
    </row>
    <row r="109" ht="14.25" customHeight="1">
      <c r="D109" s="12" t="s">
        <v>398</v>
      </c>
      <c r="H109" s="12">
        <v>350.0</v>
      </c>
      <c r="I109" s="12">
        <f t="shared" si="18"/>
        <v>15</v>
      </c>
      <c r="J109" s="237">
        <f t="shared" si="19"/>
        <v>5250</v>
      </c>
      <c r="K109" s="237">
        <f t="shared" si="20"/>
        <v>0</v>
      </c>
      <c r="L109" s="237">
        <f t="shared" si="21"/>
        <v>5250</v>
      </c>
    </row>
    <row r="110" ht="14.25" customHeight="1">
      <c r="D110" s="12" t="s">
        <v>399</v>
      </c>
      <c r="F110" s="157">
        <v>4.0</v>
      </c>
      <c r="G110" s="12" t="s">
        <v>400</v>
      </c>
      <c r="H110" s="12">
        <v>150.0</v>
      </c>
      <c r="I110" s="12">
        <f t="shared" si="18"/>
        <v>15</v>
      </c>
      <c r="J110" s="237">
        <f t="shared" si="19"/>
        <v>2250</v>
      </c>
      <c r="K110" s="237">
        <f t="shared" si="20"/>
        <v>5857.36</v>
      </c>
      <c r="L110" s="237">
        <f t="shared" si="21"/>
        <v>8107.36</v>
      </c>
    </row>
    <row r="111" ht="14.25" customHeight="1">
      <c r="D111" s="12" t="s">
        <v>401</v>
      </c>
      <c r="F111" s="157">
        <v>1.0</v>
      </c>
      <c r="G111" s="12" t="s">
        <v>400</v>
      </c>
      <c r="H111" s="12">
        <v>50.0</v>
      </c>
      <c r="I111" s="12">
        <f t="shared" si="18"/>
        <v>15</v>
      </c>
      <c r="J111" s="237">
        <f t="shared" si="19"/>
        <v>750</v>
      </c>
      <c r="K111" s="237">
        <f t="shared" si="20"/>
        <v>1464.34</v>
      </c>
      <c r="L111" s="237">
        <f t="shared" si="21"/>
        <v>2214.34</v>
      </c>
    </row>
    <row r="112" ht="14.25" customHeight="1">
      <c r="D112" s="12" t="s">
        <v>402</v>
      </c>
      <c r="F112" s="157">
        <v>1.0</v>
      </c>
      <c r="G112" s="12" t="s">
        <v>400</v>
      </c>
      <c r="H112" s="12">
        <v>25.0</v>
      </c>
      <c r="I112" s="12">
        <f t="shared" si="18"/>
        <v>15</v>
      </c>
      <c r="J112" s="237">
        <f t="shared" si="19"/>
        <v>375</v>
      </c>
      <c r="K112" s="237">
        <f t="shared" si="20"/>
        <v>1464.34</v>
      </c>
      <c r="L112" s="237">
        <f t="shared" si="21"/>
        <v>1839.34</v>
      </c>
    </row>
    <row r="113" ht="14.25" customHeight="1">
      <c r="D113" s="12" t="s">
        <v>403</v>
      </c>
      <c r="F113" s="157">
        <v>1.0</v>
      </c>
      <c r="G113" s="12" t="s">
        <v>400</v>
      </c>
      <c r="H113" s="12">
        <v>125.0</v>
      </c>
      <c r="I113" s="12">
        <f t="shared" si="18"/>
        <v>15</v>
      </c>
      <c r="J113" s="237">
        <f t="shared" si="19"/>
        <v>1875</v>
      </c>
      <c r="K113" s="237">
        <f t="shared" si="20"/>
        <v>1464.34</v>
      </c>
      <c r="L113" s="237">
        <f t="shared" si="21"/>
        <v>3339.34</v>
      </c>
    </row>
    <row r="114" ht="14.25" customHeight="1">
      <c r="D114" s="12" t="s">
        <v>404</v>
      </c>
      <c r="F114" s="157">
        <v>8.0</v>
      </c>
      <c r="G114" s="12" t="s">
        <v>405</v>
      </c>
      <c r="J114" s="237"/>
      <c r="K114" s="237">
        <f t="shared" si="20"/>
        <v>11714.72</v>
      </c>
      <c r="L114" s="237">
        <f t="shared" si="21"/>
        <v>11714.72</v>
      </c>
    </row>
    <row r="115" ht="14.25" customHeight="1">
      <c r="D115" s="12" t="s">
        <v>406</v>
      </c>
      <c r="F115" s="157">
        <v>40.0</v>
      </c>
      <c r="G115" s="12" t="s">
        <v>405</v>
      </c>
      <c r="J115" s="237"/>
      <c r="K115" s="237">
        <f t="shared" si="20"/>
        <v>58573.6</v>
      </c>
      <c r="L115" s="237">
        <f t="shared" si="21"/>
        <v>58573.6</v>
      </c>
    </row>
    <row r="116" ht="14.25" customHeight="1">
      <c r="F116" s="12">
        <f>SUM(F110:F115)</f>
        <v>55</v>
      </c>
      <c r="J116" s="237">
        <f>SUM(J108:J115)</f>
        <v>19500</v>
      </c>
      <c r="K116" s="237">
        <f>SUM(K110:K115)</f>
        <v>80538.7</v>
      </c>
      <c r="L116" s="237">
        <f>SUM(L108:L115)</f>
        <v>100038.7</v>
      </c>
    </row>
    <row r="117" ht="14.25" customHeight="1"/>
    <row r="118" ht="14.25" customHeight="1">
      <c r="A118" s="341">
        <v>1.3</v>
      </c>
      <c r="B118" s="342" t="s">
        <v>308</v>
      </c>
      <c r="C118" s="343"/>
      <c r="D118" s="343"/>
      <c r="E118" s="343"/>
      <c r="F118" s="344"/>
      <c r="J118" s="12">
        <f>J120+J122</f>
        <v>176</v>
      </c>
      <c r="L118" s="12">
        <f t="shared" ref="L118:M118" si="22">L120+L122</f>
        <v>176</v>
      </c>
      <c r="M118" s="12">
        <f t="shared" si="22"/>
        <v>480</v>
      </c>
      <c r="T118" s="314">
        <f>T120+T122</f>
        <v>44658.24</v>
      </c>
      <c r="U118" s="134"/>
      <c r="V118" s="134"/>
      <c r="W118" s="134"/>
      <c r="X118" s="134"/>
      <c r="Y118" s="134"/>
      <c r="Z118" s="313">
        <f>SUM(T118:Y118)</f>
        <v>44658.24</v>
      </c>
    </row>
    <row r="119" ht="14.25" customHeight="1"/>
    <row r="120" ht="14.25" customHeight="1">
      <c r="A120" s="12" t="s">
        <v>309</v>
      </c>
      <c r="B120" s="12" t="s">
        <v>408</v>
      </c>
      <c r="J120" s="12">
        <v>80.0</v>
      </c>
      <c r="K120" s="12">
        <v>1.0</v>
      </c>
      <c r="L120" s="12">
        <f>K120*J120</f>
        <v>80</v>
      </c>
    </row>
    <row r="121" ht="14.25" customHeight="1"/>
    <row r="122" ht="14.25" customHeight="1">
      <c r="A122" s="12" t="s">
        <v>312</v>
      </c>
      <c r="B122" s="12" t="s">
        <v>409</v>
      </c>
      <c r="H122" s="12" t="s">
        <v>410</v>
      </c>
      <c r="J122" s="12">
        <f>J124+J133+J151+J159</f>
        <v>96</v>
      </c>
      <c r="K122" s="12">
        <v>1.0</v>
      </c>
      <c r="L122" s="12">
        <f t="shared" ref="L122:M122" si="23">L124+L133+L151+L159</f>
        <v>96</v>
      </c>
      <c r="M122" s="12">
        <f t="shared" si="23"/>
        <v>480</v>
      </c>
      <c r="T122" s="237">
        <f>T124+T133+T151+T159</f>
        <v>44658.24</v>
      </c>
    </row>
    <row r="123" ht="14.25" customHeight="1"/>
    <row r="124" ht="14.25" customHeight="1">
      <c r="B124" s="12" t="s">
        <v>411</v>
      </c>
      <c r="C124" s="12" t="s">
        <v>412</v>
      </c>
      <c r="H124" s="12" t="s">
        <v>410</v>
      </c>
      <c r="J124" s="12">
        <f>F126</f>
        <v>16</v>
      </c>
      <c r="K124" s="12">
        <v>1.0</v>
      </c>
      <c r="L124" s="12">
        <f>K124*J124</f>
        <v>16</v>
      </c>
      <c r="M124" s="12">
        <f>L130</f>
        <v>80</v>
      </c>
      <c r="T124" s="237">
        <f>K130</f>
        <v>7443.04</v>
      </c>
    </row>
    <row r="125" ht="14.25" customHeight="1"/>
    <row r="126" ht="14.25" customHeight="1">
      <c r="E126" s="12" t="s">
        <v>413</v>
      </c>
      <c r="F126" s="157">
        <v>16.0</v>
      </c>
      <c r="G126" s="12" t="s">
        <v>414</v>
      </c>
    </row>
    <row r="127" ht="14.25" customHeight="1">
      <c r="D127" s="149" t="s">
        <v>298</v>
      </c>
      <c r="E127" s="149"/>
      <c r="F127" s="149"/>
      <c r="G127" s="149" t="s">
        <v>357</v>
      </c>
      <c r="H127" s="149" t="s">
        <v>155</v>
      </c>
      <c r="I127" s="149" t="s">
        <v>364</v>
      </c>
      <c r="J127" s="149" t="s">
        <v>373</v>
      </c>
      <c r="K127" s="149" t="s">
        <v>360</v>
      </c>
      <c r="L127" s="149" t="s">
        <v>347</v>
      </c>
    </row>
    <row r="128" ht="14.25" customHeight="1">
      <c r="D128" s="12" t="s">
        <v>374</v>
      </c>
      <c r="G128" s="157">
        <v>4.0</v>
      </c>
      <c r="H128" s="12">
        <f>Inputs!E$48</f>
        <v>89.25</v>
      </c>
      <c r="I128" s="12">
        <f>F126</f>
        <v>16</v>
      </c>
      <c r="J128" s="12">
        <v>1.0</v>
      </c>
      <c r="K128" s="237">
        <f t="shared" ref="K128:K129" si="24">J128*I128*H128*G128</f>
        <v>5712</v>
      </c>
      <c r="L128" s="12">
        <f t="shared" ref="L128:L129" si="25">J128*I128*G128</f>
        <v>64</v>
      </c>
    </row>
    <row r="129" ht="14.25" customHeight="1">
      <c r="D129" s="12" t="s">
        <v>375</v>
      </c>
      <c r="G129" s="157">
        <v>1.0</v>
      </c>
      <c r="H129" s="12">
        <f>Inputs!E$49</f>
        <v>108.19</v>
      </c>
      <c r="I129" s="12">
        <f>F126</f>
        <v>16</v>
      </c>
      <c r="J129" s="12">
        <v>1.0</v>
      </c>
      <c r="K129" s="237">
        <f t="shared" si="24"/>
        <v>1731.04</v>
      </c>
      <c r="L129" s="12">
        <f t="shared" si="25"/>
        <v>16</v>
      </c>
    </row>
    <row r="130" ht="14.25" customHeight="1">
      <c r="G130" s="12">
        <f>SUM(G128:G129)</f>
        <v>5</v>
      </c>
      <c r="I130" s="12">
        <f>SUM(I128:I129)</f>
        <v>32</v>
      </c>
      <c r="K130" s="237">
        <f t="shared" ref="K130:L130" si="26">SUM(K128:K129)</f>
        <v>7443.04</v>
      </c>
      <c r="L130" s="12">
        <f t="shared" si="26"/>
        <v>80</v>
      </c>
    </row>
    <row r="131" ht="14.25" customHeight="1"/>
    <row r="132" ht="14.25" customHeight="1"/>
    <row r="133" ht="14.25" customHeight="1">
      <c r="B133" s="12" t="s">
        <v>415</v>
      </c>
      <c r="C133" s="12" t="s">
        <v>416</v>
      </c>
      <c r="J133" s="12">
        <f>J135+J143</f>
        <v>32</v>
      </c>
      <c r="L133" s="12">
        <f t="shared" ref="L133:M133" si="27">L135+L143</f>
        <v>32</v>
      </c>
      <c r="M133" s="12">
        <f t="shared" si="27"/>
        <v>160</v>
      </c>
      <c r="T133" s="237">
        <f>T135+T143</f>
        <v>14886.08</v>
      </c>
    </row>
    <row r="134" ht="14.25" customHeight="1"/>
    <row r="135" ht="14.25" customHeight="1">
      <c r="B135" s="12" t="s">
        <v>417</v>
      </c>
      <c r="C135" s="12" t="s">
        <v>418</v>
      </c>
      <c r="H135" s="12" t="s">
        <v>410</v>
      </c>
      <c r="J135" s="12">
        <f>F137</f>
        <v>16</v>
      </c>
      <c r="K135" s="12">
        <v>1.0</v>
      </c>
      <c r="L135" s="12">
        <f>K135*J135</f>
        <v>16</v>
      </c>
      <c r="M135" s="12">
        <f>L141</f>
        <v>80</v>
      </c>
      <c r="T135" s="237">
        <f>K141</f>
        <v>7443.04</v>
      </c>
    </row>
    <row r="136" ht="14.25" customHeight="1"/>
    <row r="137" ht="14.25" customHeight="1">
      <c r="E137" s="12" t="s">
        <v>413</v>
      </c>
      <c r="F137" s="157">
        <v>16.0</v>
      </c>
      <c r="G137" s="12" t="s">
        <v>414</v>
      </c>
    </row>
    <row r="138" ht="14.25" customHeight="1">
      <c r="D138" s="149" t="s">
        <v>298</v>
      </c>
      <c r="E138" s="149"/>
      <c r="F138" s="149"/>
      <c r="G138" s="149" t="s">
        <v>357</v>
      </c>
      <c r="H138" s="149" t="s">
        <v>155</v>
      </c>
      <c r="I138" s="149" t="s">
        <v>364</v>
      </c>
      <c r="J138" s="149" t="s">
        <v>373</v>
      </c>
      <c r="K138" s="149" t="s">
        <v>360</v>
      </c>
      <c r="L138" s="149" t="s">
        <v>347</v>
      </c>
    </row>
    <row r="139" ht="14.25" customHeight="1">
      <c r="D139" s="12" t="s">
        <v>374</v>
      </c>
      <c r="G139" s="157">
        <v>4.0</v>
      </c>
      <c r="H139" s="12">
        <f>Inputs!E$48</f>
        <v>89.25</v>
      </c>
      <c r="I139" s="12">
        <f>F137</f>
        <v>16</v>
      </c>
      <c r="J139" s="12">
        <v>1.0</v>
      </c>
      <c r="K139" s="237">
        <f t="shared" ref="K139:K140" si="28">J139*I139*H139*G139</f>
        <v>5712</v>
      </c>
      <c r="L139" s="12">
        <f t="shared" ref="L139:L140" si="29">J139*I139*G139</f>
        <v>64</v>
      </c>
    </row>
    <row r="140" ht="14.25" customHeight="1">
      <c r="D140" s="12" t="s">
        <v>375</v>
      </c>
      <c r="G140" s="157">
        <v>1.0</v>
      </c>
      <c r="H140" s="12">
        <f>Inputs!E$49</f>
        <v>108.19</v>
      </c>
      <c r="I140" s="12">
        <f>F137</f>
        <v>16</v>
      </c>
      <c r="J140" s="12">
        <v>1.0</v>
      </c>
      <c r="K140" s="237">
        <f t="shared" si="28"/>
        <v>1731.04</v>
      </c>
      <c r="L140" s="12">
        <f t="shared" si="29"/>
        <v>16</v>
      </c>
    </row>
    <row r="141" ht="14.25" customHeight="1">
      <c r="G141" s="12">
        <f>SUM(G139:G140)</f>
        <v>5</v>
      </c>
      <c r="I141" s="12">
        <f>SUM(I139:I140)</f>
        <v>32</v>
      </c>
      <c r="K141" s="237">
        <f t="shared" ref="K141:L141" si="30">SUM(K139:K140)</f>
        <v>7443.04</v>
      </c>
      <c r="L141" s="12">
        <f t="shared" si="30"/>
        <v>80</v>
      </c>
    </row>
    <row r="142" ht="14.25" customHeight="1">
      <c r="K142" s="237"/>
    </row>
    <row r="143" ht="14.25" customHeight="1">
      <c r="B143" s="12" t="s">
        <v>419</v>
      </c>
      <c r="C143" s="12" t="s">
        <v>420</v>
      </c>
      <c r="H143" s="12" t="s">
        <v>410</v>
      </c>
      <c r="J143" s="12">
        <f>F145</f>
        <v>16</v>
      </c>
      <c r="K143" s="12">
        <v>1.0</v>
      </c>
      <c r="L143" s="12">
        <f>K143*J143</f>
        <v>16</v>
      </c>
      <c r="M143" s="12">
        <f>L149</f>
        <v>80</v>
      </c>
      <c r="T143" s="237">
        <f>K149</f>
        <v>7443.04</v>
      </c>
    </row>
    <row r="144" ht="14.25" customHeight="1"/>
    <row r="145" ht="14.25" customHeight="1">
      <c r="E145" s="12" t="s">
        <v>413</v>
      </c>
      <c r="F145" s="157">
        <v>16.0</v>
      </c>
      <c r="G145" s="12" t="s">
        <v>414</v>
      </c>
    </row>
    <row r="146" ht="14.25" customHeight="1">
      <c r="D146" s="149" t="s">
        <v>298</v>
      </c>
      <c r="E146" s="149"/>
      <c r="F146" s="149"/>
      <c r="G146" s="149" t="s">
        <v>357</v>
      </c>
      <c r="H146" s="149" t="s">
        <v>155</v>
      </c>
      <c r="I146" s="149" t="s">
        <v>364</v>
      </c>
      <c r="J146" s="149" t="s">
        <v>373</v>
      </c>
      <c r="K146" s="149" t="s">
        <v>360</v>
      </c>
      <c r="L146" s="149" t="s">
        <v>347</v>
      </c>
    </row>
    <row r="147" ht="14.25" customHeight="1">
      <c r="D147" s="12" t="s">
        <v>374</v>
      </c>
      <c r="G147" s="157">
        <v>4.0</v>
      </c>
      <c r="H147" s="12">
        <f>Inputs!E$48</f>
        <v>89.25</v>
      </c>
      <c r="I147" s="12">
        <f>F145</f>
        <v>16</v>
      </c>
      <c r="J147" s="12">
        <v>1.0</v>
      </c>
      <c r="K147" s="237">
        <f t="shared" ref="K147:K148" si="31">J147*I147*H147*G147</f>
        <v>5712</v>
      </c>
      <c r="L147" s="12">
        <f t="shared" ref="L147:L148" si="32">J147*I147*G147</f>
        <v>64</v>
      </c>
    </row>
    <row r="148" ht="14.25" customHeight="1">
      <c r="D148" s="12" t="s">
        <v>375</v>
      </c>
      <c r="G148" s="157">
        <v>1.0</v>
      </c>
      <c r="H148" s="12">
        <f>Inputs!E$49</f>
        <v>108.19</v>
      </c>
      <c r="I148" s="12">
        <f>F145</f>
        <v>16</v>
      </c>
      <c r="J148" s="12">
        <v>1.0</v>
      </c>
      <c r="K148" s="237">
        <f t="shared" si="31"/>
        <v>1731.04</v>
      </c>
      <c r="L148" s="12">
        <f t="shared" si="32"/>
        <v>16</v>
      </c>
    </row>
    <row r="149" ht="14.25" customHeight="1">
      <c r="G149" s="12">
        <f>SUM(G147:G148)</f>
        <v>5</v>
      </c>
      <c r="I149" s="12">
        <f>SUM(I147:I148)</f>
        <v>32</v>
      </c>
      <c r="K149" s="237">
        <f t="shared" ref="K149:L149" si="33">SUM(K147:K148)</f>
        <v>7443.04</v>
      </c>
      <c r="L149" s="12">
        <f t="shared" si="33"/>
        <v>80</v>
      </c>
    </row>
    <row r="150" ht="14.25" customHeight="1"/>
    <row r="151" ht="14.25" customHeight="1">
      <c r="B151" s="12" t="s">
        <v>421</v>
      </c>
      <c r="C151" s="12" t="s">
        <v>422</v>
      </c>
      <c r="H151" s="12" t="s">
        <v>410</v>
      </c>
      <c r="J151" s="12">
        <f>F153</f>
        <v>16</v>
      </c>
      <c r="K151" s="12">
        <v>1.0</v>
      </c>
      <c r="L151" s="12">
        <f>K151*J151</f>
        <v>16</v>
      </c>
      <c r="M151" s="12">
        <f>L157</f>
        <v>80</v>
      </c>
      <c r="T151" s="237">
        <f>K157</f>
        <v>7443.04</v>
      </c>
    </row>
    <row r="152" ht="14.25" customHeight="1"/>
    <row r="153" ht="14.25" customHeight="1">
      <c r="E153" s="12" t="s">
        <v>413</v>
      </c>
      <c r="F153" s="157">
        <v>16.0</v>
      </c>
      <c r="G153" s="12" t="s">
        <v>414</v>
      </c>
    </row>
    <row r="154" ht="14.25" customHeight="1">
      <c r="D154" s="149" t="s">
        <v>298</v>
      </c>
      <c r="E154" s="149"/>
      <c r="F154" s="149"/>
      <c r="G154" s="149" t="s">
        <v>357</v>
      </c>
      <c r="H154" s="149" t="s">
        <v>155</v>
      </c>
      <c r="I154" s="149" t="s">
        <v>364</v>
      </c>
      <c r="J154" s="149" t="s">
        <v>373</v>
      </c>
      <c r="K154" s="149" t="s">
        <v>360</v>
      </c>
      <c r="L154" s="149" t="s">
        <v>347</v>
      </c>
    </row>
    <row r="155" ht="14.25" customHeight="1">
      <c r="D155" s="12" t="s">
        <v>374</v>
      </c>
      <c r="G155" s="157">
        <v>4.0</v>
      </c>
      <c r="H155" s="12">
        <f>Inputs!E$48</f>
        <v>89.25</v>
      </c>
      <c r="I155" s="12">
        <f>F153</f>
        <v>16</v>
      </c>
      <c r="J155" s="12">
        <v>1.0</v>
      </c>
      <c r="K155" s="237">
        <f t="shared" ref="K155:K156" si="34">J155*I155*H155*G155</f>
        <v>5712</v>
      </c>
      <c r="L155" s="12">
        <f t="shared" ref="L155:L156" si="35">J155*I155*G155</f>
        <v>64</v>
      </c>
    </row>
    <row r="156" ht="14.25" customHeight="1">
      <c r="D156" s="12" t="s">
        <v>375</v>
      </c>
      <c r="G156" s="157">
        <v>1.0</v>
      </c>
      <c r="H156" s="12">
        <f>Inputs!E$49</f>
        <v>108.19</v>
      </c>
      <c r="I156" s="12">
        <f>F153</f>
        <v>16</v>
      </c>
      <c r="J156" s="12">
        <v>1.0</v>
      </c>
      <c r="K156" s="237">
        <f t="shared" si="34"/>
        <v>1731.04</v>
      </c>
      <c r="L156" s="12">
        <f t="shared" si="35"/>
        <v>16</v>
      </c>
    </row>
    <row r="157" ht="14.25" customHeight="1">
      <c r="G157" s="12">
        <f>SUM(G155:G156)</f>
        <v>5</v>
      </c>
      <c r="I157" s="12">
        <f>SUM(I155:I156)</f>
        <v>32</v>
      </c>
      <c r="K157" s="237">
        <f t="shared" ref="K157:L157" si="36">SUM(K155:K156)</f>
        <v>7443.04</v>
      </c>
      <c r="L157" s="12">
        <f t="shared" si="36"/>
        <v>80</v>
      </c>
    </row>
    <row r="158" ht="14.25" customHeight="1">
      <c r="K158" s="237"/>
    </row>
    <row r="159" ht="14.25" customHeight="1">
      <c r="B159" s="12" t="s">
        <v>423</v>
      </c>
      <c r="C159" s="316" t="s">
        <v>475</v>
      </c>
      <c r="J159" s="12">
        <f>J161+J169</f>
        <v>32</v>
      </c>
      <c r="L159" s="12">
        <f t="shared" ref="L159:M159" si="37">L161+L169</f>
        <v>32</v>
      </c>
      <c r="M159" s="12">
        <f t="shared" si="37"/>
        <v>160</v>
      </c>
      <c r="T159" s="237">
        <f>T161+T169</f>
        <v>14886.08</v>
      </c>
    </row>
    <row r="160" ht="14.25" customHeight="1"/>
    <row r="161" ht="14.25" customHeight="1">
      <c r="B161" s="12" t="s">
        <v>425</v>
      </c>
      <c r="C161" s="12" t="s">
        <v>426</v>
      </c>
      <c r="H161" s="12" t="s">
        <v>410</v>
      </c>
      <c r="J161" s="12">
        <f>F163</f>
        <v>16</v>
      </c>
      <c r="K161" s="12">
        <v>1.0</v>
      </c>
      <c r="L161" s="12">
        <f>K161*J161</f>
        <v>16</v>
      </c>
      <c r="M161" s="12">
        <f>L167</f>
        <v>80</v>
      </c>
      <c r="T161" s="237">
        <f>K167</f>
        <v>7443.04</v>
      </c>
    </row>
    <row r="162" ht="14.25" customHeight="1"/>
    <row r="163" ht="14.25" customHeight="1">
      <c r="E163" s="12" t="s">
        <v>413</v>
      </c>
      <c r="F163" s="157">
        <v>16.0</v>
      </c>
      <c r="G163" s="12" t="s">
        <v>414</v>
      </c>
    </row>
    <row r="164" ht="14.25" customHeight="1">
      <c r="D164" s="149" t="s">
        <v>298</v>
      </c>
      <c r="E164" s="149"/>
      <c r="F164" s="149"/>
      <c r="G164" s="149" t="s">
        <v>357</v>
      </c>
      <c r="H164" s="149" t="s">
        <v>155</v>
      </c>
      <c r="I164" s="149" t="s">
        <v>364</v>
      </c>
      <c r="J164" s="149" t="s">
        <v>373</v>
      </c>
      <c r="K164" s="149" t="s">
        <v>360</v>
      </c>
      <c r="L164" s="149" t="s">
        <v>347</v>
      </c>
    </row>
    <row r="165" ht="14.25" customHeight="1">
      <c r="D165" s="12" t="s">
        <v>374</v>
      </c>
      <c r="G165" s="157">
        <v>4.0</v>
      </c>
      <c r="H165" s="12">
        <f>Inputs!E$48</f>
        <v>89.25</v>
      </c>
      <c r="I165" s="12">
        <f>F163</f>
        <v>16</v>
      </c>
      <c r="J165" s="12">
        <v>1.0</v>
      </c>
      <c r="K165" s="237">
        <f t="shared" ref="K165:K166" si="38">J165*I165*H165*G165</f>
        <v>5712</v>
      </c>
      <c r="L165" s="12">
        <f t="shared" ref="L165:L166" si="39">J165*I165*G165</f>
        <v>64</v>
      </c>
    </row>
    <row r="166" ht="14.25" customHeight="1">
      <c r="D166" s="12" t="s">
        <v>375</v>
      </c>
      <c r="G166" s="157">
        <v>1.0</v>
      </c>
      <c r="H166" s="12">
        <f>Inputs!E$49</f>
        <v>108.19</v>
      </c>
      <c r="I166" s="12">
        <f>F163</f>
        <v>16</v>
      </c>
      <c r="J166" s="12">
        <v>1.0</v>
      </c>
      <c r="K166" s="237">
        <f t="shared" si="38"/>
        <v>1731.04</v>
      </c>
      <c r="L166" s="12">
        <f t="shared" si="39"/>
        <v>16</v>
      </c>
    </row>
    <row r="167" ht="14.25" customHeight="1">
      <c r="G167" s="12">
        <f>SUM(G165:G166)</f>
        <v>5</v>
      </c>
      <c r="I167" s="12">
        <f>SUM(I165:I166)</f>
        <v>32</v>
      </c>
      <c r="K167" s="237">
        <f t="shared" ref="K167:L167" si="40">SUM(K165:K166)</f>
        <v>7443.04</v>
      </c>
      <c r="L167" s="12">
        <f t="shared" si="40"/>
        <v>80</v>
      </c>
    </row>
    <row r="168" ht="14.25" customHeight="1"/>
    <row r="169" ht="14.25" customHeight="1">
      <c r="B169" s="12" t="s">
        <v>427</v>
      </c>
      <c r="C169" s="12" t="s">
        <v>428</v>
      </c>
      <c r="H169" s="12" t="s">
        <v>410</v>
      </c>
      <c r="J169" s="12">
        <f>F171</f>
        <v>16</v>
      </c>
      <c r="K169" s="12">
        <v>1.0</v>
      </c>
      <c r="L169" s="12">
        <f>K169*J169</f>
        <v>16</v>
      </c>
      <c r="M169" s="12">
        <f>L175</f>
        <v>80</v>
      </c>
      <c r="T169" s="237">
        <f>K175</f>
        <v>7443.04</v>
      </c>
    </row>
    <row r="170" ht="14.25" customHeight="1"/>
    <row r="171" ht="14.25" customHeight="1">
      <c r="E171" s="12" t="s">
        <v>413</v>
      </c>
      <c r="F171" s="157">
        <v>16.0</v>
      </c>
      <c r="G171" s="12" t="s">
        <v>414</v>
      </c>
    </row>
    <row r="172" ht="14.25" customHeight="1">
      <c r="D172" s="149" t="s">
        <v>298</v>
      </c>
      <c r="E172" s="149"/>
      <c r="F172" s="149"/>
      <c r="G172" s="149" t="s">
        <v>357</v>
      </c>
      <c r="H172" s="149" t="s">
        <v>155</v>
      </c>
      <c r="I172" s="149" t="s">
        <v>364</v>
      </c>
      <c r="J172" s="149" t="s">
        <v>373</v>
      </c>
      <c r="K172" s="149" t="s">
        <v>360</v>
      </c>
      <c r="L172" s="149" t="s">
        <v>347</v>
      </c>
    </row>
    <row r="173" ht="14.25" customHeight="1">
      <c r="D173" s="12" t="s">
        <v>374</v>
      </c>
      <c r="G173" s="157">
        <v>4.0</v>
      </c>
      <c r="H173" s="12">
        <f>Inputs!E$48</f>
        <v>89.25</v>
      </c>
      <c r="I173" s="12">
        <f>F171</f>
        <v>16</v>
      </c>
      <c r="J173" s="12">
        <v>1.0</v>
      </c>
      <c r="K173" s="237">
        <f t="shared" ref="K173:K174" si="41">J173*I173*H173*G173</f>
        <v>5712</v>
      </c>
      <c r="L173" s="12">
        <f t="shared" ref="L173:L174" si="42">J173*I173*G173</f>
        <v>64</v>
      </c>
    </row>
    <row r="174" ht="14.25" customHeight="1">
      <c r="D174" s="12" t="s">
        <v>375</v>
      </c>
      <c r="G174" s="157">
        <v>1.0</v>
      </c>
      <c r="H174" s="12">
        <f>Inputs!E$49</f>
        <v>108.19</v>
      </c>
      <c r="I174" s="12">
        <f>F171</f>
        <v>16</v>
      </c>
      <c r="J174" s="12">
        <v>1.0</v>
      </c>
      <c r="K174" s="237">
        <f t="shared" si="41"/>
        <v>1731.04</v>
      </c>
      <c r="L174" s="12">
        <f t="shared" si="42"/>
        <v>16</v>
      </c>
    </row>
    <row r="175" ht="14.25" customHeight="1">
      <c r="G175" s="12">
        <f>SUM(G173:G174)</f>
        <v>5</v>
      </c>
      <c r="I175" s="12">
        <f>SUM(I173:I174)</f>
        <v>32</v>
      </c>
      <c r="K175" s="237">
        <f t="shared" ref="K175:L175" si="43">SUM(K173:K174)</f>
        <v>7443.04</v>
      </c>
      <c r="L175" s="12">
        <f t="shared" si="43"/>
        <v>80</v>
      </c>
    </row>
    <row r="176" ht="14.25" customHeight="1"/>
    <row r="177" ht="14.25" customHeight="1">
      <c r="A177" s="341">
        <v>1.4</v>
      </c>
      <c r="B177" s="342" t="s">
        <v>429</v>
      </c>
      <c r="C177" s="343"/>
      <c r="D177" s="343"/>
      <c r="E177" s="343"/>
      <c r="F177" s="344"/>
      <c r="J177" s="12">
        <f>F179</f>
        <v>40</v>
      </c>
      <c r="K177" s="12">
        <v>1.0</v>
      </c>
      <c r="L177" s="12">
        <f>K177*J177</f>
        <v>40</v>
      </c>
      <c r="M177" s="12">
        <f>L183</f>
        <v>3200</v>
      </c>
      <c r="T177" s="314">
        <f>K183</f>
        <v>297721.6</v>
      </c>
      <c r="Z177" s="313">
        <f>SUM(S177:Y177)</f>
        <v>297721.6</v>
      </c>
    </row>
    <row r="178" ht="14.25" customHeight="1"/>
    <row r="179" ht="14.25" customHeight="1">
      <c r="E179" s="12" t="s">
        <v>413</v>
      </c>
      <c r="F179" s="157">
        <v>40.0</v>
      </c>
      <c r="G179" s="12" t="s">
        <v>414</v>
      </c>
    </row>
    <row r="180" ht="14.25" customHeight="1">
      <c r="D180" s="149" t="s">
        <v>298</v>
      </c>
      <c r="E180" s="149"/>
      <c r="F180" s="149"/>
      <c r="G180" s="149" t="s">
        <v>357</v>
      </c>
      <c r="H180" s="149" t="s">
        <v>155</v>
      </c>
      <c r="I180" s="149" t="s">
        <v>364</v>
      </c>
      <c r="J180" s="149" t="s">
        <v>373</v>
      </c>
      <c r="K180" s="149" t="s">
        <v>360</v>
      </c>
      <c r="L180" s="149" t="s">
        <v>347</v>
      </c>
    </row>
    <row r="181" ht="14.25" customHeight="1">
      <c r="D181" s="12" t="s">
        <v>374</v>
      </c>
      <c r="G181" s="157">
        <v>8.0</v>
      </c>
      <c r="H181" s="12">
        <f>Inputs!E$48</f>
        <v>89.25</v>
      </c>
      <c r="I181" s="157">
        <v>320.0</v>
      </c>
      <c r="J181" s="12">
        <v>1.0</v>
      </c>
      <c r="K181" s="237">
        <f t="shared" ref="K181:K182" si="44">J181*I181*H181*G181</f>
        <v>228480</v>
      </c>
      <c r="L181" s="12">
        <f t="shared" ref="L181:L182" si="45">J181*I181*G181</f>
        <v>2560</v>
      </c>
    </row>
    <row r="182" ht="14.25" customHeight="1">
      <c r="D182" s="12" t="s">
        <v>375</v>
      </c>
      <c r="G182" s="157">
        <v>2.0</v>
      </c>
      <c r="H182" s="12">
        <f>Inputs!E$49</f>
        <v>108.19</v>
      </c>
      <c r="I182" s="157">
        <v>320.0</v>
      </c>
      <c r="J182" s="12">
        <v>1.0</v>
      </c>
      <c r="K182" s="237">
        <f t="shared" si="44"/>
        <v>69241.6</v>
      </c>
      <c r="L182" s="12">
        <f t="shared" si="45"/>
        <v>640</v>
      </c>
    </row>
    <row r="183" ht="14.25" customHeight="1">
      <c r="G183" s="12">
        <f>SUM(G181:G182)</f>
        <v>10</v>
      </c>
      <c r="I183" s="12">
        <f>SUM(I181:I182)</f>
        <v>640</v>
      </c>
      <c r="K183" s="237">
        <f t="shared" ref="K183:L183" si="46">SUM(K181:K182)</f>
        <v>297721.6</v>
      </c>
      <c r="L183" s="12">
        <f t="shared" si="46"/>
        <v>3200</v>
      </c>
    </row>
    <row r="184" ht="14.25" customHeight="1"/>
    <row r="185" ht="14.25" customHeight="1">
      <c r="A185" s="341">
        <v>1.5</v>
      </c>
      <c r="B185" s="342" t="s">
        <v>315</v>
      </c>
      <c r="C185" s="343"/>
      <c r="D185" s="343"/>
      <c r="E185" s="343"/>
      <c r="F185" s="344"/>
      <c r="N185" s="236">
        <f>SUM(P194:P200)</f>
        <v>3450</v>
      </c>
      <c r="O185" s="236">
        <f>S195</f>
        <v>0</v>
      </c>
      <c r="Q185" s="236">
        <f>V196</f>
        <v>0</v>
      </c>
      <c r="R185" s="236">
        <f>SUM(M193:M199)</f>
        <v>3450</v>
      </c>
      <c r="T185" s="313">
        <f>I197+I201+I203</f>
        <v>1932273.807</v>
      </c>
      <c r="U185" s="134"/>
      <c r="V185" s="134"/>
      <c r="W185" s="134"/>
      <c r="X185" s="134"/>
      <c r="Y185" s="134"/>
      <c r="Z185" s="313">
        <f>SUM(S185:Y185)</f>
        <v>1932273.807</v>
      </c>
    </row>
    <row r="186" ht="14.25" customHeight="1"/>
    <row r="187" ht="14.25" customHeight="1">
      <c r="G187" s="319" t="s">
        <v>431</v>
      </c>
      <c r="H187" s="149" t="s">
        <v>432</v>
      </c>
      <c r="I187" s="149" t="s">
        <v>360</v>
      </c>
      <c r="J187" s="149" t="s">
        <v>54</v>
      </c>
      <c r="K187" s="319" t="s">
        <v>433</v>
      </c>
      <c r="L187" s="149" t="s">
        <v>432</v>
      </c>
      <c r="M187" s="336" t="s">
        <v>434</v>
      </c>
      <c r="N187" s="319" t="s">
        <v>435</v>
      </c>
      <c r="O187" s="149" t="s">
        <v>432</v>
      </c>
      <c r="P187" s="336" t="s">
        <v>436</v>
      </c>
      <c r="Q187" s="319" t="s">
        <v>437</v>
      </c>
      <c r="R187" s="149" t="s">
        <v>432</v>
      </c>
      <c r="S187" s="336" t="s">
        <v>438</v>
      </c>
      <c r="T187" s="319" t="s">
        <v>439</v>
      </c>
      <c r="U187" s="149" t="s">
        <v>432</v>
      </c>
      <c r="V187" s="336" t="s">
        <v>440</v>
      </c>
    </row>
    <row r="188" ht="14.25" hidden="1" customHeight="1">
      <c r="A188" s="12" t="s">
        <v>316</v>
      </c>
      <c r="B188" s="12" t="s">
        <v>317</v>
      </c>
      <c r="M188" s="337"/>
      <c r="P188" s="337"/>
      <c r="S188" s="337"/>
      <c r="V188" s="337"/>
    </row>
    <row r="189" ht="14.25" hidden="1" customHeight="1">
      <c r="B189" s="12" t="s">
        <v>441</v>
      </c>
      <c r="C189" s="12" t="s">
        <v>442</v>
      </c>
      <c r="G189" s="237">
        <f>'Summary 2026 '!N7</f>
        <v>721.8449512</v>
      </c>
      <c r="H189" s="12" t="str">
        <f>'Summary 2026 '!O7</f>
        <v>/meter</v>
      </c>
      <c r="I189" s="237"/>
      <c r="K189" s="12">
        <f>'Summary 2026 '!V7</f>
        <v>0.04615349029</v>
      </c>
      <c r="L189" s="12" t="s">
        <v>476</v>
      </c>
      <c r="M189" s="337"/>
      <c r="P189" s="337"/>
      <c r="S189" s="337"/>
      <c r="V189" s="337"/>
    </row>
    <row r="190" ht="14.25" hidden="1" customHeight="1">
      <c r="B190" s="12" t="s">
        <v>444</v>
      </c>
      <c r="C190" s="12" t="s">
        <v>445</v>
      </c>
      <c r="G190" s="237">
        <f>'Summary 2026 '!N8</f>
        <v>58.25179202</v>
      </c>
      <c r="H190" s="12" t="str">
        <f>'Summary 2026 '!O8</f>
        <v>/m^2</v>
      </c>
      <c r="I190" s="237"/>
      <c r="K190" s="12">
        <f>'Summary 2026 '!W8</f>
        <v>0.03061509025</v>
      </c>
      <c r="L190" s="12" t="s">
        <v>459</v>
      </c>
      <c r="M190" s="337"/>
      <c r="P190" s="337"/>
      <c r="S190" s="337"/>
      <c r="V190" s="337"/>
    </row>
    <row r="191" ht="14.25" customHeight="1">
      <c r="G191" s="237"/>
      <c r="I191" s="237"/>
      <c r="M191" s="337"/>
      <c r="P191" s="337"/>
      <c r="S191" s="337"/>
      <c r="V191" s="337"/>
    </row>
    <row r="192" ht="14.25" customHeight="1">
      <c r="A192" s="12" t="s">
        <v>316</v>
      </c>
      <c r="B192" s="12" t="s">
        <v>336</v>
      </c>
      <c r="G192" s="237"/>
      <c r="I192" s="237"/>
      <c r="M192" s="337"/>
      <c r="P192" s="337"/>
      <c r="S192" s="337"/>
      <c r="V192" s="337"/>
    </row>
    <row r="193" ht="14.25" customHeight="1">
      <c r="B193" s="12" t="s">
        <v>447</v>
      </c>
      <c r="C193" s="320" t="s">
        <v>477</v>
      </c>
      <c r="G193" s="237">
        <f>'Summary 2026 '!N21*Inputs!C166</f>
        <v>31.42394681</v>
      </c>
      <c r="H193" s="345" t="s">
        <v>462</v>
      </c>
      <c r="I193" s="237">
        <f>G193*Inputs!B162*(1+J193)</f>
        <v>54206.30825</v>
      </c>
      <c r="J193" s="87">
        <f>Inputs!C164</f>
        <v>-0.5</v>
      </c>
      <c r="M193" s="338">
        <f>Inputs!B162</f>
        <v>3450</v>
      </c>
      <c r="P193" s="337"/>
      <c r="S193" s="337"/>
      <c r="V193" s="337"/>
    </row>
    <row r="194" ht="14.25" customHeight="1">
      <c r="B194" s="12" t="s">
        <v>449</v>
      </c>
      <c r="C194" s="320" t="s">
        <v>478</v>
      </c>
      <c r="G194" s="237">
        <f>'Summary 2026 '!N21*Inputs!C166</f>
        <v>31.42394681</v>
      </c>
      <c r="H194" s="345" t="s">
        <v>462</v>
      </c>
      <c r="I194" s="237">
        <f>G194*Inputs!B163*(1+J194)</f>
        <v>54206.30825</v>
      </c>
      <c r="J194" s="87">
        <f>Inputs!C164</f>
        <v>-0.5</v>
      </c>
      <c r="M194" s="337"/>
      <c r="P194" s="338">
        <f>Inputs!B163</f>
        <v>3450</v>
      </c>
      <c r="S194" s="337"/>
      <c r="V194" s="337"/>
    </row>
    <row r="195" ht="14.25" hidden="1" customHeight="1">
      <c r="B195" s="12" t="s">
        <v>451</v>
      </c>
      <c r="C195" s="320" t="s">
        <v>452</v>
      </c>
      <c r="G195" s="237">
        <f>'Summary 2026 '!N12</f>
        <v>11.19679335</v>
      </c>
      <c r="H195" s="12" t="str">
        <f>'Summary 2026 '!O12</f>
        <v>/m^2</v>
      </c>
      <c r="I195" s="237">
        <f>G195*Inputs!I$145</f>
        <v>84847.01805</v>
      </c>
      <c r="M195" s="337"/>
      <c r="P195" s="337"/>
      <c r="S195" s="338">
        <f>Inputs!$I$145*Q195*G211</f>
        <v>0</v>
      </c>
      <c r="V195" s="337"/>
    </row>
    <row r="196" ht="14.25" hidden="1" customHeight="1">
      <c r="B196" s="12" t="s">
        <v>453</v>
      </c>
      <c r="C196" s="320" t="s">
        <v>454</v>
      </c>
      <c r="G196" s="237">
        <f>'Summary 2026 '!N13</f>
        <v>8.8206536</v>
      </c>
      <c r="H196" s="12" t="str">
        <f>'Summary 2026 '!O13</f>
        <v>/m^2</v>
      </c>
      <c r="I196" s="321">
        <f>G196*Inputs!I$145</f>
        <v>66841.1153</v>
      </c>
      <c r="M196" s="337"/>
      <c r="P196" s="337"/>
      <c r="S196" s="337"/>
      <c r="V196" s="338">
        <f>Inputs!$I$145*T196*G211</f>
        <v>0</v>
      </c>
    </row>
    <row r="197" ht="14.25" customHeight="1">
      <c r="C197" s="320"/>
      <c r="G197" s="237"/>
      <c r="I197" s="346">
        <f>SUM(I193:I196)</f>
        <v>260100.7498</v>
      </c>
      <c r="M197" s="337"/>
      <c r="P197" s="337"/>
      <c r="S197" s="337"/>
      <c r="V197" s="337"/>
    </row>
    <row r="198" ht="14.25" hidden="1" customHeight="1">
      <c r="A198" s="12" t="s">
        <v>320</v>
      </c>
      <c r="B198" s="12" t="s">
        <v>321</v>
      </c>
      <c r="G198" s="237"/>
      <c r="I198" s="237"/>
      <c r="M198" s="337"/>
      <c r="P198" s="337"/>
      <c r="S198" s="337"/>
      <c r="V198" s="337"/>
    </row>
    <row r="199" ht="14.25" hidden="1" customHeight="1">
      <c r="B199" s="12" t="s">
        <v>455</v>
      </c>
      <c r="C199" s="12" t="s">
        <v>456</v>
      </c>
      <c r="G199" s="237">
        <f>'Summary 2026 '!N15</f>
        <v>18.15004985</v>
      </c>
      <c r="H199" s="12" t="str">
        <f>'Summary 2026 '!O15</f>
        <v>/m^2</v>
      </c>
      <c r="I199" s="237"/>
      <c r="M199" s="338">
        <f>Inputs!$I$145*K199*G$211</f>
        <v>0</v>
      </c>
      <c r="P199" s="337"/>
      <c r="S199" s="337"/>
      <c r="V199" s="337"/>
    </row>
    <row r="200" ht="14.25" hidden="1" customHeight="1">
      <c r="B200" s="12" t="s">
        <v>457</v>
      </c>
      <c r="C200" s="12" t="s">
        <v>458</v>
      </c>
      <c r="G200" s="237">
        <f>'Summary 2026 '!N16</f>
        <v>427.7725506</v>
      </c>
      <c r="H200" s="12" t="str">
        <f>'Summary 2026 '!O16</f>
        <v>/m^2</v>
      </c>
      <c r="I200" s="321"/>
      <c r="M200" s="337"/>
      <c r="P200" s="338">
        <f>Inputs!$I$145*N200*G$211</f>
        <v>0</v>
      </c>
      <c r="S200" s="337"/>
      <c r="V200" s="337"/>
    </row>
    <row r="201" ht="16.5" customHeight="1">
      <c r="G201" s="237"/>
      <c r="H201" s="237"/>
      <c r="I201" s="237">
        <f>SUM(I199:I200)</f>
        <v>0</v>
      </c>
      <c r="M201" s="337"/>
      <c r="P201" s="337"/>
      <c r="S201" s="337"/>
      <c r="V201" s="337"/>
    </row>
    <row r="202" ht="14.25" customHeight="1">
      <c r="G202" s="237"/>
      <c r="I202" s="237"/>
      <c r="M202" s="337"/>
      <c r="P202" s="337"/>
      <c r="S202" s="337"/>
      <c r="V202" s="337"/>
    </row>
    <row r="203" ht="14.25" customHeight="1">
      <c r="A203" s="12" t="s">
        <v>322</v>
      </c>
      <c r="B203" s="12" t="s">
        <v>323</v>
      </c>
      <c r="G203" s="237">
        <f>'Summary 2026 '!N17*Inputs!C166</f>
        <v>242.3439213</v>
      </c>
      <c r="H203" s="12" t="str">
        <f>'Summary 2026 '!O17</f>
        <v>/m^2</v>
      </c>
      <c r="I203" s="346">
        <f>G203*Inputs!B152</f>
        <v>1672173.057</v>
      </c>
      <c r="M203" s="337"/>
      <c r="P203" s="337"/>
      <c r="S203" s="337"/>
      <c r="V203" s="337"/>
    </row>
    <row r="204" ht="14.25" customHeight="1">
      <c r="G204" s="237"/>
      <c r="I204" s="237"/>
      <c r="M204" s="337"/>
      <c r="P204" s="337"/>
      <c r="S204" s="337"/>
      <c r="V204" s="337"/>
    </row>
    <row r="205" ht="14.25" customHeight="1">
      <c r="A205" s="341">
        <v>1.6</v>
      </c>
      <c r="B205" s="342" t="s">
        <v>324</v>
      </c>
      <c r="C205" s="343"/>
      <c r="D205" s="343"/>
      <c r="E205" s="343"/>
      <c r="F205" s="344"/>
      <c r="G205" s="237"/>
      <c r="I205" s="237"/>
      <c r="M205" s="337"/>
      <c r="P205" s="337"/>
      <c r="R205" s="236">
        <f>M206</f>
        <v>0</v>
      </c>
      <c r="S205" s="337"/>
      <c r="T205" s="313">
        <f>I209</f>
        <v>273316.623</v>
      </c>
      <c r="V205" s="337"/>
      <c r="Z205" s="313">
        <f>SUM(S205:Y205)</f>
        <v>273316.623</v>
      </c>
    </row>
    <row r="206" ht="14.25" hidden="1" customHeight="1">
      <c r="A206" s="12" t="s">
        <v>325</v>
      </c>
      <c r="B206" s="12" t="s">
        <v>326</v>
      </c>
      <c r="G206" s="237">
        <f>'Summary 2026 '!N18</f>
        <v>455.2381391</v>
      </c>
      <c r="H206" s="12" t="str">
        <f>'Summary 2026 '!O18</f>
        <v>/m^2</v>
      </c>
      <c r="I206" s="237"/>
      <c r="M206" s="338">
        <f>Inputs!$I$145*K206*G$211</f>
        <v>0</v>
      </c>
      <c r="P206" s="337"/>
    </row>
    <row r="207" ht="14.25" customHeight="1">
      <c r="A207" s="12" t="s">
        <v>327</v>
      </c>
      <c r="B207" s="12" t="s">
        <v>479</v>
      </c>
      <c r="G207" s="237">
        <f>'Summary 2026 '!N19*Inputs!C166</f>
        <v>15.82447093</v>
      </c>
      <c r="H207" s="12" t="str">
        <f>'Summary 2026 '!O19</f>
        <v>/m^2</v>
      </c>
      <c r="I207" s="346">
        <f>Inputs!B152*'Building B17'!G206</f>
        <v>109188.8494</v>
      </c>
    </row>
    <row r="208" ht="14.25" customHeight="1">
      <c r="A208" s="12" t="s">
        <v>329</v>
      </c>
      <c r="B208" s="12" t="s">
        <v>480</v>
      </c>
      <c r="G208" s="237">
        <f>'Summary 2026 '!N20*Inputs!C166</f>
        <v>23.78663385</v>
      </c>
      <c r="H208" s="322" t="s">
        <v>462</v>
      </c>
      <c r="I208" s="346">
        <f>Inputs!B152*1*'Building B17'!G207</f>
        <v>164127.7735</v>
      </c>
    </row>
    <row r="209" ht="14.25" customHeight="1">
      <c r="G209" s="237"/>
      <c r="I209" s="237">
        <f>SUM(I206:I208)</f>
        <v>273316.623</v>
      </c>
    </row>
    <row r="210" ht="14.25" customHeight="1">
      <c r="G210" s="237"/>
      <c r="I210" s="237"/>
    </row>
    <row r="211" ht="14.25" customHeight="1">
      <c r="A211" s="341">
        <v>1.7</v>
      </c>
      <c r="B211" s="342" t="s">
        <v>331</v>
      </c>
      <c r="C211" s="343"/>
      <c r="D211" s="343"/>
      <c r="E211" s="343"/>
      <c r="F211" s="344"/>
      <c r="G211" s="323">
        <v>0.0283168</v>
      </c>
      <c r="H211" s="12">
        <f>Inputs!B36</f>
        <v>100</v>
      </c>
      <c r="I211" s="324" t="s">
        <v>95</v>
      </c>
      <c r="V211" s="313">
        <f>J215+J216</f>
        <v>0</v>
      </c>
      <c r="W211" s="134"/>
      <c r="X211" s="134"/>
      <c r="Y211" s="313">
        <f>J213</f>
        <v>1827537.01</v>
      </c>
      <c r="Z211" s="313">
        <f>SUM(S211:Y211)</f>
        <v>1827537.01</v>
      </c>
    </row>
    <row r="212" ht="14.25" customHeight="1">
      <c r="F212" s="156" t="s">
        <v>463</v>
      </c>
      <c r="G212" s="240" t="s">
        <v>464</v>
      </c>
      <c r="H212" s="156" t="s">
        <v>465</v>
      </c>
      <c r="I212" s="156" t="s">
        <v>155</v>
      </c>
      <c r="J212" s="240" t="s">
        <v>360</v>
      </c>
    </row>
    <row r="213" ht="14.25" customHeight="1">
      <c r="C213" s="320" t="s">
        <v>448</v>
      </c>
      <c r="F213" s="236">
        <f t="shared" ref="F213:F216" si="47">G213/G$211</f>
        <v>121835.8007</v>
      </c>
      <c r="G213" s="236">
        <f>SUM(M188:M206)</f>
        <v>3450</v>
      </c>
      <c r="H213" s="236">
        <f t="shared" ref="H213:H216" si="48">H$211*F213/2000</f>
        <v>6091.790033</v>
      </c>
      <c r="I213" s="237">
        <f>Inputs!B79</f>
        <v>300</v>
      </c>
      <c r="J213" s="237">
        <f>I213*H213</f>
        <v>1827537.01</v>
      </c>
    </row>
    <row r="214" ht="14.25" customHeight="1">
      <c r="C214" s="320" t="s">
        <v>450</v>
      </c>
      <c r="F214" s="236">
        <f t="shared" si="47"/>
        <v>121835.8007</v>
      </c>
      <c r="G214" s="236">
        <f>SUM(P188:P206)</f>
        <v>3450</v>
      </c>
      <c r="H214" s="236">
        <f t="shared" si="48"/>
        <v>6091.790033</v>
      </c>
      <c r="I214" s="237"/>
    </row>
    <row r="215" ht="14.25" hidden="1" customHeight="1">
      <c r="C215" s="320" t="s">
        <v>452</v>
      </c>
      <c r="F215" s="236">
        <f t="shared" si="47"/>
        <v>0</v>
      </c>
      <c r="G215" s="236">
        <f>SUM(V188:V205)</f>
        <v>0</v>
      </c>
      <c r="H215" s="236">
        <f t="shared" si="48"/>
        <v>0</v>
      </c>
      <c r="I215" s="237">
        <f>Inputs!B80</f>
        <v>500</v>
      </c>
      <c r="J215" s="237">
        <f t="shared" ref="J215:J216" si="49">I215*H215</f>
        <v>0</v>
      </c>
    </row>
    <row r="216" ht="14.25" hidden="1" customHeight="1">
      <c r="C216" s="320" t="s">
        <v>454</v>
      </c>
      <c r="F216" s="236">
        <f t="shared" si="47"/>
        <v>0</v>
      </c>
      <c r="G216" s="236">
        <f>SUM(S188:S205)</f>
        <v>0</v>
      </c>
      <c r="H216" s="236">
        <f t="shared" si="48"/>
        <v>0</v>
      </c>
      <c r="I216" s="237">
        <f>Inputs!B80</f>
        <v>500</v>
      </c>
      <c r="J216" s="237">
        <f t="shared" si="49"/>
        <v>0</v>
      </c>
    </row>
    <row r="217" ht="14.25" customHeight="1">
      <c r="G217" s="237"/>
      <c r="I217" s="237"/>
    </row>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9">
    <mergeCell ref="O3:O4"/>
    <mergeCell ref="P3:P4"/>
    <mergeCell ref="Q3:Q4"/>
    <mergeCell ref="R3:R4"/>
    <mergeCell ref="S3:S4"/>
    <mergeCell ref="T3:T4"/>
    <mergeCell ref="U3:U4"/>
    <mergeCell ref="V3:V4"/>
    <mergeCell ref="W3:W4"/>
    <mergeCell ref="X3:X4"/>
    <mergeCell ref="Y3:Y4"/>
    <mergeCell ref="Z3:Z4"/>
    <mergeCell ref="A1:Z1"/>
    <mergeCell ref="I3:I4"/>
    <mergeCell ref="J3:J4"/>
    <mergeCell ref="K3:K4"/>
    <mergeCell ref="L3:L4"/>
    <mergeCell ref="M3:M4"/>
    <mergeCell ref="N3:N4"/>
  </mergeCells>
  <printOptions/>
  <pageMargins bottom="0.75" footer="0.0" header="0.0" left="0.7" right="0.7" top="0.75"/>
  <pageSetup orientation="landscape"/>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pane xSplit="5.0" ySplit="5.0" topLeftCell="F6" activePane="bottomRight" state="frozen"/>
      <selection activeCell="F1" sqref="F1" pane="topRight"/>
      <selection activeCell="A6" sqref="A6" pane="bottomLeft"/>
      <selection activeCell="F6" sqref="F6" pane="bottomRight"/>
    </sheetView>
  </sheetViews>
  <sheetFormatPr customHeight="1" defaultColWidth="12.63" defaultRowHeight="15.0"/>
  <cols>
    <col customWidth="1" min="1" max="3" width="8.63"/>
    <col customWidth="1" min="4" max="4" width="10.88"/>
    <col customWidth="1" min="5" max="5" width="8.63"/>
    <col customWidth="1" min="6" max="6" width="11.88"/>
    <col customWidth="1" min="7" max="7" width="13.88"/>
    <col customWidth="1" min="8" max="8" width="14.13"/>
    <col customWidth="1" min="9" max="26" width="14.5"/>
    <col customWidth="1" min="27" max="28" width="8.63"/>
    <col customWidth="1" min="29" max="29" width="10.88"/>
    <col customWidth="1" min="30" max="30" width="14.13"/>
  </cols>
  <sheetData>
    <row r="1" ht="14.25" customHeight="1">
      <c r="A1" s="325" t="s">
        <v>481</v>
      </c>
      <c r="B1" s="81"/>
      <c r="C1" s="81"/>
      <c r="D1" s="81"/>
      <c r="E1" s="81"/>
      <c r="F1" s="81"/>
      <c r="G1" s="81"/>
      <c r="H1" s="81"/>
      <c r="I1" s="81"/>
      <c r="J1" s="81"/>
      <c r="K1" s="81"/>
      <c r="L1" s="81"/>
      <c r="M1" s="81"/>
      <c r="N1" s="81"/>
      <c r="O1" s="81"/>
      <c r="P1" s="81"/>
      <c r="Q1" s="81"/>
      <c r="R1" s="81"/>
      <c r="S1" s="81"/>
      <c r="T1" s="81"/>
      <c r="U1" s="81"/>
      <c r="V1" s="81"/>
      <c r="W1" s="81"/>
      <c r="X1" s="81"/>
      <c r="Y1" s="81"/>
      <c r="Z1" s="6"/>
    </row>
    <row r="2" ht="14.25" customHeight="1">
      <c r="I2" s="156"/>
      <c r="J2" s="156" t="s">
        <v>342</v>
      </c>
      <c r="K2" s="156"/>
      <c r="L2" s="156"/>
      <c r="M2" s="156"/>
      <c r="N2" s="156"/>
      <c r="O2" s="156"/>
      <c r="P2" s="156"/>
      <c r="Q2" s="156"/>
      <c r="R2" s="156"/>
      <c r="S2" s="156"/>
      <c r="T2" s="156"/>
      <c r="U2" s="156"/>
      <c r="V2" s="156"/>
      <c r="W2" s="156"/>
      <c r="X2" s="156"/>
      <c r="Y2" s="156"/>
      <c r="Z2" s="156"/>
    </row>
    <row r="3" ht="14.25" customHeight="1">
      <c r="I3" s="294" t="s">
        <v>343</v>
      </c>
      <c r="J3" s="294" t="s">
        <v>344</v>
      </c>
      <c r="K3" s="294" t="s">
        <v>345</v>
      </c>
      <c r="L3" s="294" t="s">
        <v>346</v>
      </c>
      <c r="M3" s="294" t="s">
        <v>347</v>
      </c>
      <c r="N3" s="294" t="s">
        <v>348</v>
      </c>
      <c r="O3" s="294" t="s">
        <v>349</v>
      </c>
      <c r="P3" s="294"/>
      <c r="Q3" s="294" t="s">
        <v>350</v>
      </c>
      <c r="R3" s="294" t="s">
        <v>351</v>
      </c>
      <c r="S3" s="294" t="s">
        <v>352</v>
      </c>
      <c r="T3" s="294" t="s">
        <v>289</v>
      </c>
      <c r="U3" s="294" t="s">
        <v>353</v>
      </c>
      <c r="V3" s="294" t="s">
        <v>354</v>
      </c>
      <c r="W3" s="294" t="s">
        <v>353</v>
      </c>
      <c r="X3" s="294" t="s">
        <v>355</v>
      </c>
      <c r="Y3" s="294" t="s">
        <v>356</v>
      </c>
      <c r="Z3" s="294" t="s">
        <v>294</v>
      </c>
    </row>
    <row r="4" ht="14.25" customHeight="1">
      <c r="A4" s="134"/>
      <c r="B4" s="134"/>
      <c r="I4" s="297"/>
      <c r="J4" s="297"/>
      <c r="K4" s="297"/>
      <c r="L4" s="297"/>
      <c r="M4" s="297"/>
      <c r="N4" s="297"/>
      <c r="O4" s="297"/>
      <c r="P4" s="297"/>
      <c r="Q4" s="297"/>
      <c r="R4" s="297"/>
      <c r="S4" s="297"/>
      <c r="T4" s="297"/>
      <c r="U4" s="297"/>
      <c r="V4" s="297"/>
      <c r="W4" s="297"/>
      <c r="X4" s="297"/>
      <c r="Y4" s="297"/>
      <c r="Z4" s="297"/>
    </row>
    <row r="5" ht="14.25" customHeight="1">
      <c r="A5" s="134"/>
      <c r="B5" s="134"/>
      <c r="I5" s="156"/>
      <c r="J5" s="156"/>
      <c r="K5" s="156"/>
      <c r="L5" s="156"/>
      <c r="M5" s="156"/>
      <c r="N5" s="156"/>
      <c r="O5" s="156"/>
      <c r="P5" s="156"/>
      <c r="Q5" s="156"/>
      <c r="R5" s="156"/>
      <c r="S5" s="156"/>
      <c r="T5" s="156"/>
      <c r="U5" s="156"/>
      <c r="V5" s="156"/>
      <c r="W5" s="156"/>
      <c r="X5" s="156"/>
      <c r="Y5" s="156"/>
      <c r="Z5" s="156"/>
    </row>
    <row r="6" ht="14.25" customHeight="1">
      <c r="A6" s="300" t="s">
        <v>295</v>
      </c>
      <c r="B6" s="134" t="s">
        <v>256</v>
      </c>
      <c r="I6" s="156"/>
      <c r="J6" s="156"/>
      <c r="K6" s="156"/>
      <c r="L6" s="301">
        <f t="shared" ref="L6:O6" si="1">L8+L66+L118+L177+L185+L207</f>
        <v>647</v>
      </c>
      <c r="M6" s="301">
        <f t="shared" si="1"/>
        <v>6605</v>
      </c>
      <c r="N6" s="301">
        <f t="shared" si="1"/>
        <v>39.25695308</v>
      </c>
      <c r="O6" s="301">
        <f t="shared" si="1"/>
        <v>425.0234018</v>
      </c>
      <c r="P6" s="302"/>
      <c r="Q6" s="301">
        <f t="shared" ref="Q6:R6" si="2">Q8+Q66+Q118+Q177+Q185+Q207</f>
        <v>4.486731191</v>
      </c>
      <c r="R6" s="301">
        <f t="shared" si="2"/>
        <v>1734.437903</v>
      </c>
      <c r="S6" s="301">
        <f t="shared" ref="S6:T6" si="3">S8+S66+S118+S177+S185+S207+S214</f>
        <v>1843799.953</v>
      </c>
      <c r="T6" s="301">
        <f t="shared" si="3"/>
        <v>11009187.42</v>
      </c>
      <c r="U6" s="302"/>
      <c r="V6" s="301">
        <f>V8+V66+V118+V177+V185+V207+V214</f>
        <v>375239.612</v>
      </c>
      <c r="W6" s="302"/>
      <c r="X6" s="301">
        <f t="shared" ref="X6:Y6" si="4">X8+X66+X118+X177+X185+X207+X214</f>
        <v>3961.191935</v>
      </c>
      <c r="Y6" s="301">
        <f t="shared" si="4"/>
        <v>918767.9592</v>
      </c>
      <c r="Z6" s="301">
        <f>SUM(S6:Y6)</f>
        <v>14150956.13</v>
      </c>
      <c r="AD6" s="237"/>
    </row>
    <row r="7" ht="14.25" customHeight="1">
      <c r="A7" s="134"/>
      <c r="B7" s="134"/>
      <c r="I7" s="156"/>
      <c r="J7" s="156"/>
      <c r="K7" s="156"/>
      <c r="L7" s="302"/>
      <c r="M7" s="302"/>
      <c r="N7" s="302"/>
      <c r="O7" s="302"/>
      <c r="P7" s="302"/>
      <c r="Q7" s="302"/>
      <c r="R7" s="302"/>
      <c r="S7" s="302"/>
      <c r="T7" s="302"/>
      <c r="U7" s="302"/>
      <c r="V7" s="302"/>
      <c r="W7" s="302"/>
      <c r="X7" s="302"/>
      <c r="Y7" s="302"/>
      <c r="Z7" s="302"/>
      <c r="AC7" s="87"/>
    </row>
    <row r="8" ht="14.25" customHeight="1">
      <c r="A8" s="347">
        <v>1.1</v>
      </c>
      <c r="B8" s="348" t="s">
        <v>296</v>
      </c>
      <c r="C8" s="349"/>
      <c r="D8" s="349"/>
      <c r="E8" s="349"/>
      <c r="F8" s="349"/>
      <c r="G8" s="350"/>
      <c r="L8" s="169"/>
      <c r="M8" s="169"/>
      <c r="N8" s="169"/>
      <c r="O8" s="169"/>
      <c r="P8" s="169"/>
      <c r="Q8" s="169"/>
      <c r="R8" s="169"/>
      <c r="S8" s="305">
        <f>IF(G18="US",(H46+M58+K60+K62+K64)*Inputs!C37,(H46+M58+K60+K62+K64))</f>
        <v>1843799.953</v>
      </c>
      <c r="T8" s="334">
        <f>I15</f>
        <v>256232.55</v>
      </c>
      <c r="U8" s="169"/>
      <c r="V8" s="169"/>
      <c r="W8" s="169"/>
      <c r="X8" s="169"/>
      <c r="Y8" s="169"/>
      <c r="Z8" s="301">
        <f>SUM(S8:Y8)</f>
        <v>2100032.503</v>
      </c>
    </row>
    <row r="9" ht="14.25" customHeight="1">
      <c r="AA9" s="87"/>
    </row>
    <row r="10" ht="14.25" customHeight="1">
      <c r="A10" s="12" t="s">
        <v>297</v>
      </c>
      <c r="B10" s="306" t="s">
        <v>298</v>
      </c>
      <c r="C10" s="306"/>
      <c r="D10" s="306"/>
      <c r="E10" s="149" t="s">
        <v>357</v>
      </c>
      <c r="F10" s="149" t="s">
        <v>155</v>
      </c>
      <c r="G10" s="149" t="s">
        <v>358</v>
      </c>
      <c r="H10" s="149" t="s">
        <v>359</v>
      </c>
      <c r="I10" s="149" t="s">
        <v>360</v>
      </c>
      <c r="J10" s="149" t="s">
        <v>347</v>
      </c>
    </row>
    <row r="11" ht="14.25" customHeight="1">
      <c r="B11" s="12" t="str">
        <f>Inputs!A$51</f>
        <v>Portfolio Manager</v>
      </c>
      <c r="E11" s="157">
        <v>1.0</v>
      </c>
      <c r="F11" s="12">
        <f>Inputs!E51</f>
        <v>157.87</v>
      </c>
      <c r="G11" s="12">
        <f>Inputs!G$209</f>
        <v>105</v>
      </c>
      <c r="H11" s="157">
        <v>1.0</v>
      </c>
      <c r="I11" s="237">
        <f>H11*G11*F11*E11*8</f>
        <v>132610.8</v>
      </c>
      <c r="J11" s="12">
        <f t="shared" ref="J11:J14" si="5">H11*G11*10</f>
        <v>1050</v>
      </c>
      <c r="L11" s="308"/>
      <c r="M11" s="134"/>
      <c r="N11" s="134"/>
      <c r="O11" s="134"/>
      <c r="P11" s="134"/>
      <c r="Q11" s="134"/>
      <c r="R11" s="134"/>
    </row>
    <row r="12" ht="14.25" customHeight="1">
      <c r="B12" s="12" t="str">
        <f>Inputs!A$50</f>
        <v>Senior Project Manager / Characterization SME</v>
      </c>
      <c r="E12" s="157">
        <v>1.0</v>
      </c>
      <c r="F12" s="12">
        <f>Inputs!E50</f>
        <v>127.28</v>
      </c>
      <c r="G12" s="12">
        <f>Inputs!G$209</f>
        <v>105</v>
      </c>
      <c r="H12" s="157">
        <v>0.5</v>
      </c>
      <c r="I12" s="237">
        <f t="shared" ref="I12:I14" si="6">H12*G12*F12*E12*10</f>
        <v>66822</v>
      </c>
      <c r="J12" s="12">
        <f t="shared" si="5"/>
        <v>525</v>
      </c>
      <c r="L12" s="308"/>
      <c r="M12" s="134"/>
      <c r="N12" s="134"/>
      <c r="O12" s="134"/>
      <c r="P12" s="134"/>
      <c r="Q12" s="134"/>
      <c r="R12" s="134"/>
    </row>
    <row r="13" ht="14.25" customHeight="1">
      <c r="B13" s="12" t="str">
        <f>Inputs!A$49</f>
        <v>Project Manager / Waste Management</v>
      </c>
      <c r="E13" s="157">
        <v>1.0</v>
      </c>
      <c r="F13" s="12">
        <f>Inputs!E49</f>
        <v>108.19</v>
      </c>
      <c r="G13" s="12">
        <f>Inputs!G$209</f>
        <v>105</v>
      </c>
      <c r="H13" s="157">
        <v>0.5</v>
      </c>
      <c r="I13" s="237">
        <f t="shared" si="6"/>
        <v>56799.75</v>
      </c>
      <c r="J13" s="12">
        <f t="shared" si="5"/>
        <v>525</v>
      </c>
      <c r="L13" s="308"/>
      <c r="M13" s="134"/>
      <c r="N13" s="134"/>
      <c r="O13" s="134"/>
      <c r="P13" s="134"/>
      <c r="Q13" s="134"/>
      <c r="R13" s="134"/>
    </row>
    <row r="14" ht="14.25" customHeight="1">
      <c r="B14" s="12" t="str">
        <f>Inputs!A$48</f>
        <v>Decom Technician / Safety SME</v>
      </c>
      <c r="E14" s="157">
        <v>0.0</v>
      </c>
      <c r="F14" s="12">
        <f>Inputs!E48</f>
        <v>89.25</v>
      </c>
      <c r="G14" s="12">
        <f>Inputs!G$209</f>
        <v>105</v>
      </c>
      <c r="H14" s="157">
        <v>1.0</v>
      </c>
      <c r="I14" s="237">
        <f t="shared" si="6"/>
        <v>0</v>
      </c>
      <c r="J14" s="12">
        <f t="shared" si="5"/>
        <v>1050</v>
      </c>
    </row>
    <row r="15" ht="14.25" customHeight="1">
      <c r="E15" s="12">
        <f>SUM(E11:E14)</f>
        <v>3</v>
      </c>
      <c r="I15" s="237">
        <f t="shared" ref="I15:J15" si="7">SUM(I11:I14)</f>
        <v>256232.55</v>
      </c>
      <c r="J15" s="12">
        <f t="shared" si="7"/>
        <v>3150</v>
      </c>
    </row>
    <row r="16" ht="14.25" customHeight="1"/>
    <row r="17" ht="14.25" customHeight="1">
      <c r="A17" s="12" t="s">
        <v>299</v>
      </c>
      <c r="B17" s="12" t="s">
        <v>361</v>
      </c>
    </row>
    <row r="18" ht="14.25" customHeight="1">
      <c r="G18" s="52" t="str">
        <f>Inputs!D85</f>
        <v>US</v>
      </c>
    </row>
    <row r="19" ht="14.25" customHeight="1">
      <c r="C19" s="306" t="s">
        <v>153</v>
      </c>
      <c r="F19" s="149" t="s">
        <v>183</v>
      </c>
      <c r="G19" s="149" t="s">
        <v>155</v>
      </c>
      <c r="H19" s="149" t="s">
        <v>362</v>
      </c>
    </row>
    <row r="20" ht="14.25" customHeight="1">
      <c r="C20" s="12" t="s">
        <v>156</v>
      </c>
      <c r="F20" s="12">
        <f>IF(Inputs!$B$206=Inputs!$C$86,Inputs!C88,IF(Inputs!$B$206=Inputs!$G$86,Inputs!G88,IF(Inputs!$B$206=Inputs!$J$86,Inputs!J88,IF(Inputs!$B$206=Inputs!$M$86,Inputs!M88,"na"))))</f>
        <v>2</v>
      </c>
      <c r="G20" s="237">
        <f>Inputs!D88</f>
        <v>3598.14</v>
      </c>
      <c r="H20" s="237">
        <f>G20*F20*(1+Inputs!$F$86)</f>
        <v>11371.12392</v>
      </c>
    </row>
    <row r="21" ht="14.25" customHeight="1">
      <c r="C21" s="12" t="s">
        <v>157</v>
      </c>
      <c r="F21" s="12">
        <f>IF(Inputs!$B$206=Inputs!$C$86,Inputs!C89,IF(Inputs!$B$206=Inputs!$G$86,Inputs!G89,IF(Inputs!$B$206=Inputs!$J$86,Inputs!J89,IF(Inputs!$B$206=Inputs!$M$86,Inputs!M89,"na"))))</f>
        <v>24</v>
      </c>
      <c r="G21" s="237">
        <f>Inputs!D89</f>
        <v>581.07</v>
      </c>
      <c r="H21" s="237">
        <f>G21*F21*(1+Inputs!$F$86)</f>
        <v>22036.11524</v>
      </c>
    </row>
    <row r="22" ht="14.25" customHeight="1">
      <c r="C22" s="12" t="s">
        <v>158</v>
      </c>
      <c r="F22" s="12">
        <f>IF(Inputs!$B$206=Inputs!$C$86,Inputs!C90,IF(Inputs!$B$206=Inputs!$G$86,Inputs!G90,IF(Inputs!$B$206=Inputs!$J$86,Inputs!J90,IF(Inputs!$B$206=Inputs!$M$86,Inputs!M90,"na"))))</f>
        <v>12</v>
      </c>
      <c r="G22" s="237">
        <f>Inputs!D90</f>
        <v>259</v>
      </c>
      <c r="H22" s="237">
        <f>G22*F22*(1+Inputs!$F$86)</f>
        <v>4911.072546</v>
      </c>
    </row>
    <row r="23" ht="14.25" customHeight="1">
      <c r="C23" s="12" t="s">
        <v>159</v>
      </c>
      <c r="F23" s="12">
        <f>IF(Inputs!$B$206=Inputs!$C$86,Inputs!C91,IF(Inputs!$B$206=Inputs!$G$86,Inputs!G91,IF(Inputs!$B$206=Inputs!$J$86,Inputs!J91,IF(Inputs!$B$206=Inputs!$M$86,Inputs!M91,"na"))))</f>
        <v>1</v>
      </c>
      <c r="G23" s="237">
        <f>Inputs!D91</f>
        <v>3879</v>
      </c>
      <c r="H23" s="237">
        <f>G23*F23*(1+Inputs!$F$86)</f>
        <v>6129.359847</v>
      </c>
    </row>
    <row r="24" ht="14.25" customHeight="1">
      <c r="C24" s="12" t="s">
        <v>160</v>
      </c>
      <c r="F24" s="12">
        <f>IF(Inputs!$B$206=Inputs!$C$86,Inputs!C92,IF(Inputs!$B$206=Inputs!$G$86,Inputs!G92,IF(Inputs!$B$206=Inputs!$J$86,Inputs!J92,IF(Inputs!$B$206=Inputs!$M$86,Inputs!M92,"na"))))</f>
        <v>5</v>
      </c>
      <c r="G24" s="237">
        <f>Inputs!D92</f>
        <v>412</v>
      </c>
      <c r="H24" s="237">
        <f>G24*F24*(1+Inputs!$F$86)</f>
        <v>3255.086694</v>
      </c>
    </row>
    <row r="25" ht="14.25" customHeight="1">
      <c r="C25" s="12" t="s">
        <v>161</v>
      </c>
      <c r="F25" s="12">
        <f>IF(Inputs!$B$206=Inputs!$C$86,Inputs!C93,IF(Inputs!$B$206=Inputs!$G$86,Inputs!G93,IF(Inputs!$B$206=Inputs!$J$86,Inputs!J93,IF(Inputs!$B$206=Inputs!$M$86,Inputs!M93,"na"))))</f>
        <v>5</v>
      </c>
      <c r="G25" s="237">
        <f>Inputs!D93</f>
        <v>1252.26</v>
      </c>
      <c r="H25" s="237">
        <f>G25*F25*(1+Inputs!$F$86)</f>
        <v>9893.725396</v>
      </c>
    </row>
    <row r="26" ht="14.25" customHeight="1">
      <c r="C26" s="12" t="s">
        <v>162</v>
      </c>
      <c r="F26" s="12">
        <f>IF(Inputs!$B$206=Inputs!$C$86,Inputs!C94,IF(Inputs!$B$206=Inputs!$G$86,Inputs!G94,IF(Inputs!$B$206=Inputs!$J$86,Inputs!J94,IF(Inputs!$B$206=Inputs!$M$86,Inputs!M94,"na"))))</f>
        <v>2</v>
      </c>
      <c r="G26" s="237">
        <f>Inputs!D94</f>
        <v>1606.71</v>
      </c>
      <c r="H26" s="237">
        <f>G26*F26*(1+Inputs!$F$86)</f>
        <v>5077.650817</v>
      </c>
    </row>
    <row r="27" ht="14.25" customHeight="1">
      <c r="C27" s="12" t="s">
        <v>163</v>
      </c>
      <c r="F27" s="12">
        <f>IF(Inputs!$B$206=Inputs!$C$86,Inputs!C95,IF(Inputs!$B$206=Inputs!$G$86,Inputs!G95,IF(Inputs!$B$206=Inputs!$J$86,Inputs!J95,IF(Inputs!$B$206=Inputs!$M$86,Inputs!M95,"na"))))</f>
        <v>20</v>
      </c>
      <c r="G27" s="237">
        <f>Inputs!D95</f>
        <v>27.42</v>
      </c>
      <c r="H27" s="237">
        <f>G27*F27*(1+Inputs!$F$86)</f>
        <v>866.5483217</v>
      </c>
    </row>
    <row r="28" ht="14.25" customHeight="1">
      <c r="C28" s="12" t="s">
        <v>164</v>
      </c>
      <c r="F28" s="12">
        <f>IF(Inputs!$B$206=Inputs!$C$86,Inputs!C96,IF(Inputs!$B$206=Inputs!$G$86,Inputs!G96,IF(Inputs!$B$206=Inputs!$J$86,Inputs!J96,IF(Inputs!$B$206=Inputs!$M$86,Inputs!M96,"na"))))</f>
        <v>2</v>
      </c>
      <c r="G28" s="237">
        <f>Inputs!D96</f>
        <v>1723.44</v>
      </c>
      <c r="H28" s="237">
        <f>G28*F28*(1+Inputs!$F$86)</f>
        <v>5446.550108</v>
      </c>
    </row>
    <row r="29" ht="14.25" customHeight="1">
      <c r="C29" s="12" t="s">
        <v>165</v>
      </c>
      <c r="F29" s="12">
        <f>IF(Inputs!$B$206=Inputs!$C$86,Inputs!C97,IF(Inputs!$B$206=Inputs!$G$86,Inputs!G97,IF(Inputs!$B$206=Inputs!$J$86,Inputs!J97,IF(Inputs!$B$206=Inputs!$M$86,Inputs!M97,"na"))))</f>
        <v>4</v>
      </c>
      <c r="G29" s="237">
        <f>Inputs!D97</f>
        <v>1417.11</v>
      </c>
      <c r="H29" s="237">
        <f>G29*F29*(1+Inputs!$F$86)</f>
        <v>8956.924086</v>
      </c>
    </row>
    <row r="30" ht="14.25" customHeight="1">
      <c r="C30" s="12" t="s">
        <v>166</v>
      </c>
      <c r="F30" s="12">
        <f>IF(Inputs!$B$206=Inputs!$C$86,Inputs!C98,IF(Inputs!$B$206=Inputs!$G$86,Inputs!G98,IF(Inputs!$B$206=Inputs!$J$86,Inputs!J98,IF(Inputs!$B$206=Inputs!$M$86,Inputs!M98,"na"))))</f>
        <v>10</v>
      </c>
      <c r="G30" s="237">
        <f>Inputs!D98</f>
        <v>24.35</v>
      </c>
      <c r="H30" s="237">
        <f>G30*F30*(1+Inputs!$F$86)</f>
        <v>384.7638883</v>
      </c>
    </row>
    <row r="31" ht="14.25" customHeight="1">
      <c r="C31" s="12" t="s">
        <v>167</v>
      </c>
      <c r="F31" s="12">
        <f>IF(Inputs!$B$206=Inputs!$C$86,Inputs!C99,IF(Inputs!$B$206=Inputs!$G$86,Inputs!G99,IF(Inputs!$B$206=Inputs!$J$86,Inputs!J99,IF(Inputs!$B$206=Inputs!$M$86,Inputs!M99,"na"))))</f>
        <v>15</v>
      </c>
      <c r="G31" s="237">
        <f>Inputs!D99</f>
        <v>8.6</v>
      </c>
      <c r="H31" s="237">
        <f>G31*F31*(1+Inputs!$F$86)</f>
        <v>203.8379531</v>
      </c>
    </row>
    <row r="32" ht="14.25" customHeight="1">
      <c r="C32" s="12" t="s">
        <v>168</v>
      </c>
      <c r="F32" s="12">
        <f>IF(Inputs!$B$206=Inputs!$C$86,Inputs!C100,IF(Inputs!$B$206=Inputs!$G$86,Inputs!G100,IF(Inputs!$B$206=Inputs!$J$86,Inputs!J100,IF(Inputs!$B$206=Inputs!$M$86,Inputs!M100,"na"))))</f>
        <v>6</v>
      </c>
      <c r="G32" s="237">
        <f>Inputs!D100</f>
        <v>208</v>
      </c>
      <c r="H32" s="237">
        <f>G32*F32*(1+Inputs!$F$86)</f>
        <v>1972.013686</v>
      </c>
    </row>
    <row r="33" ht="14.25" customHeight="1">
      <c r="C33" s="12" t="s">
        <v>169</v>
      </c>
      <c r="F33" s="12">
        <f>IF(Inputs!$B$206=Inputs!$C$86,Inputs!C101,IF(Inputs!$B$206=Inputs!$G$86,Inputs!G101,IF(Inputs!$B$206=Inputs!$J$86,Inputs!J101,IF(Inputs!$B$206=Inputs!$M$86,Inputs!M101,"na"))))</f>
        <v>6</v>
      </c>
      <c r="G33" s="237">
        <f>Inputs!D101</f>
        <v>367</v>
      </c>
      <c r="H33" s="237">
        <f>G33*F33*(1+Inputs!$F$86)</f>
        <v>3479.466456</v>
      </c>
    </row>
    <row r="34" ht="14.25" customHeight="1">
      <c r="C34" s="12" t="s">
        <v>170</v>
      </c>
      <c r="F34" s="12">
        <f>IF(Inputs!$B$206=Inputs!$C$86,Inputs!C102,IF(Inputs!$B$206=Inputs!$G$86,Inputs!G102,IF(Inputs!$B$206=Inputs!$J$86,Inputs!J102,IF(Inputs!$B$206=Inputs!$M$86,Inputs!M102,"na"))))</f>
        <v>15</v>
      </c>
      <c r="G34" s="237">
        <f>Inputs!D102</f>
        <v>35.5</v>
      </c>
      <c r="H34" s="237">
        <f>G34*F34*(1+Inputs!$F$86)</f>
        <v>841.4241089</v>
      </c>
    </row>
    <row r="35" ht="14.25" customHeight="1">
      <c r="C35" s="12" t="s">
        <v>171</v>
      </c>
      <c r="F35" s="12">
        <f>IF(Inputs!$B$206=Inputs!$C$86,Inputs!C103,IF(Inputs!$B$206=Inputs!$G$86,Inputs!G103,IF(Inputs!$B$206=Inputs!$J$86,Inputs!J103,IF(Inputs!$B$206=Inputs!$M$86,Inputs!M103,"na"))))</f>
        <v>15</v>
      </c>
      <c r="G35" s="237">
        <f>Inputs!D103</f>
        <v>37.6</v>
      </c>
      <c r="H35" s="237">
        <f>G35*F35*(1+Inputs!$F$86)</f>
        <v>891.1984928</v>
      </c>
    </row>
    <row r="36" ht="14.25" customHeight="1">
      <c r="C36" s="12" t="s">
        <v>172</v>
      </c>
      <c r="F36" s="12">
        <f>IF(Inputs!$B$206=Inputs!$C$86,Inputs!C104,IF(Inputs!$B$206=Inputs!$G$86,Inputs!G104,IF(Inputs!$B$206=Inputs!$J$86,Inputs!J104,IF(Inputs!$B$206=Inputs!$M$86,Inputs!M104,"na"))))</f>
        <v>1</v>
      </c>
      <c r="G36" s="237">
        <f>Inputs!D104</f>
        <v>416</v>
      </c>
      <c r="H36" s="237">
        <f>G36*F36*(1+Inputs!$F$86)</f>
        <v>657.3378954</v>
      </c>
    </row>
    <row r="37" ht="14.25" customHeight="1">
      <c r="C37" s="12" t="s">
        <v>173</v>
      </c>
      <c r="F37" s="12">
        <f>IF(Inputs!$B$206=Inputs!$C$86,Inputs!C105,IF(Inputs!$B$206=Inputs!$G$86,Inputs!G105,IF(Inputs!$B$206=Inputs!$J$86,Inputs!J105,IF(Inputs!$B$206=Inputs!$M$86,Inputs!M105,"na"))))</f>
        <v>1</v>
      </c>
      <c r="G37" s="237">
        <f>Inputs!D105</f>
        <v>250</v>
      </c>
      <c r="H37" s="237">
        <f>G37*F37*(1+Inputs!$F$86)</f>
        <v>395.0347929</v>
      </c>
    </row>
    <row r="38" ht="14.25" customHeight="1">
      <c r="C38" s="12" t="s">
        <v>363</v>
      </c>
      <c r="F38" s="12">
        <f>IF(Inputs!$B$206=Inputs!$C$86,Inputs!C106,IF(Inputs!$B$206=Inputs!$G$86,Inputs!G106,IF(Inputs!$B$206=Inputs!$J$86,Inputs!J106,IF(Inputs!$B$206=Inputs!$M$86,Inputs!M106,"na"))))</f>
        <v>0</v>
      </c>
      <c r="G38" s="237" t="str">
        <f>Inputs!D106</f>
        <v/>
      </c>
      <c r="H38" s="237">
        <f>G38*F38*(1+Inputs!$F$86)</f>
        <v>0</v>
      </c>
    </row>
    <row r="39" ht="14.25" customHeight="1">
      <c r="C39" s="12" t="s">
        <v>175</v>
      </c>
      <c r="F39" s="12">
        <f>IF(Inputs!$B$206=Inputs!$C$86,Inputs!C107,IF(Inputs!$B$206=Inputs!$G$86,Inputs!G107,IF(Inputs!$B$206=Inputs!$J$86,Inputs!J107,IF(Inputs!$B$206=Inputs!$M$86,Inputs!M107,"na"))))</f>
        <v>1</v>
      </c>
      <c r="G39" s="237">
        <f>Inputs!D107</f>
        <v>7160.5905</v>
      </c>
      <c r="H39" s="237">
        <f>G39*F39*(1+Inputs!$F$86)</f>
        <v>11314.72954</v>
      </c>
    </row>
    <row r="40" ht="14.25" customHeight="1">
      <c r="C40" s="12" t="s">
        <v>176</v>
      </c>
      <c r="F40" s="12">
        <f>IF(Inputs!$B$206=Inputs!$C$86,Inputs!C108,IF(Inputs!$B$206=Inputs!$G$86,Inputs!G108,IF(Inputs!$B$206=Inputs!$J$86,Inputs!J108,IF(Inputs!$B$206=Inputs!$M$86,Inputs!M108,"na"))))</f>
        <v>1</v>
      </c>
      <c r="G40" s="237">
        <f>Inputs!D108</f>
        <v>4421.3693</v>
      </c>
      <c r="H40" s="237">
        <f>G40*F40*(1+Inputs!$F$86)</f>
        <v>6986.378823</v>
      </c>
    </row>
    <row r="41" ht="14.25" customHeight="1">
      <c r="C41" s="12" t="s">
        <v>177</v>
      </c>
      <c r="F41" s="12">
        <f>IF(Inputs!$B$206=Inputs!$C$86,Inputs!C109,IF(Inputs!$B$206=Inputs!$G$86,Inputs!G109,IF(Inputs!$B$206=Inputs!$J$86,Inputs!J109,IF(Inputs!$B$206=Inputs!$M$86,Inputs!M109,"na"))))</f>
        <v>1</v>
      </c>
      <c r="G41" s="237">
        <f>Inputs!D109</f>
        <v>28738.389</v>
      </c>
      <c r="H41" s="237">
        <f>G41*F41*(1+Inputs!$F$86)</f>
        <v>45410.65419</v>
      </c>
    </row>
    <row r="42" ht="14.25" customHeight="1">
      <c r="C42" s="12" t="s">
        <v>178</v>
      </c>
      <c r="F42" s="12">
        <f>IF(Inputs!$B$206=Inputs!$C$86,Inputs!C110,IF(Inputs!$B$206=Inputs!$G$86,Inputs!G110,IF(Inputs!$B$206=Inputs!$J$86,Inputs!J110,IF(Inputs!$B$206=Inputs!$M$86,Inputs!M110,"na"))))</f>
        <v>1</v>
      </c>
      <c r="G42" s="237">
        <f>Inputs!D110</f>
        <v>8000</v>
      </c>
      <c r="H42" s="237">
        <f>G42*F42*(1+Inputs!$F$86)</f>
        <v>12641.11337</v>
      </c>
    </row>
    <row r="43" ht="14.25" customHeight="1">
      <c r="C43" s="12" t="s">
        <v>179</v>
      </c>
      <c r="F43" s="12">
        <f>IF(Inputs!$B$206=Inputs!$C$86,Inputs!C111,IF(Inputs!$B$206=Inputs!$G$86,Inputs!G111,IF(Inputs!$B$206=Inputs!$J$86,Inputs!J111,IF(Inputs!$B$206=Inputs!$M$86,Inputs!M111,"na"))))</f>
        <v>1</v>
      </c>
      <c r="G43" s="237">
        <f>Inputs!D111</f>
        <v>15000</v>
      </c>
      <c r="H43" s="237">
        <f>G43*F43*(1+Inputs!$F$86)</f>
        <v>23702.08758</v>
      </c>
    </row>
    <row r="44" ht="14.25" customHeight="1">
      <c r="C44" s="12" t="s">
        <v>180</v>
      </c>
      <c r="F44" s="12">
        <f>IF(Inputs!$B$206=Inputs!$C$86,Inputs!C112,IF(Inputs!$B$206=Inputs!$G$86,Inputs!G112,IF(Inputs!$B$206=Inputs!$J$86,Inputs!J112,IF(Inputs!$B$206=Inputs!$M$86,Inputs!M112,"na"))))</f>
        <v>2</v>
      </c>
      <c r="G44" s="237">
        <f>Inputs!D112</f>
        <v>4727.44</v>
      </c>
      <c r="H44" s="237">
        <f>G44*F44*(1+Inputs!$F$86)</f>
        <v>14940.02625</v>
      </c>
    </row>
    <row r="45" ht="14.25" customHeight="1">
      <c r="C45" s="12" t="s">
        <v>181</v>
      </c>
      <c r="F45" s="12">
        <f>IF(Inputs!$B$206=Inputs!$C$86,Inputs!C113,IF(Inputs!$B$206=Inputs!$G$86,Inputs!G113,IF(Inputs!$B$206=Inputs!$J$86,Inputs!J113,IF(Inputs!$B$206=Inputs!$M$86,Inputs!M113,"na"))))</f>
        <v>1</v>
      </c>
      <c r="G45" s="237">
        <f>Inputs!D113</f>
        <v>15600</v>
      </c>
      <c r="H45" s="237">
        <f>G45*F45*(1+Inputs!$F$86)</f>
        <v>24650.17108</v>
      </c>
    </row>
    <row r="46" ht="14.25" customHeight="1">
      <c r="G46" s="237"/>
      <c r="H46" s="237">
        <f>SUM(H20:H45)</f>
        <v>226414.3951</v>
      </c>
    </row>
    <row r="47" ht="14.25" customHeight="1"/>
    <row r="48" ht="14.25" customHeight="1">
      <c r="C48" s="149" t="s">
        <v>182</v>
      </c>
      <c r="D48" s="149"/>
      <c r="E48" s="149" t="s">
        <v>183</v>
      </c>
      <c r="F48" s="149"/>
      <c r="G48" s="149" t="s">
        <v>364</v>
      </c>
      <c r="H48" s="149"/>
      <c r="I48" s="149" t="s">
        <v>365</v>
      </c>
      <c r="J48" s="149" t="s">
        <v>366</v>
      </c>
      <c r="K48" s="149" t="s">
        <v>367</v>
      </c>
      <c r="L48" s="149" t="s">
        <v>184</v>
      </c>
      <c r="M48" s="149" t="s">
        <v>362</v>
      </c>
    </row>
    <row r="49" ht="14.25" customHeight="1">
      <c r="C49" s="12" t="s">
        <v>185</v>
      </c>
      <c r="E49" s="12">
        <f>IF(Inputs!$B$206=Inputs!$C$86,Inputs!C117,IF(Inputs!$B$206=Inputs!$G$86,Inputs!D117,IF(Inputs!$B$206=Inputs!$J$86,Inputs!E117,IF(Inputs!$B$206=Inputs!$M$86,Inputs!F117,"na"))))</f>
        <v>2</v>
      </c>
      <c r="F49" s="12" t="s">
        <v>186</v>
      </c>
      <c r="G49" s="12">
        <f>Inputs!G$209</f>
        <v>105</v>
      </c>
      <c r="H49" s="12" t="s">
        <v>222</v>
      </c>
      <c r="I49" s="12">
        <f>Inputs!H$212</f>
        <v>24</v>
      </c>
      <c r="J49" s="12">
        <f t="shared" ref="J49:J57" si="8">I49*G49*E49</f>
        <v>5040</v>
      </c>
      <c r="K49" s="12">
        <v>1.0</v>
      </c>
      <c r="L49" s="237">
        <f>Inputs!H117</f>
        <v>11</v>
      </c>
      <c r="M49" s="237">
        <f>J49/K49*L49*(1+Inputs!$F$86)</f>
        <v>87602.91568</v>
      </c>
    </row>
    <row r="50" ht="14.25" customHeight="1">
      <c r="C50" s="12" t="s">
        <v>187</v>
      </c>
      <c r="E50" s="12">
        <f>IF(Inputs!$B$206=Inputs!$C$86,Inputs!C118,IF(Inputs!$B$206=Inputs!$G$86,Inputs!D118,IF(Inputs!$B$206=Inputs!$J$86,Inputs!E118,IF(Inputs!$B$206=Inputs!$M$86,Inputs!F118,"na"))))</f>
        <v>0.1</v>
      </c>
      <c r="F50" s="12" t="s">
        <v>186</v>
      </c>
      <c r="G50" s="12">
        <f>Inputs!G$209</f>
        <v>105</v>
      </c>
      <c r="H50" s="12" t="s">
        <v>222</v>
      </c>
      <c r="I50" s="12">
        <f>Inputs!H$212</f>
        <v>24</v>
      </c>
      <c r="J50" s="12">
        <f t="shared" si="8"/>
        <v>252</v>
      </c>
      <c r="K50" s="12">
        <v>1.0</v>
      </c>
      <c r="L50" s="237">
        <f>Inputs!H118</f>
        <v>0</v>
      </c>
      <c r="M50" s="237">
        <f>J50/K50*L50*(1+Inputs!$F$86)</f>
        <v>0</v>
      </c>
    </row>
    <row r="51" ht="14.25" customHeight="1">
      <c r="C51" s="12" t="s">
        <v>188</v>
      </c>
      <c r="E51" s="12">
        <f>IF(Inputs!$B$206=Inputs!$C$86,Inputs!C119,IF(Inputs!$B$206=Inputs!$G$86,Inputs!D119,IF(Inputs!$B$206=Inputs!$J$86,Inputs!E119,IF(Inputs!$B$206=Inputs!$M$86,Inputs!F119,"na"))))</f>
        <v>4</v>
      </c>
      <c r="F51" s="12" t="s">
        <v>186</v>
      </c>
      <c r="G51" s="12">
        <f>Inputs!G$209</f>
        <v>105</v>
      </c>
      <c r="H51" s="12" t="s">
        <v>222</v>
      </c>
      <c r="I51" s="12">
        <f>Inputs!H$212</f>
        <v>24</v>
      </c>
      <c r="J51" s="12">
        <f t="shared" si="8"/>
        <v>10080</v>
      </c>
      <c r="K51" s="12">
        <v>1.0</v>
      </c>
      <c r="L51" s="237">
        <f>Inputs!H119</f>
        <v>0.94</v>
      </c>
      <c r="M51" s="237">
        <f>J51/K51*L51*(1+Inputs!$F$86)</f>
        <v>14972.13468</v>
      </c>
    </row>
    <row r="52" ht="14.25" customHeight="1">
      <c r="C52" s="12" t="s">
        <v>189</v>
      </c>
      <c r="E52" s="12">
        <f>IF(Inputs!$B$206=Inputs!$C$86,Inputs!C120,IF(Inputs!$B$206=Inputs!$G$86,Inputs!D120,IF(Inputs!$B$206=Inputs!$J$86,Inputs!E120,IF(Inputs!$B$206=Inputs!$M$86,Inputs!F120,"na"))))</f>
        <v>4</v>
      </c>
      <c r="F52" s="12" t="s">
        <v>186</v>
      </c>
      <c r="G52" s="12">
        <f>Inputs!G$209</f>
        <v>105</v>
      </c>
      <c r="H52" s="12" t="s">
        <v>222</v>
      </c>
      <c r="I52" s="12">
        <f>Inputs!H$212</f>
        <v>24</v>
      </c>
      <c r="J52" s="12">
        <f t="shared" si="8"/>
        <v>10080</v>
      </c>
      <c r="K52" s="12">
        <v>1.0</v>
      </c>
      <c r="L52" s="237">
        <f>Inputs!H120</f>
        <v>0.94</v>
      </c>
      <c r="M52" s="237">
        <f>J52/K52*L52*(1+Inputs!$F$86)</f>
        <v>14972.13468</v>
      </c>
    </row>
    <row r="53" ht="14.25" customHeight="1">
      <c r="C53" s="12" t="s">
        <v>190</v>
      </c>
      <c r="E53" s="12">
        <f>IF(Inputs!$B$206=Inputs!$C$86,Inputs!C121,IF(Inputs!$B$206=Inputs!$G$86,Inputs!D121,IF(Inputs!$B$206=Inputs!$J$86,Inputs!E121,IF(Inputs!$B$206=Inputs!$M$86,Inputs!F121,"na"))))</f>
        <v>0.01</v>
      </c>
      <c r="F53" s="12" t="s">
        <v>186</v>
      </c>
      <c r="G53" s="12">
        <f>Inputs!G$209</f>
        <v>105</v>
      </c>
      <c r="H53" s="12" t="s">
        <v>222</v>
      </c>
      <c r="I53" s="12">
        <f>Inputs!H$212</f>
        <v>24</v>
      </c>
      <c r="J53" s="12">
        <f t="shared" si="8"/>
        <v>25.2</v>
      </c>
      <c r="K53" s="12">
        <v>1.0</v>
      </c>
      <c r="L53" s="237">
        <f>Inputs!H121</f>
        <v>3</v>
      </c>
      <c r="M53" s="237">
        <f>J53/K53*L53*(1+Inputs!$F$86)</f>
        <v>119.4585214</v>
      </c>
    </row>
    <row r="54" ht="14.25" customHeight="1">
      <c r="C54" s="12" t="s">
        <v>191</v>
      </c>
      <c r="E54" s="12">
        <f>IF(Inputs!$B$206=Inputs!$C$86,Inputs!C122,IF(Inputs!$B$206=Inputs!$G$86,Inputs!D122,IF(Inputs!$B$206=Inputs!$J$86,Inputs!E122,IF(Inputs!$B$206=Inputs!$M$86,Inputs!F122,"na"))))</f>
        <v>0.01</v>
      </c>
      <c r="F54" s="12" t="s">
        <v>186</v>
      </c>
      <c r="G54" s="12">
        <f>Inputs!G$209</f>
        <v>105</v>
      </c>
      <c r="H54" s="12" t="s">
        <v>222</v>
      </c>
      <c r="I54" s="12">
        <f>Inputs!H$212</f>
        <v>24</v>
      </c>
      <c r="J54" s="12">
        <f t="shared" si="8"/>
        <v>25.2</v>
      </c>
      <c r="K54" s="12">
        <v>1.0</v>
      </c>
      <c r="L54" s="237">
        <f>Inputs!H122</f>
        <v>2</v>
      </c>
      <c r="M54" s="237">
        <f>J54/K54*L54*(1+Inputs!$F$86)</f>
        <v>79.63901425</v>
      </c>
    </row>
    <row r="55" ht="14.25" customHeight="1">
      <c r="C55" s="12" t="s">
        <v>192</v>
      </c>
      <c r="E55" s="12">
        <f>IF(Inputs!$B$206=Inputs!$C$86,Inputs!C123,IF(Inputs!$B$206=Inputs!$G$86,Inputs!D123,IF(Inputs!$B$206=Inputs!$J$86,Inputs!E123,IF(Inputs!$B$206=Inputs!$M$86,Inputs!F123,"na"))))</f>
        <v>1</v>
      </c>
      <c r="F55" s="12" t="s">
        <v>193</v>
      </c>
      <c r="G55" s="158">
        <v>0.25</v>
      </c>
      <c r="H55" s="12" t="s">
        <v>368</v>
      </c>
      <c r="I55" s="12">
        <f>Inputs!H$212</f>
        <v>24</v>
      </c>
      <c r="J55" s="12">
        <f t="shared" si="8"/>
        <v>6</v>
      </c>
      <c r="K55" s="12">
        <v>1.0</v>
      </c>
      <c r="L55" s="237">
        <f>Inputs!H123</f>
        <v>200</v>
      </c>
      <c r="M55" s="237">
        <f>J55/K55*L55*(1+Inputs!$F$86)</f>
        <v>1896.167006</v>
      </c>
    </row>
    <row r="56" ht="14.25" customHeight="1">
      <c r="C56" s="12" t="s">
        <v>194</v>
      </c>
      <c r="E56" s="12">
        <f>IF(Inputs!$B$206=Inputs!$C$86,Inputs!C124,IF(Inputs!$B$206=Inputs!$G$86,Inputs!D124,IF(Inputs!$B$206=Inputs!$J$86,Inputs!E124,IF(Inputs!$B$206=Inputs!$M$86,Inputs!F124,"na"))))</f>
        <v>1</v>
      </c>
      <c r="F56" s="12" t="s">
        <v>195</v>
      </c>
      <c r="G56" s="157">
        <v>3.0</v>
      </c>
      <c r="H56" s="12" t="s">
        <v>369</v>
      </c>
      <c r="I56" s="12">
        <f>Inputs!H$212</f>
        <v>24</v>
      </c>
      <c r="J56" s="12">
        <f t="shared" si="8"/>
        <v>72</v>
      </c>
      <c r="K56" s="12">
        <v>1.0</v>
      </c>
      <c r="L56" s="237">
        <f>Inputs!H124</f>
        <v>3</v>
      </c>
      <c r="M56" s="237">
        <f>J56/K56*L56*(1+Inputs!$F$86)</f>
        <v>341.3100611</v>
      </c>
    </row>
    <row r="57" ht="14.25" customHeight="1">
      <c r="C57" s="12" t="s">
        <v>196</v>
      </c>
      <c r="E57" s="12">
        <f>IF(Inputs!$B$206=Inputs!$C$86,Inputs!C125,IF(Inputs!$B$206=Inputs!$G$86,Inputs!D125,IF(Inputs!$B$206=Inputs!$J$86,Inputs!E125,IF(Inputs!$B$206=Inputs!$M$86,Inputs!F125,"na"))))</f>
        <v>2</v>
      </c>
      <c r="F57" s="12" t="s">
        <v>193</v>
      </c>
      <c r="G57" s="157">
        <v>0.5</v>
      </c>
      <c r="H57" s="12" t="s">
        <v>368</v>
      </c>
      <c r="I57" s="12">
        <f>Inputs!H$212</f>
        <v>24</v>
      </c>
      <c r="J57" s="12">
        <f t="shared" si="8"/>
        <v>24</v>
      </c>
      <c r="K57" s="12">
        <v>1.0</v>
      </c>
      <c r="L57" s="237">
        <f>Inputs!H125</f>
        <v>250</v>
      </c>
      <c r="M57" s="237">
        <f>J57/K57*L57*(1+Inputs!$F$86)</f>
        <v>9480.83503</v>
      </c>
    </row>
    <row r="58" ht="14.25" customHeight="1">
      <c r="C58" s="12" t="s">
        <v>197</v>
      </c>
      <c r="M58" s="237">
        <f>SUM(M49:M57)</f>
        <v>129464.5947</v>
      </c>
    </row>
    <row r="59" ht="14.25" customHeight="1"/>
    <row r="60" ht="14.25" customHeight="1">
      <c r="C60" s="12" t="s">
        <v>198</v>
      </c>
      <c r="G60" s="237">
        <f>(T6-T8)</f>
        <v>10752954.87</v>
      </c>
      <c r="H60" s="12" t="s">
        <v>370</v>
      </c>
      <c r="I60" s="87">
        <f>Inputs!F128</f>
        <v>0.02</v>
      </c>
      <c r="J60" s="12" t="s">
        <v>371</v>
      </c>
      <c r="K60" s="237">
        <f>I60*G60</f>
        <v>215059.0973</v>
      </c>
    </row>
    <row r="61" ht="14.25" customHeight="1">
      <c r="K61" s="237"/>
    </row>
    <row r="62" ht="14.25" customHeight="1">
      <c r="C62" s="12" t="s">
        <v>199</v>
      </c>
      <c r="G62" s="237">
        <f>G60</f>
        <v>10752954.87</v>
      </c>
      <c r="H62" s="12" t="s">
        <v>370</v>
      </c>
      <c r="I62" s="87">
        <f>Inputs!F130</f>
        <v>0.05</v>
      </c>
      <c r="J62" s="12" t="s">
        <v>371</v>
      </c>
      <c r="K62" s="237">
        <f>I62*G62</f>
        <v>537647.7433</v>
      </c>
    </row>
    <row r="63" ht="14.25" customHeight="1">
      <c r="K63" s="237"/>
    </row>
    <row r="64" ht="14.25" customHeight="1">
      <c r="C64" s="12" t="s">
        <v>200</v>
      </c>
      <c r="G64" s="237">
        <f>R68+K62+K60+M58+H46</f>
        <v>1108585.83</v>
      </c>
      <c r="I64" s="87">
        <f>Inputs!F132</f>
        <v>0.08</v>
      </c>
      <c r="J64" s="12" t="s">
        <v>371</v>
      </c>
      <c r="K64" s="237">
        <f>I64*G64</f>
        <v>88686.86643</v>
      </c>
    </row>
    <row r="65" ht="14.25" customHeight="1"/>
    <row r="66" ht="14.25" customHeight="1">
      <c r="A66" s="330">
        <v>1.2</v>
      </c>
      <c r="B66" s="331" t="s">
        <v>301</v>
      </c>
      <c r="C66" s="332"/>
      <c r="D66" s="332"/>
      <c r="E66" s="332"/>
      <c r="F66" s="332"/>
      <c r="J66" s="12">
        <f>J68+J75+J82</f>
        <v>415</v>
      </c>
      <c r="L66" s="12">
        <f t="shared" ref="L66:M66" si="9">L68+L75+L82</f>
        <v>431</v>
      </c>
      <c r="M66" s="12">
        <f t="shared" si="9"/>
        <v>2925</v>
      </c>
      <c r="T66" s="313">
        <f>T68+T75+T82</f>
        <v>270994.1</v>
      </c>
      <c r="Z66" s="313">
        <f>SUM(T66:Y66)</f>
        <v>270994.1</v>
      </c>
    </row>
    <row r="67" ht="14.25" customHeight="1"/>
    <row r="68" ht="14.25" customHeight="1">
      <c r="A68" s="12" t="s">
        <v>302</v>
      </c>
      <c r="B68" s="12" t="s">
        <v>372</v>
      </c>
      <c r="J68" s="12">
        <f>I73</f>
        <v>160</v>
      </c>
      <c r="K68" s="12">
        <v>1.0</v>
      </c>
      <c r="L68" s="12">
        <f>J68*K68</f>
        <v>160</v>
      </c>
      <c r="M68" s="12">
        <f>L73</f>
        <v>240</v>
      </c>
      <c r="T68" s="346">
        <f>K73</f>
        <v>22935.2</v>
      </c>
    </row>
    <row r="69" ht="14.25" customHeight="1"/>
    <row r="70" ht="14.25" customHeight="1">
      <c r="D70" s="149" t="s">
        <v>298</v>
      </c>
      <c r="E70" s="149"/>
      <c r="F70" s="149"/>
      <c r="G70" s="149" t="s">
        <v>357</v>
      </c>
      <c r="H70" s="149" t="s">
        <v>155</v>
      </c>
      <c r="I70" s="149" t="s">
        <v>364</v>
      </c>
      <c r="J70" s="149" t="s">
        <v>373</v>
      </c>
      <c r="K70" s="149" t="s">
        <v>360</v>
      </c>
      <c r="L70" s="149" t="s">
        <v>347</v>
      </c>
    </row>
    <row r="71" ht="14.25" customHeight="1">
      <c r="D71" s="12" t="s">
        <v>374</v>
      </c>
      <c r="G71" s="157">
        <v>2.0</v>
      </c>
      <c r="H71" s="12">
        <f>Inputs!E$48</f>
        <v>89.25</v>
      </c>
      <c r="I71" s="157">
        <v>80.0</v>
      </c>
      <c r="J71" s="12">
        <v>1.0</v>
      </c>
      <c r="K71" s="237">
        <f t="shared" ref="K71:K72" si="10">G71*H71*I71*J71</f>
        <v>14280</v>
      </c>
      <c r="L71" s="12">
        <f t="shared" ref="L71:L72" si="11">J71*I71*G71</f>
        <v>160</v>
      </c>
    </row>
    <row r="72" ht="14.25" customHeight="1">
      <c r="D72" s="12" t="s">
        <v>375</v>
      </c>
      <c r="G72" s="157">
        <v>1.0</v>
      </c>
      <c r="H72" s="12">
        <f>Inputs!E$49</f>
        <v>108.19</v>
      </c>
      <c r="I72" s="157">
        <v>80.0</v>
      </c>
      <c r="J72" s="12">
        <v>1.0</v>
      </c>
      <c r="K72" s="237">
        <f t="shared" si="10"/>
        <v>8655.2</v>
      </c>
      <c r="L72" s="12">
        <f t="shared" si="11"/>
        <v>80</v>
      </c>
    </row>
    <row r="73" ht="14.25" customHeight="1">
      <c r="G73" s="12">
        <f>SUM(G71:G72)</f>
        <v>3</v>
      </c>
      <c r="I73" s="12">
        <f>SUM(I71:I72)</f>
        <v>160</v>
      </c>
      <c r="K73" s="237">
        <f t="shared" ref="K73:L73" si="12">SUM(K71:K72)</f>
        <v>22935.2</v>
      </c>
      <c r="L73" s="12">
        <f t="shared" si="12"/>
        <v>240</v>
      </c>
    </row>
    <row r="74" ht="14.25" customHeight="1"/>
    <row r="75" ht="14.25" customHeight="1">
      <c r="A75" s="12" t="s">
        <v>304</v>
      </c>
      <c r="B75" s="12" t="s">
        <v>376</v>
      </c>
      <c r="J75" s="12">
        <f>I80</f>
        <v>160</v>
      </c>
      <c r="K75" s="12">
        <v>1.1</v>
      </c>
      <c r="L75" s="12">
        <f>J75*K75</f>
        <v>176</v>
      </c>
      <c r="M75" s="12">
        <f>L80</f>
        <v>240</v>
      </c>
      <c r="T75" s="346">
        <f>K80</f>
        <v>22935.2</v>
      </c>
    </row>
    <row r="76" ht="14.25" customHeight="1"/>
    <row r="77" ht="14.25" customHeight="1">
      <c r="D77" s="149" t="s">
        <v>298</v>
      </c>
      <c r="E77" s="149"/>
      <c r="F77" s="149"/>
      <c r="G77" s="149" t="s">
        <v>357</v>
      </c>
      <c r="H77" s="149" t="s">
        <v>155</v>
      </c>
      <c r="I77" s="149" t="s">
        <v>364</v>
      </c>
      <c r="J77" s="149" t="s">
        <v>373</v>
      </c>
      <c r="K77" s="149" t="s">
        <v>360</v>
      </c>
      <c r="L77" s="149" t="s">
        <v>347</v>
      </c>
    </row>
    <row r="78" ht="14.25" customHeight="1">
      <c r="D78" s="12" t="s">
        <v>374</v>
      </c>
      <c r="G78" s="157">
        <v>2.0</v>
      </c>
      <c r="H78" s="12">
        <f>Inputs!E$48</f>
        <v>89.25</v>
      </c>
      <c r="I78" s="157">
        <v>80.0</v>
      </c>
      <c r="J78" s="12">
        <v>1.0</v>
      </c>
      <c r="K78" s="237">
        <f t="shared" ref="K78:K79" si="13">J78*I78*H78*G78</f>
        <v>14280</v>
      </c>
      <c r="L78" s="12">
        <f t="shared" ref="L78:L79" si="14">J78*I78*G78</f>
        <v>160</v>
      </c>
    </row>
    <row r="79" ht="14.25" customHeight="1">
      <c r="D79" s="12" t="s">
        <v>375</v>
      </c>
      <c r="G79" s="157">
        <v>1.0</v>
      </c>
      <c r="H79" s="12">
        <f>Inputs!E$49</f>
        <v>108.19</v>
      </c>
      <c r="I79" s="157">
        <v>80.0</v>
      </c>
      <c r="J79" s="12">
        <v>1.0</v>
      </c>
      <c r="K79" s="237">
        <f t="shared" si="13"/>
        <v>8655.2</v>
      </c>
      <c r="L79" s="12">
        <f t="shared" si="14"/>
        <v>80</v>
      </c>
    </row>
    <row r="80" ht="14.25" customHeight="1">
      <c r="G80" s="12">
        <f>SUM(G78:G79)</f>
        <v>3</v>
      </c>
      <c r="I80" s="12">
        <f>SUM(I78:I79)</f>
        <v>160</v>
      </c>
      <c r="K80" s="237">
        <f t="shared" ref="K80:L80" si="15">SUM(K78:K79)</f>
        <v>22935.2</v>
      </c>
      <c r="L80" s="12">
        <f t="shared" si="15"/>
        <v>240</v>
      </c>
    </row>
    <row r="81" ht="14.25" customHeight="1"/>
    <row r="82" ht="14.25" customHeight="1">
      <c r="A82" s="12" t="s">
        <v>306</v>
      </c>
      <c r="B82" s="12" t="s">
        <v>377</v>
      </c>
      <c r="J82" s="12">
        <f>J84+J97</f>
        <v>95</v>
      </c>
      <c r="K82" s="12">
        <v>1.0</v>
      </c>
      <c r="L82" s="12">
        <f>J82*K82</f>
        <v>95</v>
      </c>
      <c r="M82" s="12">
        <f>M84+M97</f>
        <v>2445</v>
      </c>
      <c r="T82" s="346">
        <f>T84+T97</f>
        <v>225123.7</v>
      </c>
    </row>
    <row r="83" ht="14.25" customHeight="1"/>
    <row r="84" ht="14.25" customHeight="1">
      <c r="C84" s="12" t="s">
        <v>378</v>
      </c>
      <c r="D84" s="12" t="s">
        <v>379</v>
      </c>
      <c r="J84" s="12">
        <f>F95</f>
        <v>40</v>
      </c>
      <c r="K84" s="12">
        <v>1.0</v>
      </c>
      <c r="L84" s="12">
        <f>J84*K84</f>
        <v>40</v>
      </c>
      <c r="M84" s="12">
        <f>J84*D87</f>
        <v>960</v>
      </c>
      <c r="T84" s="237">
        <f>I95</f>
        <v>85680</v>
      </c>
    </row>
    <row r="85" ht="14.25" customHeight="1"/>
    <row r="86" ht="14.25" customHeight="1">
      <c r="D86" s="149" t="s">
        <v>380</v>
      </c>
      <c r="E86" s="149"/>
      <c r="F86" s="149"/>
      <c r="G86" s="149" t="s">
        <v>381</v>
      </c>
      <c r="H86" s="149" t="s">
        <v>382</v>
      </c>
    </row>
    <row r="87" ht="14.25" customHeight="1">
      <c r="D87" s="12">
        <f>I49</f>
        <v>24</v>
      </c>
      <c r="E87" s="66" t="s">
        <v>121</v>
      </c>
      <c r="G87" s="237">
        <f>Inputs!E48</f>
        <v>89.25</v>
      </c>
      <c r="H87" s="237">
        <f>G87*D87</f>
        <v>2142</v>
      </c>
    </row>
    <row r="88" ht="14.25" customHeight="1"/>
    <row r="89" ht="14.25" customHeight="1">
      <c r="D89" s="12" t="s">
        <v>383</v>
      </c>
      <c r="G89" s="157">
        <v>16.0</v>
      </c>
      <c r="H89" s="12" t="s">
        <v>384</v>
      </c>
    </row>
    <row r="90" ht="14.25" customHeight="1">
      <c r="D90" s="12" t="s">
        <v>385</v>
      </c>
      <c r="G90" s="157">
        <v>8.0</v>
      </c>
      <c r="H90" s="12" t="s">
        <v>384</v>
      </c>
    </row>
    <row r="91" ht="14.25" customHeight="1">
      <c r="D91" s="12" t="s">
        <v>386</v>
      </c>
      <c r="G91" s="157">
        <v>12.0</v>
      </c>
      <c r="H91" s="12" t="s">
        <v>384</v>
      </c>
    </row>
    <row r="92" ht="14.25" customHeight="1">
      <c r="D92" s="12" t="s">
        <v>387</v>
      </c>
      <c r="G92" s="157">
        <v>4.0</v>
      </c>
      <c r="H92" s="12" t="s">
        <v>384</v>
      </c>
    </row>
    <row r="93" ht="14.25" customHeight="1">
      <c r="G93" s="12">
        <f>SUM(G89:G92)</f>
        <v>40</v>
      </c>
      <c r="H93" s="12" t="s">
        <v>384</v>
      </c>
    </row>
    <row r="94" ht="14.25" customHeight="1"/>
    <row r="95" ht="14.25" customHeight="1">
      <c r="D95" s="12" t="s">
        <v>388</v>
      </c>
      <c r="F95" s="12">
        <f>G93</f>
        <v>40</v>
      </c>
      <c r="G95" s="12" t="s">
        <v>389</v>
      </c>
      <c r="H95" s="237">
        <f>H87</f>
        <v>2142</v>
      </c>
      <c r="I95" s="237">
        <f>H95*F95</f>
        <v>85680</v>
      </c>
    </row>
    <row r="96" ht="14.25" customHeight="1"/>
    <row r="97" ht="14.25" customHeight="1">
      <c r="C97" s="12" t="s">
        <v>390</v>
      </c>
      <c r="D97" s="12" t="s">
        <v>391</v>
      </c>
      <c r="J97" s="12">
        <f>F116</f>
        <v>55</v>
      </c>
      <c r="K97" s="12">
        <v>1.0</v>
      </c>
      <c r="L97" s="12">
        <f>K97*J97</f>
        <v>55</v>
      </c>
      <c r="M97" s="12">
        <f>D104*F116</f>
        <v>1485</v>
      </c>
      <c r="S97" s="237">
        <f>J116*Inputs!C37</f>
        <v>54054</v>
      </c>
      <c r="T97" s="237">
        <f>K116</f>
        <v>139443.7</v>
      </c>
    </row>
    <row r="98" ht="14.25" customHeight="1"/>
    <row r="99" ht="14.25" customHeight="1">
      <c r="D99" s="149" t="s">
        <v>343</v>
      </c>
      <c r="E99" s="149"/>
      <c r="F99" s="149"/>
      <c r="G99" s="149" t="s">
        <v>381</v>
      </c>
      <c r="H99" s="149" t="s">
        <v>382</v>
      </c>
    </row>
    <row r="100" ht="14.25" customHeight="1">
      <c r="D100" s="12">
        <v>1.0</v>
      </c>
      <c r="E100" s="12" t="str">
        <f t="shared" ref="E100:E103" si="16">B11</f>
        <v>Portfolio Manager</v>
      </c>
      <c r="G100" s="12">
        <f t="shared" ref="G100:G103" si="17">F11</f>
        <v>157.87</v>
      </c>
      <c r="H100" s="237">
        <f t="shared" ref="H100:H103" si="18">G100*D100</f>
        <v>157.87</v>
      </c>
    </row>
    <row r="101" ht="14.25" customHeight="1">
      <c r="D101" s="12">
        <v>1.0</v>
      </c>
      <c r="E101" s="12" t="str">
        <f t="shared" si="16"/>
        <v>Senior Project Manager / Characterization SME</v>
      </c>
      <c r="G101" s="12">
        <f t="shared" si="17"/>
        <v>127.28</v>
      </c>
      <c r="H101" s="237">
        <f t="shared" si="18"/>
        <v>127.28</v>
      </c>
    </row>
    <row r="102" ht="14.25" customHeight="1">
      <c r="D102" s="12">
        <v>1.0</v>
      </c>
      <c r="E102" s="12" t="str">
        <f t="shared" si="16"/>
        <v>Project Manager / Waste Management</v>
      </c>
      <c r="G102" s="12">
        <f t="shared" si="17"/>
        <v>108.19</v>
      </c>
      <c r="H102" s="237">
        <f t="shared" si="18"/>
        <v>108.19</v>
      </c>
    </row>
    <row r="103" ht="14.25" customHeight="1">
      <c r="D103" s="12">
        <f>I49</f>
        <v>24</v>
      </c>
      <c r="E103" s="12" t="str">
        <f t="shared" si="16"/>
        <v>Decom Technician / Safety SME</v>
      </c>
      <c r="G103" s="12">
        <f t="shared" si="17"/>
        <v>89.25</v>
      </c>
      <c r="H103" s="237">
        <f t="shared" si="18"/>
        <v>2142</v>
      </c>
    </row>
    <row r="104" ht="14.25" customHeight="1">
      <c r="D104" s="12">
        <f>SUM(D100:D103)</f>
        <v>27</v>
      </c>
      <c r="H104" s="237">
        <f>SUM(H100:H103)</f>
        <v>2535.34</v>
      </c>
    </row>
    <row r="105" ht="14.25" customHeight="1"/>
    <row r="106" ht="14.25" customHeight="1">
      <c r="I106" s="12" t="s">
        <v>357</v>
      </c>
      <c r="J106" s="12" t="s">
        <v>392</v>
      </c>
      <c r="K106" s="12" t="s">
        <v>393</v>
      </c>
      <c r="L106" s="12" t="s">
        <v>394</v>
      </c>
    </row>
    <row r="107" ht="14.25" customHeight="1">
      <c r="H107" s="12" t="s">
        <v>184</v>
      </c>
      <c r="I107" s="12" t="s">
        <v>395</v>
      </c>
      <c r="J107" s="12" t="s">
        <v>360</v>
      </c>
      <c r="K107" s="12" t="s">
        <v>396</v>
      </c>
      <c r="L107" s="12" t="s">
        <v>360</v>
      </c>
    </row>
    <row r="108" ht="14.25" customHeight="1">
      <c r="D108" s="12" t="s">
        <v>397</v>
      </c>
      <c r="H108" s="12">
        <v>600.0</v>
      </c>
      <c r="I108" s="12">
        <f t="shared" ref="I108:I113" si="19">D$104</f>
        <v>27</v>
      </c>
      <c r="J108" s="237">
        <f t="shared" ref="J108:J113" si="20">I108*H108</f>
        <v>16200</v>
      </c>
      <c r="K108" s="237">
        <f t="shared" ref="K108:K115" si="21">F108*H$104</f>
        <v>0</v>
      </c>
      <c r="L108" s="237">
        <f t="shared" ref="L108:L115" si="22">K108+J108</f>
        <v>16200</v>
      </c>
    </row>
    <row r="109" ht="14.25" customHeight="1">
      <c r="D109" s="12" t="s">
        <v>398</v>
      </c>
      <c r="H109" s="12">
        <v>350.0</v>
      </c>
      <c r="I109" s="12">
        <f t="shared" si="19"/>
        <v>27</v>
      </c>
      <c r="J109" s="237">
        <f t="shared" si="20"/>
        <v>9450</v>
      </c>
      <c r="K109" s="237">
        <f t="shared" si="21"/>
        <v>0</v>
      </c>
      <c r="L109" s="237">
        <f t="shared" si="22"/>
        <v>9450</v>
      </c>
    </row>
    <row r="110" ht="14.25" customHeight="1">
      <c r="D110" s="12" t="s">
        <v>399</v>
      </c>
      <c r="F110" s="157">
        <v>4.0</v>
      </c>
      <c r="G110" s="12" t="s">
        <v>400</v>
      </c>
      <c r="H110" s="12">
        <v>150.0</v>
      </c>
      <c r="I110" s="12">
        <f t="shared" si="19"/>
        <v>27</v>
      </c>
      <c r="J110" s="237">
        <f t="shared" si="20"/>
        <v>4050</v>
      </c>
      <c r="K110" s="237">
        <f t="shared" si="21"/>
        <v>10141.36</v>
      </c>
      <c r="L110" s="237">
        <f t="shared" si="22"/>
        <v>14191.36</v>
      </c>
    </row>
    <row r="111" ht="14.25" customHeight="1">
      <c r="D111" s="12" t="s">
        <v>401</v>
      </c>
      <c r="F111" s="157">
        <v>1.0</v>
      </c>
      <c r="G111" s="12" t="s">
        <v>400</v>
      </c>
      <c r="H111" s="12">
        <v>50.0</v>
      </c>
      <c r="I111" s="12">
        <f t="shared" si="19"/>
        <v>27</v>
      </c>
      <c r="J111" s="237">
        <f t="shared" si="20"/>
        <v>1350</v>
      </c>
      <c r="K111" s="237">
        <f t="shared" si="21"/>
        <v>2535.34</v>
      </c>
      <c r="L111" s="237">
        <f t="shared" si="22"/>
        <v>3885.34</v>
      </c>
    </row>
    <row r="112" ht="14.25" customHeight="1">
      <c r="D112" s="12" t="s">
        <v>402</v>
      </c>
      <c r="F112" s="157">
        <v>1.0</v>
      </c>
      <c r="G112" s="12" t="s">
        <v>400</v>
      </c>
      <c r="H112" s="12">
        <v>25.0</v>
      </c>
      <c r="I112" s="12">
        <f t="shared" si="19"/>
        <v>27</v>
      </c>
      <c r="J112" s="237">
        <f t="shared" si="20"/>
        <v>675</v>
      </c>
      <c r="K112" s="237">
        <f t="shared" si="21"/>
        <v>2535.34</v>
      </c>
      <c r="L112" s="237">
        <f t="shared" si="22"/>
        <v>3210.34</v>
      </c>
    </row>
    <row r="113" ht="14.25" customHeight="1">
      <c r="D113" s="12" t="s">
        <v>403</v>
      </c>
      <c r="F113" s="157">
        <v>1.0</v>
      </c>
      <c r="G113" s="12" t="s">
        <v>400</v>
      </c>
      <c r="H113" s="12">
        <v>125.0</v>
      </c>
      <c r="I113" s="12">
        <f t="shared" si="19"/>
        <v>27</v>
      </c>
      <c r="J113" s="237">
        <f t="shared" si="20"/>
        <v>3375</v>
      </c>
      <c r="K113" s="237">
        <f t="shared" si="21"/>
        <v>2535.34</v>
      </c>
      <c r="L113" s="237">
        <f t="shared" si="22"/>
        <v>5910.34</v>
      </c>
    </row>
    <row r="114" ht="14.25" customHeight="1">
      <c r="D114" s="12" t="s">
        <v>404</v>
      </c>
      <c r="F114" s="157">
        <v>8.0</v>
      </c>
      <c r="G114" s="12" t="s">
        <v>405</v>
      </c>
      <c r="J114" s="237"/>
      <c r="K114" s="237">
        <f t="shared" si="21"/>
        <v>20282.72</v>
      </c>
      <c r="L114" s="237">
        <f t="shared" si="22"/>
        <v>20282.72</v>
      </c>
    </row>
    <row r="115" ht="14.25" customHeight="1">
      <c r="D115" s="12" t="s">
        <v>406</v>
      </c>
      <c r="F115" s="157">
        <v>40.0</v>
      </c>
      <c r="G115" s="12" t="s">
        <v>405</v>
      </c>
      <c r="J115" s="237"/>
      <c r="K115" s="237">
        <f t="shared" si="21"/>
        <v>101413.6</v>
      </c>
      <c r="L115" s="237">
        <f t="shared" si="22"/>
        <v>101413.6</v>
      </c>
    </row>
    <row r="116" ht="14.25" customHeight="1">
      <c r="F116" s="12">
        <f>SUM(F110:F115)</f>
        <v>55</v>
      </c>
      <c r="J116" s="237">
        <f>SUM(J108:J115)</f>
        <v>35100</v>
      </c>
      <c r="K116" s="237">
        <f>SUM(K110:K115)</f>
        <v>139443.7</v>
      </c>
      <c r="L116" s="237">
        <f>SUM(L108:L115)</f>
        <v>174543.7</v>
      </c>
    </row>
    <row r="117" ht="14.25" customHeight="1"/>
    <row r="118" ht="14.25" customHeight="1">
      <c r="A118" s="330">
        <v>1.3</v>
      </c>
      <c r="B118" s="331" t="s">
        <v>308</v>
      </c>
      <c r="C118" s="332"/>
      <c r="D118" s="332"/>
      <c r="E118" s="332"/>
      <c r="F118" s="332"/>
      <c r="J118" s="12">
        <f>J120+J122</f>
        <v>176</v>
      </c>
      <c r="L118" s="12">
        <f t="shared" ref="L118:M118" si="23">L120+L122</f>
        <v>176</v>
      </c>
      <c r="M118" s="12">
        <f t="shared" si="23"/>
        <v>480</v>
      </c>
      <c r="T118" s="346">
        <f>T120+T122</f>
        <v>44658.24</v>
      </c>
      <c r="U118" s="134"/>
      <c r="V118" s="134"/>
      <c r="W118" s="134"/>
      <c r="X118" s="134"/>
      <c r="Y118" s="134"/>
      <c r="Z118" s="313">
        <f>SUM(T118:Y118)</f>
        <v>44658.24</v>
      </c>
    </row>
    <row r="119" ht="14.25" customHeight="1"/>
    <row r="120" ht="14.25" customHeight="1">
      <c r="A120" s="12" t="s">
        <v>309</v>
      </c>
      <c r="B120" s="12" t="s">
        <v>408</v>
      </c>
      <c r="J120" s="12">
        <v>80.0</v>
      </c>
      <c r="K120" s="12">
        <v>1.0</v>
      </c>
      <c r="L120" s="12">
        <f>K120*J120</f>
        <v>80</v>
      </c>
    </row>
    <row r="121" ht="14.25" customHeight="1"/>
    <row r="122" ht="14.25" customHeight="1">
      <c r="A122" s="12" t="s">
        <v>312</v>
      </c>
      <c r="B122" s="12" t="s">
        <v>409</v>
      </c>
      <c r="H122" s="12" t="s">
        <v>410</v>
      </c>
      <c r="J122" s="12">
        <f>J124+J133+J151+J159</f>
        <v>96</v>
      </c>
      <c r="K122" s="12">
        <v>1.0</v>
      </c>
      <c r="L122" s="12">
        <f t="shared" ref="L122:M122" si="24">L124+L133+L151+L159</f>
        <v>96</v>
      </c>
      <c r="M122" s="12">
        <f t="shared" si="24"/>
        <v>480</v>
      </c>
      <c r="T122" s="237">
        <f>T124+T133+T151+T159</f>
        <v>44658.24</v>
      </c>
    </row>
    <row r="123" ht="14.25" customHeight="1"/>
    <row r="124" ht="14.25" customHeight="1">
      <c r="B124" s="12" t="s">
        <v>411</v>
      </c>
      <c r="C124" s="12" t="s">
        <v>412</v>
      </c>
      <c r="H124" s="12" t="s">
        <v>410</v>
      </c>
      <c r="J124" s="12">
        <f>F126</f>
        <v>16</v>
      </c>
      <c r="K124" s="12">
        <v>1.0</v>
      </c>
      <c r="L124" s="12">
        <f>K124*J124</f>
        <v>16</v>
      </c>
      <c r="M124" s="12">
        <f>L130</f>
        <v>80</v>
      </c>
      <c r="T124" s="237">
        <f>K130</f>
        <v>7443.04</v>
      </c>
    </row>
    <row r="125" ht="14.25" customHeight="1"/>
    <row r="126" ht="14.25" customHeight="1">
      <c r="E126" s="12" t="s">
        <v>413</v>
      </c>
      <c r="F126" s="157">
        <v>16.0</v>
      </c>
      <c r="G126" s="12" t="s">
        <v>414</v>
      </c>
    </row>
    <row r="127" ht="14.25" customHeight="1">
      <c r="D127" s="149" t="s">
        <v>298</v>
      </c>
      <c r="E127" s="149"/>
      <c r="F127" s="149"/>
      <c r="G127" s="149" t="s">
        <v>357</v>
      </c>
      <c r="H127" s="149" t="s">
        <v>155</v>
      </c>
      <c r="I127" s="149" t="s">
        <v>364</v>
      </c>
      <c r="J127" s="149" t="s">
        <v>373</v>
      </c>
      <c r="K127" s="149" t="s">
        <v>360</v>
      </c>
      <c r="L127" s="149" t="s">
        <v>347</v>
      </c>
    </row>
    <row r="128" ht="14.25" customHeight="1">
      <c r="D128" s="12" t="s">
        <v>374</v>
      </c>
      <c r="G128" s="157">
        <v>4.0</v>
      </c>
      <c r="H128" s="12">
        <f>Inputs!E$48</f>
        <v>89.25</v>
      </c>
      <c r="I128" s="12">
        <f>F126</f>
        <v>16</v>
      </c>
      <c r="J128" s="12">
        <v>1.0</v>
      </c>
      <c r="K128" s="237">
        <f t="shared" ref="K128:K129" si="25">J128*I128*H128*G128</f>
        <v>5712</v>
      </c>
      <c r="L128" s="12">
        <f t="shared" ref="L128:L129" si="26">J128*I128*G128</f>
        <v>64</v>
      </c>
    </row>
    <row r="129" ht="14.25" customHeight="1">
      <c r="D129" s="12" t="s">
        <v>375</v>
      </c>
      <c r="G129" s="157">
        <v>1.0</v>
      </c>
      <c r="H129" s="12">
        <f>Inputs!E$49</f>
        <v>108.19</v>
      </c>
      <c r="I129" s="12">
        <f>F126</f>
        <v>16</v>
      </c>
      <c r="J129" s="12">
        <v>1.0</v>
      </c>
      <c r="K129" s="237">
        <f t="shared" si="25"/>
        <v>1731.04</v>
      </c>
      <c r="L129" s="12">
        <f t="shared" si="26"/>
        <v>16</v>
      </c>
    </row>
    <row r="130" ht="14.25" customHeight="1">
      <c r="G130" s="12">
        <f>SUM(G128:G129)</f>
        <v>5</v>
      </c>
      <c r="I130" s="12">
        <f>SUM(I128:I129)</f>
        <v>32</v>
      </c>
      <c r="K130" s="237">
        <f t="shared" ref="K130:L130" si="27">SUM(K128:K129)</f>
        <v>7443.04</v>
      </c>
      <c r="L130" s="12">
        <f t="shared" si="27"/>
        <v>80</v>
      </c>
    </row>
    <row r="131" ht="14.25" customHeight="1"/>
    <row r="132" ht="14.25" customHeight="1"/>
    <row r="133" ht="14.25" customHeight="1">
      <c r="B133" s="12" t="s">
        <v>415</v>
      </c>
      <c r="C133" s="12" t="s">
        <v>416</v>
      </c>
      <c r="J133" s="12">
        <f>J135+J143</f>
        <v>32</v>
      </c>
      <c r="L133" s="12">
        <f t="shared" ref="L133:M133" si="28">L135+L143</f>
        <v>32</v>
      </c>
      <c r="M133" s="12">
        <f t="shared" si="28"/>
        <v>160</v>
      </c>
      <c r="T133" s="237">
        <f>T135+T143</f>
        <v>14886.08</v>
      </c>
    </row>
    <row r="134" ht="14.25" customHeight="1"/>
    <row r="135" ht="14.25" customHeight="1">
      <c r="B135" s="12" t="s">
        <v>417</v>
      </c>
      <c r="C135" s="12" t="s">
        <v>418</v>
      </c>
      <c r="H135" s="12" t="s">
        <v>410</v>
      </c>
      <c r="J135" s="12">
        <f>F137</f>
        <v>16</v>
      </c>
      <c r="K135" s="12">
        <v>1.0</v>
      </c>
      <c r="L135" s="12">
        <f>K135*J135</f>
        <v>16</v>
      </c>
      <c r="M135" s="12">
        <f>L141</f>
        <v>80</v>
      </c>
      <c r="T135" s="237">
        <f>K141</f>
        <v>7443.04</v>
      </c>
    </row>
    <row r="136" ht="14.25" customHeight="1"/>
    <row r="137" ht="14.25" customHeight="1">
      <c r="E137" s="12" t="s">
        <v>413</v>
      </c>
      <c r="F137" s="157">
        <v>16.0</v>
      </c>
      <c r="G137" s="12" t="s">
        <v>414</v>
      </c>
    </row>
    <row r="138" ht="14.25" customHeight="1">
      <c r="D138" s="149" t="s">
        <v>298</v>
      </c>
      <c r="E138" s="149"/>
      <c r="F138" s="149"/>
      <c r="G138" s="149" t="s">
        <v>357</v>
      </c>
      <c r="H138" s="149" t="s">
        <v>155</v>
      </c>
      <c r="I138" s="149" t="s">
        <v>364</v>
      </c>
      <c r="J138" s="149" t="s">
        <v>373</v>
      </c>
      <c r="K138" s="149" t="s">
        <v>360</v>
      </c>
      <c r="L138" s="149" t="s">
        <v>347</v>
      </c>
    </row>
    <row r="139" ht="14.25" customHeight="1">
      <c r="D139" s="12" t="s">
        <v>374</v>
      </c>
      <c r="G139" s="157">
        <v>4.0</v>
      </c>
      <c r="H139" s="12">
        <f>Inputs!E$48</f>
        <v>89.25</v>
      </c>
      <c r="I139" s="12">
        <f>F137</f>
        <v>16</v>
      </c>
      <c r="J139" s="12">
        <v>1.0</v>
      </c>
      <c r="K139" s="237">
        <f t="shared" ref="K139:K140" si="29">J139*I139*H139*G139</f>
        <v>5712</v>
      </c>
      <c r="L139" s="12">
        <f t="shared" ref="L139:L140" si="30">J139*I139*G139</f>
        <v>64</v>
      </c>
    </row>
    <row r="140" ht="14.25" customHeight="1">
      <c r="D140" s="12" t="s">
        <v>375</v>
      </c>
      <c r="G140" s="157">
        <v>1.0</v>
      </c>
      <c r="H140" s="12">
        <f>Inputs!E$49</f>
        <v>108.19</v>
      </c>
      <c r="I140" s="12">
        <f>F137</f>
        <v>16</v>
      </c>
      <c r="J140" s="12">
        <v>1.0</v>
      </c>
      <c r="K140" s="237">
        <f t="shared" si="29"/>
        <v>1731.04</v>
      </c>
      <c r="L140" s="12">
        <f t="shared" si="30"/>
        <v>16</v>
      </c>
    </row>
    <row r="141" ht="14.25" customHeight="1">
      <c r="G141" s="12">
        <f>SUM(G139:G140)</f>
        <v>5</v>
      </c>
      <c r="I141" s="12">
        <f>SUM(I139:I140)</f>
        <v>32</v>
      </c>
      <c r="K141" s="237">
        <f t="shared" ref="K141:L141" si="31">SUM(K139:K140)</f>
        <v>7443.04</v>
      </c>
      <c r="L141" s="12">
        <f t="shared" si="31"/>
        <v>80</v>
      </c>
    </row>
    <row r="142" ht="14.25" customHeight="1">
      <c r="K142" s="237"/>
    </row>
    <row r="143" ht="14.25" customHeight="1">
      <c r="B143" s="12" t="s">
        <v>419</v>
      </c>
      <c r="C143" s="12" t="s">
        <v>420</v>
      </c>
      <c r="H143" s="12" t="s">
        <v>410</v>
      </c>
      <c r="J143" s="12">
        <f>F145</f>
        <v>16</v>
      </c>
      <c r="K143" s="12">
        <v>1.0</v>
      </c>
      <c r="L143" s="12">
        <f>K143*J143</f>
        <v>16</v>
      </c>
      <c r="M143" s="12">
        <f>L149</f>
        <v>80</v>
      </c>
      <c r="T143" s="237">
        <f>K149</f>
        <v>7443.04</v>
      </c>
    </row>
    <row r="144" ht="14.25" customHeight="1"/>
    <row r="145" ht="14.25" customHeight="1">
      <c r="E145" s="12" t="s">
        <v>413</v>
      </c>
      <c r="F145" s="157">
        <v>16.0</v>
      </c>
      <c r="G145" s="12" t="s">
        <v>414</v>
      </c>
    </row>
    <row r="146" ht="14.25" customHeight="1">
      <c r="D146" s="149" t="s">
        <v>298</v>
      </c>
      <c r="E146" s="149"/>
      <c r="F146" s="149"/>
      <c r="G146" s="149" t="s">
        <v>357</v>
      </c>
      <c r="H146" s="149" t="s">
        <v>155</v>
      </c>
      <c r="I146" s="149" t="s">
        <v>364</v>
      </c>
      <c r="J146" s="149" t="s">
        <v>373</v>
      </c>
      <c r="K146" s="149" t="s">
        <v>360</v>
      </c>
      <c r="L146" s="149" t="s">
        <v>347</v>
      </c>
    </row>
    <row r="147" ht="14.25" customHeight="1">
      <c r="D147" s="12" t="s">
        <v>374</v>
      </c>
      <c r="G147" s="157">
        <v>4.0</v>
      </c>
      <c r="H147" s="12">
        <f>Inputs!E$48</f>
        <v>89.25</v>
      </c>
      <c r="I147" s="12">
        <f>F145</f>
        <v>16</v>
      </c>
      <c r="J147" s="12">
        <v>1.0</v>
      </c>
      <c r="K147" s="237">
        <f t="shared" ref="K147:K148" si="32">J147*I147*H147*G147</f>
        <v>5712</v>
      </c>
      <c r="L147" s="12">
        <f t="shared" ref="L147:L148" si="33">J147*I147*G147</f>
        <v>64</v>
      </c>
    </row>
    <row r="148" ht="14.25" customHeight="1">
      <c r="D148" s="12" t="s">
        <v>375</v>
      </c>
      <c r="G148" s="157">
        <v>1.0</v>
      </c>
      <c r="H148" s="12">
        <f>Inputs!E$49</f>
        <v>108.19</v>
      </c>
      <c r="I148" s="12">
        <f>F145</f>
        <v>16</v>
      </c>
      <c r="J148" s="12">
        <v>1.0</v>
      </c>
      <c r="K148" s="237">
        <f t="shared" si="32"/>
        <v>1731.04</v>
      </c>
      <c r="L148" s="12">
        <f t="shared" si="33"/>
        <v>16</v>
      </c>
    </row>
    <row r="149" ht="14.25" customHeight="1">
      <c r="G149" s="12">
        <f>SUM(G147:G148)</f>
        <v>5</v>
      </c>
      <c r="I149" s="12">
        <f>SUM(I147:I148)</f>
        <v>32</v>
      </c>
      <c r="K149" s="237">
        <f t="shared" ref="K149:L149" si="34">SUM(K147:K148)</f>
        <v>7443.04</v>
      </c>
      <c r="L149" s="12">
        <f t="shared" si="34"/>
        <v>80</v>
      </c>
    </row>
    <row r="150" ht="14.25" customHeight="1"/>
    <row r="151" ht="14.25" customHeight="1">
      <c r="B151" s="12" t="s">
        <v>421</v>
      </c>
      <c r="C151" s="12" t="s">
        <v>422</v>
      </c>
      <c r="H151" s="12" t="s">
        <v>410</v>
      </c>
      <c r="J151" s="12">
        <f>F153</f>
        <v>16</v>
      </c>
      <c r="K151" s="12">
        <v>1.0</v>
      </c>
      <c r="L151" s="12">
        <f>K151*J151</f>
        <v>16</v>
      </c>
      <c r="M151" s="12">
        <f>L157</f>
        <v>80</v>
      </c>
      <c r="T151" s="237">
        <f>K157</f>
        <v>7443.04</v>
      </c>
    </row>
    <row r="152" ht="14.25" customHeight="1"/>
    <row r="153" ht="14.25" customHeight="1">
      <c r="E153" s="12" t="s">
        <v>413</v>
      </c>
      <c r="F153" s="157">
        <v>16.0</v>
      </c>
      <c r="G153" s="12" t="s">
        <v>414</v>
      </c>
    </row>
    <row r="154" ht="14.25" customHeight="1">
      <c r="D154" s="149" t="s">
        <v>298</v>
      </c>
      <c r="E154" s="149"/>
      <c r="F154" s="149"/>
      <c r="G154" s="149" t="s">
        <v>357</v>
      </c>
      <c r="H154" s="149" t="s">
        <v>155</v>
      </c>
      <c r="I154" s="149" t="s">
        <v>364</v>
      </c>
      <c r="J154" s="149" t="s">
        <v>373</v>
      </c>
      <c r="K154" s="149" t="s">
        <v>360</v>
      </c>
      <c r="L154" s="149" t="s">
        <v>347</v>
      </c>
    </row>
    <row r="155" ht="14.25" customHeight="1">
      <c r="D155" s="12" t="s">
        <v>374</v>
      </c>
      <c r="G155" s="157">
        <v>4.0</v>
      </c>
      <c r="H155" s="12">
        <f>Inputs!E$48</f>
        <v>89.25</v>
      </c>
      <c r="I155" s="12">
        <f>F153</f>
        <v>16</v>
      </c>
      <c r="J155" s="12">
        <v>1.0</v>
      </c>
      <c r="K155" s="237">
        <f t="shared" ref="K155:K156" si="35">J155*I155*H155*G155</f>
        <v>5712</v>
      </c>
      <c r="L155" s="12">
        <f t="shared" ref="L155:L156" si="36">J155*I155*G155</f>
        <v>64</v>
      </c>
    </row>
    <row r="156" ht="14.25" customHeight="1">
      <c r="D156" s="12" t="s">
        <v>375</v>
      </c>
      <c r="G156" s="157">
        <v>1.0</v>
      </c>
      <c r="H156" s="12">
        <f>Inputs!E$49</f>
        <v>108.19</v>
      </c>
      <c r="I156" s="12">
        <f>F153</f>
        <v>16</v>
      </c>
      <c r="J156" s="12">
        <v>1.0</v>
      </c>
      <c r="K156" s="237">
        <f t="shared" si="35"/>
        <v>1731.04</v>
      </c>
      <c r="L156" s="12">
        <f t="shared" si="36"/>
        <v>16</v>
      </c>
    </row>
    <row r="157" ht="14.25" customHeight="1">
      <c r="G157" s="12">
        <f>SUM(G155:G156)</f>
        <v>5</v>
      </c>
      <c r="I157" s="12">
        <f>SUM(I155:I156)</f>
        <v>32</v>
      </c>
      <c r="K157" s="237">
        <f t="shared" ref="K157:L157" si="37">SUM(K155:K156)</f>
        <v>7443.04</v>
      </c>
      <c r="L157" s="12">
        <f t="shared" si="37"/>
        <v>80</v>
      </c>
    </row>
    <row r="158" ht="14.25" customHeight="1">
      <c r="K158" s="237"/>
    </row>
    <row r="159" ht="14.25" customHeight="1">
      <c r="B159" s="12" t="s">
        <v>423</v>
      </c>
      <c r="C159" s="316" t="s">
        <v>482</v>
      </c>
      <c r="J159" s="12">
        <f>J161+J169</f>
        <v>32</v>
      </c>
      <c r="L159" s="12">
        <f t="shared" ref="L159:M159" si="38">L161+L169</f>
        <v>32</v>
      </c>
      <c r="M159" s="12">
        <f t="shared" si="38"/>
        <v>160</v>
      </c>
      <c r="T159" s="237">
        <f>T161+T169</f>
        <v>14886.08</v>
      </c>
    </row>
    <row r="160" ht="14.25" customHeight="1"/>
    <row r="161" ht="14.25" customHeight="1">
      <c r="B161" s="12" t="s">
        <v>425</v>
      </c>
      <c r="C161" s="12" t="s">
        <v>426</v>
      </c>
      <c r="H161" s="12" t="s">
        <v>410</v>
      </c>
      <c r="J161" s="12">
        <f>F163</f>
        <v>16</v>
      </c>
      <c r="K161" s="12">
        <v>1.0</v>
      </c>
      <c r="L161" s="12">
        <f>K161*J161</f>
        <v>16</v>
      </c>
      <c r="M161" s="12">
        <f>L167</f>
        <v>80</v>
      </c>
      <c r="T161" s="237">
        <f>K167</f>
        <v>7443.04</v>
      </c>
    </row>
    <row r="162" ht="14.25" customHeight="1"/>
    <row r="163" ht="14.25" customHeight="1">
      <c r="E163" s="12" t="s">
        <v>413</v>
      </c>
      <c r="F163" s="157">
        <v>16.0</v>
      </c>
      <c r="G163" s="12" t="s">
        <v>414</v>
      </c>
    </row>
    <row r="164" ht="14.25" customHeight="1">
      <c r="D164" s="149" t="s">
        <v>298</v>
      </c>
      <c r="E164" s="149"/>
      <c r="F164" s="149"/>
      <c r="G164" s="149" t="s">
        <v>357</v>
      </c>
      <c r="H164" s="149" t="s">
        <v>155</v>
      </c>
      <c r="I164" s="149" t="s">
        <v>364</v>
      </c>
      <c r="J164" s="149" t="s">
        <v>373</v>
      </c>
      <c r="K164" s="149" t="s">
        <v>360</v>
      </c>
      <c r="L164" s="149" t="s">
        <v>347</v>
      </c>
    </row>
    <row r="165" ht="14.25" customHeight="1">
      <c r="D165" s="12" t="s">
        <v>374</v>
      </c>
      <c r="G165" s="157">
        <v>4.0</v>
      </c>
      <c r="H165" s="12">
        <f>Inputs!E$48</f>
        <v>89.25</v>
      </c>
      <c r="I165" s="12">
        <f>F163</f>
        <v>16</v>
      </c>
      <c r="J165" s="12">
        <v>1.0</v>
      </c>
      <c r="K165" s="237">
        <f t="shared" ref="K165:K166" si="39">J165*I165*H165*G165</f>
        <v>5712</v>
      </c>
      <c r="L165" s="12">
        <f t="shared" ref="L165:L166" si="40">J165*I165*G165</f>
        <v>64</v>
      </c>
    </row>
    <row r="166" ht="14.25" customHeight="1">
      <c r="D166" s="12" t="s">
        <v>375</v>
      </c>
      <c r="G166" s="157">
        <v>1.0</v>
      </c>
      <c r="H166" s="12">
        <f>Inputs!E$49</f>
        <v>108.19</v>
      </c>
      <c r="I166" s="12">
        <f>F163</f>
        <v>16</v>
      </c>
      <c r="J166" s="12">
        <v>1.0</v>
      </c>
      <c r="K166" s="237">
        <f t="shared" si="39"/>
        <v>1731.04</v>
      </c>
      <c r="L166" s="12">
        <f t="shared" si="40"/>
        <v>16</v>
      </c>
    </row>
    <row r="167" ht="14.25" customHeight="1">
      <c r="G167" s="12">
        <f>SUM(G165:G166)</f>
        <v>5</v>
      </c>
      <c r="I167" s="12">
        <f>SUM(I165:I166)</f>
        <v>32</v>
      </c>
      <c r="K167" s="237">
        <f t="shared" ref="K167:L167" si="41">SUM(K165:K166)</f>
        <v>7443.04</v>
      </c>
      <c r="L167" s="12">
        <f t="shared" si="41"/>
        <v>80</v>
      </c>
    </row>
    <row r="168" ht="14.25" customHeight="1"/>
    <row r="169" ht="14.25" customHeight="1">
      <c r="B169" s="12" t="s">
        <v>427</v>
      </c>
      <c r="C169" s="12" t="s">
        <v>428</v>
      </c>
      <c r="H169" s="12" t="s">
        <v>410</v>
      </c>
      <c r="J169" s="12">
        <f>F171</f>
        <v>16</v>
      </c>
      <c r="K169" s="12">
        <v>1.0</v>
      </c>
      <c r="L169" s="12">
        <f>K169*J169</f>
        <v>16</v>
      </c>
      <c r="M169" s="12">
        <f>L175</f>
        <v>80</v>
      </c>
      <c r="T169" s="237">
        <f>K175</f>
        <v>7443.04</v>
      </c>
    </row>
    <row r="170" ht="14.25" customHeight="1"/>
    <row r="171" ht="14.25" customHeight="1">
      <c r="E171" s="12" t="s">
        <v>413</v>
      </c>
      <c r="F171" s="157">
        <v>16.0</v>
      </c>
      <c r="G171" s="12" t="s">
        <v>414</v>
      </c>
    </row>
    <row r="172" ht="14.25" customHeight="1">
      <c r="D172" s="149" t="s">
        <v>298</v>
      </c>
      <c r="E172" s="149"/>
      <c r="F172" s="149"/>
      <c r="G172" s="149" t="s">
        <v>357</v>
      </c>
      <c r="H172" s="149" t="s">
        <v>155</v>
      </c>
      <c r="I172" s="149" t="s">
        <v>364</v>
      </c>
      <c r="J172" s="149" t="s">
        <v>373</v>
      </c>
      <c r="K172" s="149" t="s">
        <v>360</v>
      </c>
      <c r="L172" s="149" t="s">
        <v>347</v>
      </c>
    </row>
    <row r="173" ht="14.25" customHeight="1">
      <c r="D173" s="12" t="s">
        <v>374</v>
      </c>
      <c r="G173" s="157">
        <v>4.0</v>
      </c>
      <c r="H173" s="12">
        <f>Inputs!E$48</f>
        <v>89.25</v>
      </c>
      <c r="I173" s="12">
        <f>F171</f>
        <v>16</v>
      </c>
      <c r="J173" s="12">
        <v>1.0</v>
      </c>
      <c r="K173" s="237">
        <f t="shared" ref="K173:K174" si="42">J173*I173*H173*G173</f>
        <v>5712</v>
      </c>
      <c r="L173" s="12">
        <f t="shared" ref="L173:L174" si="43">J173*I173*G173</f>
        <v>64</v>
      </c>
    </row>
    <row r="174" ht="14.25" customHeight="1">
      <c r="D174" s="12" t="s">
        <v>375</v>
      </c>
      <c r="G174" s="157">
        <v>1.0</v>
      </c>
      <c r="H174" s="12">
        <f>Inputs!E$49</f>
        <v>108.19</v>
      </c>
      <c r="I174" s="12">
        <f>F171</f>
        <v>16</v>
      </c>
      <c r="J174" s="12">
        <v>1.0</v>
      </c>
      <c r="K174" s="237">
        <f t="shared" si="42"/>
        <v>1731.04</v>
      </c>
      <c r="L174" s="12">
        <f t="shared" si="43"/>
        <v>16</v>
      </c>
    </row>
    <row r="175" ht="14.25" customHeight="1">
      <c r="G175" s="12">
        <f>SUM(G173:G174)</f>
        <v>5</v>
      </c>
      <c r="I175" s="12">
        <f>SUM(I173:I174)</f>
        <v>32</v>
      </c>
      <c r="K175" s="237">
        <f t="shared" ref="K175:L175" si="44">SUM(K173:K174)</f>
        <v>7443.04</v>
      </c>
      <c r="L175" s="12">
        <f t="shared" si="44"/>
        <v>80</v>
      </c>
    </row>
    <row r="176" ht="14.25" customHeight="1"/>
    <row r="177" ht="14.25" customHeight="1">
      <c r="A177" s="330">
        <v>1.4</v>
      </c>
      <c r="B177" s="331" t="s">
        <v>429</v>
      </c>
      <c r="C177" s="332"/>
      <c r="D177" s="332"/>
      <c r="E177" s="332"/>
      <c r="F177" s="332"/>
      <c r="J177" s="12">
        <f>F179</f>
        <v>40</v>
      </c>
      <c r="K177" s="12">
        <v>1.0</v>
      </c>
      <c r="L177" s="12">
        <f>K177*J177</f>
        <v>40</v>
      </c>
      <c r="M177" s="12">
        <f>L183</f>
        <v>3200</v>
      </c>
      <c r="T177" s="313">
        <f>K183</f>
        <v>297721.6</v>
      </c>
      <c r="Z177" s="313">
        <f>SUM(S177:Y177)</f>
        <v>297721.6</v>
      </c>
    </row>
    <row r="178" ht="14.25" customHeight="1"/>
    <row r="179" ht="14.25" customHeight="1">
      <c r="E179" s="12" t="s">
        <v>413</v>
      </c>
      <c r="F179" s="157">
        <v>40.0</v>
      </c>
      <c r="G179" s="12" t="s">
        <v>414</v>
      </c>
    </row>
    <row r="180" ht="14.25" customHeight="1">
      <c r="D180" s="149" t="s">
        <v>298</v>
      </c>
      <c r="E180" s="149"/>
      <c r="F180" s="149"/>
      <c r="G180" s="149" t="s">
        <v>357</v>
      </c>
      <c r="H180" s="149" t="s">
        <v>155</v>
      </c>
      <c r="I180" s="149" t="s">
        <v>364</v>
      </c>
      <c r="J180" s="149" t="s">
        <v>373</v>
      </c>
      <c r="K180" s="149" t="s">
        <v>360</v>
      </c>
      <c r="L180" s="149" t="s">
        <v>347</v>
      </c>
    </row>
    <row r="181" ht="14.25" customHeight="1">
      <c r="D181" s="12" t="s">
        <v>374</v>
      </c>
      <c r="G181" s="157">
        <v>8.0</v>
      </c>
      <c r="H181" s="12">
        <f>Inputs!E$48</f>
        <v>89.25</v>
      </c>
      <c r="I181" s="157">
        <v>320.0</v>
      </c>
      <c r="J181" s="12">
        <v>1.0</v>
      </c>
      <c r="K181" s="237">
        <f t="shared" ref="K181:K182" si="45">J181*I181*H181*G181</f>
        <v>228480</v>
      </c>
      <c r="L181" s="12">
        <f t="shared" ref="L181:L182" si="46">J181*I181*G181</f>
        <v>2560</v>
      </c>
    </row>
    <row r="182" ht="14.25" customHeight="1">
      <c r="D182" s="12" t="s">
        <v>375</v>
      </c>
      <c r="G182" s="157">
        <v>2.0</v>
      </c>
      <c r="H182" s="12">
        <f>Inputs!E$49</f>
        <v>108.19</v>
      </c>
      <c r="I182" s="157">
        <v>320.0</v>
      </c>
      <c r="J182" s="12">
        <v>1.0</v>
      </c>
      <c r="K182" s="237">
        <f t="shared" si="45"/>
        <v>69241.6</v>
      </c>
      <c r="L182" s="12">
        <f t="shared" si="46"/>
        <v>640</v>
      </c>
    </row>
    <row r="183" ht="14.25" customHeight="1">
      <c r="G183" s="12">
        <f>SUM(G181:G182)</f>
        <v>10</v>
      </c>
      <c r="I183" s="12">
        <f>SUM(I181:I182)</f>
        <v>640</v>
      </c>
      <c r="K183" s="237">
        <f t="shared" ref="K183:L183" si="47">SUM(K181:K182)</f>
        <v>297721.6</v>
      </c>
      <c r="L183" s="12">
        <f t="shared" si="47"/>
        <v>3200</v>
      </c>
    </row>
    <row r="184" ht="14.25" customHeight="1"/>
    <row r="185" ht="14.25" customHeight="1">
      <c r="A185" s="330">
        <v>1.5</v>
      </c>
      <c r="B185" s="331" t="s">
        <v>315</v>
      </c>
      <c r="C185" s="332"/>
      <c r="D185" s="332"/>
      <c r="E185" s="332"/>
      <c r="F185" s="332"/>
      <c r="N185" s="236">
        <f>SUM(P194:P202)</f>
        <v>39.25695308</v>
      </c>
      <c r="O185" s="236">
        <f>SUM(S193:S210)</f>
        <v>425.0234018</v>
      </c>
      <c r="Q185" s="236">
        <f>V196</f>
        <v>4.486731191</v>
      </c>
      <c r="R185" s="236">
        <f>SUM(M193:M199)</f>
        <v>343.9062229</v>
      </c>
      <c r="T185" s="313">
        <f>I197+I203+I205+I189+I190</f>
        <v>7688838.604</v>
      </c>
      <c r="U185" s="134"/>
      <c r="V185" s="134"/>
      <c r="W185" s="134"/>
      <c r="X185" s="134"/>
      <c r="Y185" s="134"/>
      <c r="Z185" s="313">
        <f>SUM(S185:Y185)</f>
        <v>7688838.604</v>
      </c>
    </row>
    <row r="186" ht="14.25" customHeight="1"/>
    <row r="187" ht="14.25" customHeight="1">
      <c r="G187" s="319" t="s">
        <v>431</v>
      </c>
      <c r="H187" s="149" t="s">
        <v>432</v>
      </c>
      <c r="I187" s="149" t="s">
        <v>360</v>
      </c>
      <c r="J187" s="149" t="s">
        <v>54</v>
      </c>
      <c r="K187" s="319" t="s">
        <v>433</v>
      </c>
      <c r="L187" s="149" t="s">
        <v>432</v>
      </c>
      <c r="M187" s="336" t="s">
        <v>434</v>
      </c>
      <c r="N187" s="319" t="s">
        <v>435</v>
      </c>
      <c r="O187" s="149" t="s">
        <v>432</v>
      </c>
      <c r="P187" s="336" t="s">
        <v>436</v>
      </c>
      <c r="Q187" s="319" t="s">
        <v>437</v>
      </c>
      <c r="R187" s="149" t="s">
        <v>432</v>
      </c>
      <c r="S187" s="336" t="s">
        <v>438</v>
      </c>
      <c r="T187" s="319" t="s">
        <v>439</v>
      </c>
      <c r="U187" s="149" t="s">
        <v>432</v>
      </c>
      <c r="V187" s="336" t="s">
        <v>440</v>
      </c>
    </row>
    <row r="188" ht="14.25" customHeight="1">
      <c r="A188" s="12" t="s">
        <v>316</v>
      </c>
      <c r="B188" s="12" t="s">
        <v>317</v>
      </c>
      <c r="M188" s="337"/>
      <c r="P188" s="337"/>
      <c r="S188" s="337"/>
      <c r="V188" s="337"/>
    </row>
    <row r="189" ht="14.25" customHeight="1">
      <c r="B189" s="12" t="s">
        <v>441</v>
      </c>
      <c r="C189" s="12" t="s">
        <v>468</v>
      </c>
      <c r="G189" s="237">
        <f>'Summary 2026 '!N7*Inputs!C$212</f>
        <v>1443.689902</v>
      </c>
      <c r="H189" s="12" t="str">
        <f>'Summary 2026 '!O7</f>
        <v>/meter</v>
      </c>
      <c r="I189" s="237">
        <f>G189*Inputs!E211</f>
        <v>0</v>
      </c>
      <c r="K189" s="12">
        <f>'Summary 2026 '!V7</f>
        <v>0.04615349029</v>
      </c>
      <c r="L189" s="12" t="s">
        <v>443</v>
      </c>
      <c r="M189" s="337"/>
      <c r="P189" s="337"/>
      <c r="S189" s="337"/>
      <c r="T189" s="12">
        <f>'Summary 2026 '!V7</f>
        <v>0.04615349029</v>
      </c>
      <c r="U189" s="12" t="s">
        <v>443</v>
      </c>
      <c r="V189" s="338">
        <f>Inputs!$E$211*T189</f>
        <v>0</v>
      </c>
    </row>
    <row r="190" ht="14.25" customHeight="1">
      <c r="B190" s="12" t="s">
        <v>444</v>
      </c>
      <c r="C190" s="12" t="s">
        <v>445</v>
      </c>
      <c r="G190" s="237">
        <f>'Summary 2026 '!N8*Inputs!C$212</f>
        <v>116.503584</v>
      </c>
      <c r="H190" s="12" t="str">
        <f>'Summary 2026 '!O8</f>
        <v>/m^2</v>
      </c>
      <c r="I190" s="237"/>
      <c r="K190" s="12">
        <f>'Summary 2026 '!W8</f>
        <v>0.03061509025</v>
      </c>
      <c r="L190" s="12" t="s">
        <v>446</v>
      </c>
      <c r="M190" s="337"/>
      <c r="P190" s="337"/>
      <c r="S190" s="337"/>
      <c r="V190" s="337"/>
    </row>
    <row r="191" ht="14.25" customHeight="1">
      <c r="G191" s="237"/>
      <c r="I191" s="237"/>
      <c r="M191" s="337"/>
      <c r="P191" s="337"/>
      <c r="S191" s="337"/>
      <c r="V191" s="337"/>
    </row>
    <row r="192" ht="14.25" customHeight="1">
      <c r="A192" s="12" t="s">
        <v>318</v>
      </c>
      <c r="B192" s="12" t="s">
        <v>319</v>
      </c>
      <c r="G192" s="237"/>
      <c r="I192" s="237"/>
      <c r="M192" s="337"/>
      <c r="P192" s="337"/>
      <c r="S192" s="337"/>
      <c r="V192" s="337"/>
    </row>
    <row r="193" ht="14.25" customHeight="1">
      <c r="B193" s="12" t="s">
        <v>447</v>
      </c>
      <c r="C193" s="320" t="s">
        <v>448</v>
      </c>
      <c r="G193" s="237">
        <f>'Summary 2026 '!N10*Inputs!C$212</f>
        <v>1207.976297</v>
      </c>
      <c r="H193" s="12" t="str">
        <f>'Summary 2026 '!O10</f>
        <v>/m^2</v>
      </c>
      <c r="I193" s="237">
        <f>G193*Inputs!B$208*(1+J193)</f>
        <v>2821228.641</v>
      </c>
      <c r="J193" s="87">
        <f>Inputs!C$210</f>
        <v>0.5</v>
      </c>
      <c r="K193" s="12">
        <f>'Summary 2026 '!X10</f>
        <v>0.2109718508</v>
      </c>
      <c r="L193" s="12" t="s">
        <v>446</v>
      </c>
      <c r="M193" s="338">
        <f>Inputs!$B$208*K193</f>
        <v>328.4831716</v>
      </c>
      <c r="P193" s="337"/>
      <c r="S193" s="337"/>
      <c r="V193" s="337"/>
    </row>
    <row r="194" ht="14.25" customHeight="1">
      <c r="B194" s="12" t="s">
        <v>449</v>
      </c>
      <c r="C194" s="320" t="s">
        <v>450</v>
      </c>
      <c r="G194" s="237">
        <f>'Summary 2026 '!N11*Inputs!C$212</f>
        <v>829.1779195</v>
      </c>
      <c r="H194" s="12" t="str">
        <f>'Summary 2026 '!O11</f>
        <v>/m^2</v>
      </c>
      <c r="I194" s="237">
        <f>G194*Inputs!B$208*(1+J194)</f>
        <v>1936545.031</v>
      </c>
      <c r="J194" s="87">
        <f>Inputs!C$210</f>
        <v>0.5</v>
      </c>
      <c r="M194" s="337"/>
      <c r="N194" s="12">
        <f>'Summary 2026 '!Y11</f>
        <v>0.0218261868</v>
      </c>
      <c r="O194" s="12" t="s">
        <v>446</v>
      </c>
      <c r="P194" s="338">
        <f>Inputs!$B$208*N194</f>
        <v>33.98337285</v>
      </c>
      <c r="S194" s="337"/>
      <c r="V194" s="337"/>
    </row>
    <row r="195" ht="14.25" customHeight="1">
      <c r="B195" s="12" t="s">
        <v>451</v>
      </c>
      <c r="C195" s="320" t="s">
        <v>452</v>
      </c>
      <c r="G195" s="237">
        <f>'Summary 2026 '!N12*Inputs!C$212</f>
        <v>22.3935867</v>
      </c>
      <c r="H195" s="12" t="str">
        <f>'Summary 2026 '!O12</f>
        <v>/m^2</v>
      </c>
      <c r="I195" s="237">
        <f>G195*Inputs!B$208*(1+J195)</f>
        <v>52300.22173</v>
      </c>
      <c r="J195" s="87">
        <f>Inputs!C$210</f>
        <v>0.5</v>
      </c>
      <c r="M195" s="337"/>
      <c r="P195" s="337"/>
      <c r="Q195" s="12">
        <f>'Summary 2026 '!Z12</f>
        <v>0.0003479729962</v>
      </c>
      <c r="R195" s="12" t="s">
        <v>446</v>
      </c>
      <c r="S195" s="338">
        <f>Inputs!$B$208*Q195</f>
        <v>0.5417939552</v>
      </c>
      <c r="V195" s="337"/>
    </row>
    <row r="196" ht="14.25" customHeight="1">
      <c r="B196" s="12" t="s">
        <v>453</v>
      </c>
      <c r="C196" s="320" t="s">
        <v>454</v>
      </c>
      <c r="G196" s="237">
        <f>'Summary 2026 '!N13*Inputs!C$212</f>
        <v>17.6413072</v>
      </c>
      <c r="H196" s="12" t="str">
        <f>'Summary 2026 '!O13</f>
        <v>/m^2</v>
      </c>
      <c r="I196" s="321">
        <f>G196*Inputs!B$208*(1+J196)</f>
        <v>41201.27297</v>
      </c>
      <c r="J196" s="87">
        <f>Inputs!C$210</f>
        <v>0.5</v>
      </c>
      <c r="M196" s="337"/>
      <c r="P196" s="337"/>
      <c r="S196" s="337"/>
      <c r="T196" s="12">
        <f>'Summary 2026 '!AA13</f>
        <v>0.002881651375</v>
      </c>
      <c r="U196" s="12" t="s">
        <v>446</v>
      </c>
      <c r="V196" s="338">
        <f>Inputs!$B$208*T196</f>
        <v>4.486731191</v>
      </c>
    </row>
    <row r="197" ht="14.25" customHeight="1">
      <c r="C197" s="320"/>
      <c r="G197" s="237"/>
      <c r="I197" s="237">
        <f>SUM(I193:I196)</f>
        <v>4851275.167</v>
      </c>
      <c r="M197" s="337"/>
      <c r="P197" s="337"/>
      <c r="S197" s="337"/>
      <c r="V197" s="337"/>
    </row>
    <row r="198" ht="14.25" customHeight="1">
      <c r="A198" s="12" t="s">
        <v>320</v>
      </c>
      <c r="B198" s="12" t="s">
        <v>321</v>
      </c>
      <c r="G198" s="237"/>
      <c r="I198" s="237"/>
      <c r="M198" s="337"/>
      <c r="P198" s="337"/>
      <c r="S198" s="337"/>
      <c r="V198" s="337"/>
    </row>
    <row r="199" ht="14.25" customHeight="1">
      <c r="B199" s="12" t="s">
        <v>455</v>
      </c>
      <c r="C199" s="12" t="s">
        <v>456</v>
      </c>
      <c r="G199" s="237">
        <f>'Summary 2026 '!N15*Inputs!C$212</f>
        <v>36.30009971</v>
      </c>
      <c r="H199" s="12" t="str">
        <f>'Summary 2026 '!O15</f>
        <v>/m^2</v>
      </c>
      <c r="I199" s="237">
        <f>G199*Inputs!B$208*(1+J199)</f>
        <v>84778.88287</v>
      </c>
      <c r="J199" s="87">
        <f>Inputs!C$210</f>
        <v>0.5</v>
      </c>
      <c r="K199" s="12">
        <f>'Summary 2026 '!X15</f>
        <v>0.009905620566</v>
      </c>
      <c r="L199" s="12" t="s">
        <v>446</v>
      </c>
      <c r="M199" s="338">
        <f>Inputs!$B$208*K199</f>
        <v>15.42305122</v>
      </c>
      <c r="P199" s="337"/>
      <c r="S199" s="337"/>
      <c r="V199" s="337"/>
    </row>
    <row r="200" ht="14.25" customHeight="1">
      <c r="B200" s="12" t="s">
        <v>457</v>
      </c>
      <c r="C200" s="320" t="s">
        <v>469</v>
      </c>
      <c r="G200" s="237">
        <v>0.0</v>
      </c>
      <c r="H200" s="12" t="str">
        <f>'Summary 2026 '!O16</f>
        <v>/m^2</v>
      </c>
      <c r="I200" s="237">
        <f>G200*Inputs!B$208*(1+J200)</f>
        <v>0</v>
      </c>
      <c r="J200" s="87">
        <f>Inputs!C$210</f>
        <v>0.5</v>
      </c>
      <c r="M200" s="338"/>
      <c r="N200" s="339">
        <f>'Summary 2026 '!F57</f>
        <v>0.002542516119</v>
      </c>
      <c r="O200" s="12" t="s">
        <v>446</v>
      </c>
      <c r="P200" s="338">
        <f>Inputs!$B$208*N200</f>
        <v>3.958697598</v>
      </c>
      <c r="S200" s="337"/>
      <c r="V200" s="337"/>
    </row>
    <row r="201" ht="14.25" customHeight="1">
      <c r="B201" s="12" t="s">
        <v>470</v>
      </c>
      <c r="C201" s="320" t="s">
        <v>471</v>
      </c>
      <c r="G201" s="237">
        <v>0.0</v>
      </c>
      <c r="H201" s="12" t="str">
        <f>'Summary 2026 '!O17</f>
        <v>/m^2</v>
      </c>
      <c r="I201" s="237">
        <f>G201*Inputs!B$208*(1+J201)</f>
        <v>0</v>
      </c>
      <c r="J201" s="87">
        <f>Inputs!C$210</f>
        <v>0.5</v>
      </c>
      <c r="M201" s="338"/>
      <c r="P201" s="337"/>
      <c r="Q201" s="339">
        <f>'Summary 2026 '!F58</f>
        <v>0.2726278792</v>
      </c>
      <c r="R201" s="12" t="s">
        <v>446</v>
      </c>
      <c r="S201" s="338">
        <f>Inputs!$B$208*Q201</f>
        <v>424.4816078</v>
      </c>
      <c r="V201" s="337"/>
    </row>
    <row r="202" ht="14.25" customHeight="1">
      <c r="B202" s="12" t="s">
        <v>472</v>
      </c>
      <c r="C202" s="12" t="s">
        <v>458</v>
      </c>
      <c r="G202" s="237">
        <f>'Summary 2026 '!N16*Inputs!C212</f>
        <v>855.5451012</v>
      </c>
      <c r="H202" s="12" t="str">
        <f>'Summary 2026 '!O16</f>
        <v>/m^2</v>
      </c>
      <c r="I202" s="321">
        <f>G202*Inputs!B$208*(1+J202)</f>
        <v>1998125.584</v>
      </c>
      <c r="J202" s="87">
        <f>Inputs!C$210</f>
        <v>0.5</v>
      </c>
      <c r="M202" s="337"/>
      <c r="N202" s="12">
        <f>'Summary 2026 '!Y16</f>
        <v>0.0008444975192</v>
      </c>
      <c r="O202" s="12" t="s">
        <v>446</v>
      </c>
      <c r="P202" s="338">
        <f>Inputs!$B$208*N202</f>
        <v>1.314882637</v>
      </c>
      <c r="S202" s="337"/>
      <c r="V202" s="337"/>
    </row>
    <row r="203" ht="14.25" customHeight="1">
      <c r="G203" s="237"/>
      <c r="I203" s="237">
        <f>SUM(I199:I202)</f>
        <v>2082904.467</v>
      </c>
      <c r="M203" s="337"/>
      <c r="P203" s="337"/>
      <c r="S203" s="337"/>
      <c r="V203" s="337"/>
    </row>
    <row r="204" ht="14.25" customHeight="1">
      <c r="G204" s="237"/>
      <c r="I204" s="237"/>
      <c r="M204" s="337"/>
      <c r="P204" s="337"/>
      <c r="S204" s="337"/>
      <c r="V204" s="337"/>
    </row>
    <row r="205" ht="14.25" customHeight="1">
      <c r="A205" s="12" t="s">
        <v>322</v>
      </c>
      <c r="B205" s="12" t="s">
        <v>323</v>
      </c>
      <c r="G205" s="237">
        <f>'Summary 2026 '!N17*Inputs!C212</f>
        <v>484.6878425</v>
      </c>
      <c r="H205" s="12" t="str">
        <f>'Summary 2026 '!O17</f>
        <v>/m^2</v>
      </c>
      <c r="I205" s="237">
        <f>G205*Inputs!B$208</f>
        <v>754658.9708</v>
      </c>
      <c r="M205" s="337"/>
      <c r="P205" s="337"/>
      <c r="S205" s="337"/>
      <c r="V205" s="337"/>
    </row>
    <row r="206" ht="14.25" customHeight="1">
      <c r="G206" s="237"/>
      <c r="I206" s="237"/>
      <c r="M206" s="337"/>
      <c r="P206" s="337"/>
      <c r="S206" s="337"/>
      <c r="V206" s="337"/>
    </row>
    <row r="207" ht="14.25" customHeight="1">
      <c r="A207" s="330">
        <v>1.6</v>
      </c>
      <c r="B207" s="331" t="s">
        <v>324</v>
      </c>
      <c r="C207" s="332"/>
      <c r="D207" s="332"/>
      <c r="E207" s="332"/>
      <c r="F207" s="332"/>
      <c r="G207" s="333"/>
      <c r="I207" s="237"/>
      <c r="M207" s="337"/>
      <c r="P207" s="337"/>
      <c r="R207" s="236">
        <f>M208+M209</f>
        <v>1390.53168</v>
      </c>
      <c r="S207" s="337"/>
      <c r="T207" s="313">
        <f>I212</f>
        <v>2450742.322</v>
      </c>
      <c r="V207" s="337"/>
      <c r="Z207" s="313">
        <f>SUM(S207:Y207)</f>
        <v>2450742.322</v>
      </c>
    </row>
    <row r="208" ht="14.25" customHeight="1">
      <c r="A208" s="12" t="s">
        <v>325</v>
      </c>
      <c r="B208" s="12" t="s">
        <v>326</v>
      </c>
      <c r="G208" s="237">
        <f>'Summary 2026 '!N18*Inputs!C212</f>
        <v>910.4762782</v>
      </c>
      <c r="H208" s="12" t="str">
        <f>'Summary 2026 '!O18</f>
        <v>/m^2</v>
      </c>
      <c r="I208" s="237">
        <f>G208*Inputs!B$208*(1+J208)</f>
        <v>2126417.348</v>
      </c>
      <c r="J208" s="87">
        <f>Inputs!C$210</f>
        <v>0.5</v>
      </c>
      <c r="K208" s="12">
        <f>'Summary 2026 '!X18</f>
        <v>0.7708740783</v>
      </c>
      <c r="L208" s="12" t="s">
        <v>446</v>
      </c>
      <c r="M208" s="338">
        <f>Inputs!$B$208*K208</f>
        <v>1200.25094</v>
      </c>
      <c r="P208" s="337"/>
    </row>
    <row r="209" ht="14.25" customHeight="1">
      <c r="A209" s="12" t="s">
        <v>327</v>
      </c>
      <c r="B209" s="12" t="s">
        <v>473</v>
      </c>
      <c r="G209" s="237">
        <v>0.0</v>
      </c>
      <c r="H209" s="12" t="str">
        <f>'Summary 2026 '!O19</f>
        <v>/m^2</v>
      </c>
      <c r="I209" s="237">
        <f>G209*Inputs!B$208</f>
        <v>0</v>
      </c>
      <c r="K209" s="339">
        <f>'Summary 2026 '!F56</f>
        <v>0.1222098525</v>
      </c>
      <c r="L209" s="12" t="s">
        <v>446</v>
      </c>
      <c r="M209" s="338">
        <f>Inputs!$B$208*K209</f>
        <v>190.2807403</v>
      </c>
      <c r="P209" s="337"/>
    </row>
    <row r="210" ht="14.25" customHeight="1">
      <c r="A210" s="12" t="s">
        <v>329</v>
      </c>
      <c r="B210" s="12" t="s">
        <v>460</v>
      </c>
      <c r="G210" s="237">
        <f>'Summary 2026 '!N19*Inputs!C212</f>
        <v>31.64894187</v>
      </c>
      <c r="H210" s="12" t="str">
        <f>'Summary 2026 '!O19</f>
        <v>/m^2</v>
      </c>
      <c r="I210" s="237">
        <f>G210*Inputs!B$208*2</f>
        <v>98554.80498</v>
      </c>
    </row>
    <row r="211" ht="14.25" customHeight="1">
      <c r="A211" s="12" t="s">
        <v>339</v>
      </c>
      <c r="B211" s="12" t="s">
        <v>461</v>
      </c>
      <c r="G211" s="237">
        <f>'Summary 2026 '!N20*Inputs!C212</f>
        <v>47.5732677</v>
      </c>
      <c r="H211" s="322" t="s">
        <v>462</v>
      </c>
      <c r="I211" s="321">
        <f>G211*Inputs!B$208*10*Inputs!H134</f>
        <v>225770.1691</v>
      </c>
    </row>
    <row r="212" ht="14.25" customHeight="1">
      <c r="G212" s="237"/>
      <c r="I212" s="237">
        <f>SUM(I208:I211)</f>
        <v>2450742.322</v>
      </c>
    </row>
    <row r="213" ht="14.25" customHeight="1">
      <c r="G213" s="237"/>
      <c r="I213" s="237"/>
    </row>
    <row r="214" ht="14.25" customHeight="1">
      <c r="A214" s="330">
        <v>1.7</v>
      </c>
      <c r="B214" s="331" t="s">
        <v>331</v>
      </c>
      <c r="C214" s="332"/>
      <c r="D214" s="332"/>
      <c r="E214" s="332"/>
      <c r="F214" s="332"/>
      <c r="G214" s="323">
        <v>0.0283168</v>
      </c>
      <c r="H214" s="12">
        <f>Inputs!B36</f>
        <v>100</v>
      </c>
      <c r="I214" s="324" t="s">
        <v>95</v>
      </c>
      <c r="V214" s="313">
        <f>J218</f>
        <v>375239.612</v>
      </c>
      <c r="W214" s="134"/>
      <c r="X214" s="313">
        <f>J219</f>
        <v>3961.191935</v>
      </c>
      <c r="Y214" s="313">
        <f>J216</f>
        <v>918767.9592</v>
      </c>
      <c r="Z214" s="313">
        <f>SUM(S214:Y214)</f>
        <v>1297968.763</v>
      </c>
    </row>
    <row r="215" ht="14.25" customHeight="1">
      <c r="F215" s="156" t="s">
        <v>463</v>
      </c>
      <c r="G215" s="240" t="s">
        <v>464</v>
      </c>
      <c r="H215" s="156" t="s">
        <v>465</v>
      </c>
      <c r="I215" s="156" t="s">
        <v>155</v>
      </c>
      <c r="J215" s="240" t="s">
        <v>360</v>
      </c>
    </row>
    <row r="216" ht="14.25" customHeight="1">
      <c r="C216" s="320" t="s">
        <v>448</v>
      </c>
      <c r="F216" s="236">
        <f t="shared" ref="F216:F219" si="48">G216/G$214</f>
        <v>61251.19728</v>
      </c>
      <c r="G216" s="236">
        <f>SUM(M188:M209)</f>
        <v>1734.437903</v>
      </c>
      <c r="H216" s="236">
        <f t="shared" ref="H216:H219" si="49">H$214*F216/2000</f>
        <v>3062.559864</v>
      </c>
      <c r="I216" s="237">
        <f>Inputs!B79</f>
        <v>300</v>
      </c>
      <c r="J216" s="237">
        <f>I216*H216</f>
        <v>918767.9592</v>
      </c>
    </row>
    <row r="217" ht="14.25" customHeight="1">
      <c r="C217" s="320" t="s">
        <v>450</v>
      </c>
      <c r="F217" s="236">
        <f t="shared" si="48"/>
        <v>1386.348496</v>
      </c>
      <c r="G217" s="236">
        <f>SUM(P188:P208)</f>
        <v>39.25695308</v>
      </c>
      <c r="H217" s="236">
        <f t="shared" si="49"/>
        <v>69.31742478</v>
      </c>
      <c r="I217" s="237"/>
    </row>
    <row r="218" ht="14.25" customHeight="1">
      <c r="C218" s="320" t="s">
        <v>452</v>
      </c>
      <c r="F218" s="236">
        <f t="shared" si="48"/>
        <v>15009.58448</v>
      </c>
      <c r="G218" s="236">
        <f>SUM(S188:S207)</f>
        <v>425.0234018</v>
      </c>
      <c r="H218" s="236">
        <f t="shared" si="49"/>
        <v>750.479224</v>
      </c>
      <c r="I218" s="237">
        <f>Inputs!B80</f>
        <v>500</v>
      </c>
      <c r="J218" s="237">
        <f t="shared" ref="J218:J219" si="50">I218*H218</f>
        <v>375239.612</v>
      </c>
    </row>
    <row r="219" ht="14.25" customHeight="1">
      <c r="C219" s="320" t="s">
        <v>454</v>
      </c>
      <c r="F219" s="236">
        <f t="shared" si="48"/>
        <v>158.4476774</v>
      </c>
      <c r="G219" s="236">
        <f>SUM(V188:V207)</f>
        <v>4.486731191</v>
      </c>
      <c r="H219" s="236">
        <f t="shared" si="49"/>
        <v>7.922383869</v>
      </c>
      <c r="I219" s="237">
        <f>Inputs!B80</f>
        <v>500</v>
      </c>
      <c r="J219" s="237">
        <f t="shared" si="50"/>
        <v>3961.191935</v>
      </c>
    </row>
    <row r="220" ht="14.25" customHeight="1">
      <c r="G220" s="237"/>
      <c r="I220" s="237"/>
    </row>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9">
    <mergeCell ref="O3:O4"/>
    <mergeCell ref="P3:P4"/>
    <mergeCell ref="Q3:Q4"/>
    <mergeCell ref="R3:R4"/>
    <mergeCell ref="S3:S4"/>
    <mergeCell ref="T3:T4"/>
    <mergeCell ref="U3:U4"/>
    <mergeCell ref="V3:V4"/>
    <mergeCell ref="W3:W4"/>
    <mergeCell ref="X3:X4"/>
    <mergeCell ref="Y3:Y4"/>
    <mergeCell ref="Z3:Z4"/>
    <mergeCell ref="A1:Z1"/>
    <mergeCell ref="I3:I4"/>
    <mergeCell ref="J3:J4"/>
    <mergeCell ref="K3:K4"/>
    <mergeCell ref="L3:L4"/>
    <mergeCell ref="M3:M4"/>
    <mergeCell ref="N3:N4"/>
  </mergeCells>
  <printOptions/>
  <pageMargins bottom="0.75" footer="0.0" header="0.0" left="0.7" right="0.7" top="0.75"/>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pane xSplit="7.0" ySplit="6.0" topLeftCell="H7" activePane="bottomRight" state="frozen"/>
      <selection activeCell="H1" sqref="H1" pane="topRight"/>
      <selection activeCell="A7" sqref="A7" pane="bottomLeft"/>
      <selection activeCell="H7" sqref="H7" pane="bottomRight"/>
    </sheetView>
  </sheetViews>
  <sheetFormatPr customHeight="1" defaultColWidth="12.63" defaultRowHeight="15.0"/>
  <cols>
    <col customWidth="1" min="1" max="3" width="8.63"/>
    <col customWidth="1" min="4" max="4" width="10.88"/>
    <col customWidth="1" min="5" max="5" width="8.63"/>
    <col customWidth="1" min="6" max="6" width="11.88"/>
    <col customWidth="1" min="7" max="7" width="13.88"/>
    <col customWidth="1" min="8" max="8" width="14.13"/>
    <col customWidth="1" min="9" max="26" width="14.5"/>
    <col customWidth="1" min="27" max="28" width="8.63"/>
    <col customWidth="1" min="29" max="29" width="10.88"/>
    <col customWidth="1" min="30" max="30" width="14.13"/>
  </cols>
  <sheetData>
    <row r="1" ht="14.25" customHeight="1">
      <c r="A1" s="351" t="s">
        <v>481</v>
      </c>
      <c r="B1" s="81"/>
      <c r="C1" s="81"/>
      <c r="D1" s="81"/>
      <c r="E1" s="81"/>
      <c r="F1" s="81"/>
      <c r="G1" s="81"/>
      <c r="H1" s="81"/>
      <c r="I1" s="81"/>
      <c r="J1" s="81"/>
      <c r="K1" s="81"/>
      <c r="L1" s="81"/>
      <c r="M1" s="81"/>
      <c r="N1" s="81"/>
      <c r="O1" s="81"/>
      <c r="P1" s="81"/>
      <c r="Q1" s="81"/>
      <c r="R1" s="81"/>
      <c r="S1" s="81"/>
      <c r="T1" s="81"/>
      <c r="U1" s="81"/>
      <c r="V1" s="81"/>
      <c r="W1" s="81"/>
      <c r="X1" s="81"/>
      <c r="Y1" s="81"/>
      <c r="Z1" s="6"/>
    </row>
    <row r="2" ht="14.25" customHeight="1">
      <c r="I2" s="156"/>
      <c r="J2" s="156" t="s">
        <v>342</v>
      </c>
      <c r="K2" s="156"/>
      <c r="L2" s="156"/>
      <c r="M2" s="156"/>
      <c r="N2" s="156"/>
      <c r="O2" s="156"/>
      <c r="P2" s="156"/>
      <c r="Q2" s="156" t="s">
        <v>483</v>
      </c>
      <c r="R2" s="156" t="s">
        <v>477</v>
      </c>
      <c r="S2" s="156" t="s">
        <v>484</v>
      </c>
      <c r="T2" s="156"/>
      <c r="U2" s="156"/>
      <c r="V2" s="156" t="s">
        <v>485</v>
      </c>
      <c r="W2" s="156"/>
      <c r="X2" s="156" t="s">
        <v>483</v>
      </c>
      <c r="Y2" s="156" t="s">
        <v>477</v>
      </c>
      <c r="Z2" s="156"/>
    </row>
    <row r="3" ht="14.25" customHeight="1">
      <c r="I3" s="294" t="s">
        <v>343</v>
      </c>
      <c r="J3" s="294" t="s">
        <v>344</v>
      </c>
      <c r="K3" s="294" t="s">
        <v>345</v>
      </c>
      <c r="L3" s="294" t="s">
        <v>346</v>
      </c>
      <c r="M3" s="294" t="s">
        <v>347</v>
      </c>
      <c r="N3" s="294" t="s">
        <v>348</v>
      </c>
      <c r="O3" s="294" t="s">
        <v>349</v>
      </c>
      <c r="P3" s="294"/>
      <c r="Q3" s="294" t="s">
        <v>350</v>
      </c>
      <c r="R3" s="294" t="s">
        <v>351</v>
      </c>
      <c r="S3" s="294" t="s">
        <v>352</v>
      </c>
      <c r="T3" s="294" t="s">
        <v>289</v>
      </c>
      <c r="U3" s="294" t="s">
        <v>353</v>
      </c>
      <c r="V3" s="294" t="s">
        <v>354</v>
      </c>
      <c r="W3" s="294" t="s">
        <v>353</v>
      </c>
      <c r="X3" s="294" t="s">
        <v>355</v>
      </c>
      <c r="Y3" s="294" t="s">
        <v>356</v>
      </c>
      <c r="Z3" s="294" t="s">
        <v>294</v>
      </c>
    </row>
    <row r="4" ht="14.25" customHeight="1">
      <c r="A4" s="134"/>
      <c r="B4" s="134"/>
      <c r="I4" s="297"/>
      <c r="J4" s="297"/>
      <c r="K4" s="297"/>
      <c r="L4" s="297"/>
      <c r="M4" s="297"/>
      <c r="N4" s="297"/>
      <c r="O4" s="297"/>
      <c r="P4" s="297"/>
      <c r="Q4" s="297"/>
      <c r="R4" s="297"/>
      <c r="S4" s="297"/>
      <c r="T4" s="297"/>
      <c r="U4" s="297"/>
      <c r="V4" s="297"/>
      <c r="W4" s="297"/>
      <c r="X4" s="297"/>
      <c r="Y4" s="297"/>
      <c r="Z4" s="297"/>
    </row>
    <row r="5" ht="14.25" customHeight="1">
      <c r="A5" s="134"/>
      <c r="B5" s="134"/>
      <c r="I5" s="156"/>
      <c r="J5" s="156"/>
      <c r="K5" s="156"/>
      <c r="L5" s="156"/>
      <c r="M5" s="156"/>
      <c r="N5" s="156"/>
      <c r="O5" s="156"/>
      <c r="P5" s="156"/>
      <c r="Q5" s="156"/>
      <c r="R5" s="156"/>
      <c r="S5" s="156"/>
      <c r="T5" s="156"/>
      <c r="U5" s="156"/>
      <c r="V5" s="156"/>
      <c r="W5" s="156"/>
      <c r="X5" s="156"/>
      <c r="Y5" s="156"/>
      <c r="Z5" s="156"/>
    </row>
    <row r="6" ht="14.25" customHeight="1">
      <c r="A6" s="300" t="s">
        <v>295</v>
      </c>
      <c r="B6" s="134" t="s">
        <v>260</v>
      </c>
      <c r="I6" s="156"/>
      <c r="J6" s="156"/>
      <c r="K6" s="156"/>
      <c r="L6" s="301">
        <f t="shared" ref="L6:O6" si="1">L8+L66+L118+L177+L185+L207</f>
        <v>416</v>
      </c>
      <c r="M6" s="301">
        <f t="shared" si="1"/>
        <v>1080</v>
      </c>
      <c r="N6" s="301">
        <f t="shared" si="1"/>
        <v>0</v>
      </c>
      <c r="O6" s="301">
        <f t="shared" si="1"/>
        <v>41.55071906</v>
      </c>
      <c r="P6" s="302"/>
      <c r="Q6" s="301">
        <f t="shared" ref="Q6:R6" si="2">Q8+Q66+Q118+Q177+Q185+Q207</f>
        <v>0.4386273943</v>
      </c>
      <c r="R6" s="301">
        <f t="shared" si="2"/>
        <v>169.5604095</v>
      </c>
      <c r="S6" s="334">
        <f t="shared" ref="S6:T6" si="3">S8+S66+S118+S177+S185+S207+S214</f>
        <v>188017.7686</v>
      </c>
      <c r="T6" s="301">
        <f t="shared" si="3"/>
        <v>437858.5796</v>
      </c>
      <c r="U6" s="302"/>
      <c r="V6" s="301">
        <f>V8+V66+V118+V177+V185+V207+V214</f>
        <v>36683.80525</v>
      </c>
      <c r="W6" s="302"/>
      <c r="X6" s="301">
        <f t="shared" ref="X6:Y6" si="4">X8+X66+X118+X177+X185+X207+X214</f>
        <v>12807.07145</v>
      </c>
      <c r="Y6" s="301">
        <f t="shared" si="4"/>
        <v>89819.68803</v>
      </c>
      <c r="Z6" s="301">
        <f>SUM(S6:Y6)</f>
        <v>765186.9129</v>
      </c>
      <c r="AD6" s="237"/>
    </row>
    <row r="7" ht="14.25" customHeight="1">
      <c r="A7" s="134"/>
      <c r="B7" s="134"/>
      <c r="I7" s="156"/>
      <c r="J7" s="156"/>
      <c r="K7" s="156"/>
      <c r="L7" s="302"/>
      <c r="M7" s="302"/>
      <c r="N7" s="302"/>
      <c r="O7" s="302"/>
      <c r="P7" s="302"/>
      <c r="Q7" s="302"/>
      <c r="R7" s="302"/>
      <c r="S7" s="302"/>
      <c r="T7" s="302"/>
      <c r="U7" s="302"/>
      <c r="V7" s="302"/>
      <c r="W7" s="302"/>
      <c r="X7" s="302"/>
      <c r="Y7" s="302"/>
      <c r="Z7" s="302"/>
      <c r="AC7" s="87"/>
    </row>
    <row r="8" ht="14.25" customHeight="1">
      <c r="A8" s="352">
        <v>1.1</v>
      </c>
      <c r="B8" s="353" t="s">
        <v>296</v>
      </c>
      <c r="C8" s="354"/>
      <c r="D8" s="354"/>
      <c r="E8" s="354"/>
      <c r="F8" s="354"/>
      <c r="G8" s="355"/>
      <c r="L8" s="169"/>
      <c r="M8" s="169"/>
      <c r="N8" s="169"/>
      <c r="O8" s="169"/>
      <c r="P8" s="169"/>
      <c r="Q8" s="169"/>
      <c r="R8" s="169"/>
      <c r="S8" s="305">
        <f>IF(G18="US",(H46+M58+K60+K62+K64)*Inputs!C37,(H46+M58+K60+K62+K64))</f>
        <v>188017.7686</v>
      </c>
      <c r="T8" s="169">
        <f>I15</f>
        <v>71961.96</v>
      </c>
      <c r="U8" s="169"/>
      <c r="V8" s="169"/>
      <c r="W8" s="169"/>
      <c r="X8" s="169"/>
      <c r="Y8" s="169"/>
      <c r="Z8" s="301">
        <f>SUM(S8:Y8)</f>
        <v>259979.7286</v>
      </c>
    </row>
    <row r="9" ht="14.25" customHeight="1">
      <c r="AA9" s="87"/>
    </row>
    <row r="10" ht="14.25" customHeight="1">
      <c r="A10" s="12" t="s">
        <v>297</v>
      </c>
      <c r="B10" s="306" t="s">
        <v>298</v>
      </c>
      <c r="C10" s="306"/>
      <c r="D10" s="306"/>
      <c r="E10" s="149" t="s">
        <v>357</v>
      </c>
      <c r="F10" s="149" t="s">
        <v>155</v>
      </c>
      <c r="G10" s="149" t="s">
        <v>358</v>
      </c>
      <c r="H10" s="149" t="s">
        <v>359</v>
      </c>
      <c r="I10" s="149" t="s">
        <v>360</v>
      </c>
      <c r="J10" s="149" t="s">
        <v>347</v>
      </c>
    </row>
    <row r="11" ht="14.25" customHeight="1">
      <c r="B11" s="12" t="str">
        <f>Inputs!A$51</f>
        <v>Portfolio Manager</v>
      </c>
      <c r="E11" s="157">
        <v>1.0</v>
      </c>
      <c r="F11" s="12">
        <f>Inputs!E51</f>
        <v>157.87</v>
      </c>
      <c r="G11" s="12">
        <f>Inputs!G$251</f>
        <v>84</v>
      </c>
      <c r="H11" s="157">
        <v>0.25</v>
      </c>
      <c r="I11" s="237">
        <f>H11*G11*F11*E11*8</f>
        <v>26522.16</v>
      </c>
      <c r="J11" s="12">
        <f t="shared" ref="J11:J14" si="5">H11*G11*10</f>
        <v>210</v>
      </c>
      <c r="L11" s="308"/>
      <c r="M11" s="134"/>
      <c r="N11" s="134"/>
      <c r="O11" s="134"/>
      <c r="P11" s="134"/>
      <c r="Q11" s="134"/>
      <c r="R11" s="134"/>
    </row>
    <row r="12" ht="14.25" customHeight="1">
      <c r="B12" s="12" t="str">
        <f>Inputs!A$50</f>
        <v>Senior Project Manager / Characterization SME</v>
      </c>
      <c r="E12" s="157">
        <v>1.0</v>
      </c>
      <c r="F12" s="12">
        <f>Inputs!E50</f>
        <v>127.28</v>
      </c>
      <c r="G12" s="12">
        <f>Inputs!G$251</f>
        <v>84</v>
      </c>
      <c r="H12" s="157">
        <v>0.0</v>
      </c>
      <c r="I12" s="237">
        <f t="shared" ref="I12:I14" si="6">H12*G12*F12*E12*10</f>
        <v>0</v>
      </c>
      <c r="J12" s="12">
        <f t="shared" si="5"/>
        <v>0</v>
      </c>
      <c r="L12" s="308"/>
      <c r="M12" s="134"/>
      <c r="N12" s="134"/>
      <c r="O12" s="134"/>
      <c r="P12" s="134"/>
      <c r="Q12" s="134"/>
      <c r="R12" s="134"/>
    </row>
    <row r="13" ht="14.25" customHeight="1">
      <c r="B13" s="12" t="str">
        <f>Inputs!A$49</f>
        <v>Project Manager / Waste Management</v>
      </c>
      <c r="E13" s="157">
        <v>1.0</v>
      </c>
      <c r="F13" s="12">
        <f>Inputs!E49</f>
        <v>108.19</v>
      </c>
      <c r="G13" s="12">
        <f>Inputs!G$251</f>
        <v>84</v>
      </c>
      <c r="H13" s="157">
        <v>0.5</v>
      </c>
      <c r="I13" s="237">
        <f t="shared" si="6"/>
        <v>45439.8</v>
      </c>
      <c r="J13" s="12">
        <f t="shared" si="5"/>
        <v>420</v>
      </c>
      <c r="L13" s="308"/>
      <c r="M13" s="134"/>
      <c r="N13" s="134"/>
      <c r="O13" s="134"/>
      <c r="P13" s="134"/>
      <c r="Q13" s="134"/>
      <c r="R13" s="134"/>
    </row>
    <row r="14" ht="14.25" customHeight="1">
      <c r="B14" s="12" t="str">
        <f>Inputs!A$48</f>
        <v>Decom Technician / Safety SME</v>
      </c>
      <c r="E14" s="157">
        <v>0.0</v>
      </c>
      <c r="F14" s="12">
        <f>Inputs!E48</f>
        <v>89.25</v>
      </c>
      <c r="G14" s="12">
        <f>Inputs!G$251</f>
        <v>84</v>
      </c>
      <c r="H14" s="157">
        <v>1.0</v>
      </c>
      <c r="I14" s="237">
        <f t="shared" si="6"/>
        <v>0</v>
      </c>
      <c r="J14" s="12">
        <f t="shared" si="5"/>
        <v>840</v>
      </c>
    </row>
    <row r="15" ht="14.25" customHeight="1">
      <c r="E15" s="12">
        <f>SUM(E11:E14)</f>
        <v>3</v>
      </c>
      <c r="I15" s="335">
        <f t="shared" ref="I15:J15" si="7">SUM(I11:I14)</f>
        <v>71961.96</v>
      </c>
      <c r="J15" s="12">
        <f t="shared" si="7"/>
        <v>1470</v>
      </c>
    </row>
    <row r="16" ht="14.25" customHeight="1"/>
    <row r="17" ht="14.25" customHeight="1">
      <c r="A17" s="12" t="s">
        <v>299</v>
      </c>
      <c r="B17" s="12" t="s">
        <v>361</v>
      </c>
    </row>
    <row r="18" ht="14.25" customHeight="1">
      <c r="G18" s="52" t="str">
        <f>Inputs!D85</f>
        <v>US</v>
      </c>
    </row>
    <row r="19" ht="14.25" customHeight="1">
      <c r="C19" s="306" t="s">
        <v>153</v>
      </c>
      <c r="F19" s="149" t="s">
        <v>183</v>
      </c>
      <c r="G19" s="149" t="s">
        <v>155</v>
      </c>
      <c r="H19" s="149" t="s">
        <v>362</v>
      </c>
    </row>
    <row r="20" ht="14.25" customHeight="1">
      <c r="C20" s="12" t="s">
        <v>156</v>
      </c>
      <c r="F20" s="12">
        <f>IF(Inputs!$B$248=Inputs!$C$86,Inputs!C88,IF(Inputs!$B$248=Inputs!$G$86,Inputs!G88,IF(Inputs!$B$248=Inputs!$J$86,Inputs!J88,IF(Inputs!$B$248=Inputs!$M$86,Inputs!M88,"na"))))</f>
        <v>0</v>
      </c>
      <c r="G20" s="237">
        <f>Inputs!D88</f>
        <v>3598.14</v>
      </c>
      <c r="H20" s="237">
        <f>G20*F20*(1+Inputs!$F$86)</f>
        <v>0</v>
      </c>
    </row>
    <row r="21" ht="14.25" customHeight="1">
      <c r="C21" s="12" t="s">
        <v>157</v>
      </c>
      <c r="F21" s="12">
        <f>IF(Inputs!$B$248=Inputs!$C$86,Inputs!C89,IF(Inputs!$B$248=Inputs!$G$86,Inputs!G89,IF(Inputs!$B$248=Inputs!$J$86,Inputs!J89,IF(Inputs!$B$248=Inputs!$M$86,Inputs!M89,"na"))))</f>
        <v>0</v>
      </c>
      <c r="G21" s="237">
        <f>Inputs!D89</f>
        <v>581.07</v>
      </c>
      <c r="H21" s="237">
        <f>G21*F21*(1+Inputs!$F$86)</f>
        <v>0</v>
      </c>
    </row>
    <row r="22" ht="14.25" customHeight="1">
      <c r="C22" s="12" t="s">
        <v>158</v>
      </c>
      <c r="F22" s="12">
        <f>IF(Inputs!$B$248=Inputs!$C$86,Inputs!C90,IF(Inputs!$B$248=Inputs!$G$86,Inputs!G90,IF(Inputs!$B$248=Inputs!$J$86,Inputs!J90,IF(Inputs!$B$248=Inputs!$M$86,Inputs!M90,"na"))))</f>
        <v>0</v>
      </c>
      <c r="G22" s="237">
        <f>Inputs!D90</f>
        <v>259</v>
      </c>
      <c r="H22" s="237">
        <f>G22*F22*(1+Inputs!$F$86)</f>
        <v>0</v>
      </c>
    </row>
    <row r="23" ht="14.25" customHeight="1">
      <c r="C23" s="12" t="s">
        <v>159</v>
      </c>
      <c r="F23" s="12">
        <f>IF(Inputs!$B$248=Inputs!$C$86,Inputs!C91,IF(Inputs!$B$248=Inputs!$G$86,Inputs!G91,IF(Inputs!$B$248=Inputs!$J$86,Inputs!J91,IF(Inputs!$B$248=Inputs!$M$86,Inputs!M91,"na"))))</f>
        <v>0</v>
      </c>
      <c r="G23" s="237">
        <f>Inputs!D91</f>
        <v>3879</v>
      </c>
      <c r="H23" s="237">
        <f>G23*F23*(1+Inputs!$F$86)</f>
        <v>0</v>
      </c>
    </row>
    <row r="24" ht="14.25" customHeight="1">
      <c r="C24" s="12" t="s">
        <v>160</v>
      </c>
      <c r="F24" s="12">
        <f>IF(Inputs!$B$248=Inputs!$C$86,Inputs!C92,IF(Inputs!$B$248=Inputs!$G$86,Inputs!G92,IF(Inputs!$B$248=Inputs!$J$86,Inputs!J92,IF(Inputs!$B$248=Inputs!$M$86,Inputs!M92,"na"))))</f>
        <v>0</v>
      </c>
      <c r="G24" s="237">
        <f>Inputs!D92</f>
        <v>412</v>
      </c>
      <c r="H24" s="237">
        <f>G24*F24*(1+Inputs!$F$86)</f>
        <v>0</v>
      </c>
    </row>
    <row r="25" ht="14.25" customHeight="1">
      <c r="C25" s="12" t="s">
        <v>161</v>
      </c>
      <c r="F25" s="12">
        <f>IF(Inputs!$B$248=Inputs!$C$86,Inputs!C93,IF(Inputs!$B$248=Inputs!$G$86,Inputs!G93,IF(Inputs!$B$248=Inputs!$J$86,Inputs!J93,IF(Inputs!$B$248=Inputs!$M$86,Inputs!M93,"na"))))</f>
        <v>0</v>
      </c>
      <c r="G25" s="237">
        <f>Inputs!D93</f>
        <v>1252.26</v>
      </c>
      <c r="H25" s="237">
        <f>G25*F25*(1+Inputs!$F$86)</f>
        <v>0</v>
      </c>
    </row>
    <row r="26" ht="14.25" customHeight="1">
      <c r="C26" s="12" t="s">
        <v>162</v>
      </c>
      <c r="F26" s="12">
        <f>IF(Inputs!$B$248=Inputs!$C$86,Inputs!C94,IF(Inputs!$B$248=Inputs!$G$86,Inputs!G94,IF(Inputs!$B$248=Inputs!$J$86,Inputs!J94,IF(Inputs!$B$248=Inputs!$M$86,Inputs!M94,"na"))))</f>
        <v>2</v>
      </c>
      <c r="G26" s="237">
        <f>Inputs!D94</f>
        <v>1606.71</v>
      </c>
      <c r="H26" s="237">
        <f>G26*F26*(1+Inputs!$F$86)</f>
        <v>5077.650817</v>
      </c>
    </row>
    <row r="27" ht="14.25" customHeight="1">
      <c r="C27" s="12" t="s">
        <v>163</v>
      </c>
      <c r="F27" s="12">
        <f>IF(Inputs!$B$248=Inputs!$C$86,Inputs!C95,IF(Inputs!$B$248=Inputs!$G$86,Inputs!G95,IF(Inputs!$B$248=Inputs!$J$86,Inputs!J95,IF(Inputs!$B$248=Inputs!$M$86,Inputs!M95,"na"))))</f>
        <v>20</v>
      </c>
      <c r="G27" s="237">
        <f>Inputs!D95</f>
        <v>27.42</v>
      </c>
      <c r="H27" s="237">
        <f>G27*F27*(1+Inputs!$F$86)</f>
        <v>866.5483217</v>
      </c>
    </row>
    <row r="28" ht="14.25" customHeight="1">
      <c r="C28" s="12" t="s">
        <v>164</v>
      </c>
      <c r="F28" s="12">
        <f>IF(Inputs!$B$248=Inputs!$C$86,Inputs!C96,IF(Inputs!$B$248=Inputs!$G$86,Inputs!G96,IF(Inputs!$B$248=Inputs!$J$86,Inputs!J96,IF(Inputs!$B$248=Inputs!$M$86,Inputs!M96,"na"))))</f>
        <v>2</v>
      </c>
      <c r="G28" s="237">
        <f>Inputs!D96</f>
        <v>1723.44</v>
      </c>
      <c r="H28" s="237">
        <f>G28*F28*(1+Inputs!$F$86)</f>
        <v>5446.550108</v>
      </c>
    </row>
    <row r="29" ht="14.25" customHeight="1">
      <c r="C29" s="12" t="s">
        <v>165</v>
      </c>
      <c r="F29" s="12">
        <f>IF(Inputs!$B$248=Inputs!$C$86,Inputs!C97,IF(Inputs!$B$248=Inputs!$G$86,Inputs!G97,IF(Inputs!$B$248=Inputs!$J$86,Inputs!J97,IF(Inputs!$B$248=Inputs!$M$86,Inputs!M97,"na"))))</f>
        <v>4</v>
      </c>
      <c r="G29" s="237">
        <f>Inputs!D97</f>
        <v>1417.11</v>
      </c>
      <c r="H29" s="237">
        <f>G29*F29*(1+Inputs!$F$86)</f>
        <v>8956.924086</v>
      </c>
    </row>
    <row r="30" ht="14.25" customHeight="1">
      <c r="C30" s="12" t="s">
        <v>166</v>
      </c>
      <c r="F30" s="12">
        <f>IF(Inputs!$B$248=Inputs!$C$86,Inputs!C98,IF(Inputs!$B$248=Inputs!$G$86,Inputs!G98,IF(Inputs!$B$248=Inputs!$J$86,Inputs!J98,IF(Inputs!$B$248=Inputs!$M$86,Inputs!M98,"na"))))</f>
        <v>10</v>
      </c>
      <c r="G30" s="237">
        <f>Inputs!D98</f>
        <v>24.35</v>
      </c>
      <c r="H30" s="237">
        <f>G30*F30*(1+Inputs!$F$86)</f>
        <v>384.7638883</v>
      </c>
    </row>
    <row r="31" ht="14.25" customHeight="1">
      <c r="C31" s="12" t="s">
        <v>167</v>
      </c>
      <c r="F31" s="12">
        <f>IF(Inputs!$B$248=Inputs!$C$86,Inputs!C99,IF(Inputs!$B$248=Inputs!$G$86,Inputs!G99,IF(Inputs!$B$248=Inputs!$J$86,Inputs!J99,IF(Inputs!$B$248=Inputs!$M$86,Inputs!M99,"na"))))</f>
        <v>15</v>
      </c>
      <c r="G31" s="237">
        <f>Inputs!D99</f>
        <v>8.6</v>
      </c>
      <c r="H31" s="237">
        <f>G31*F31*(1+Inputs!$F$86)</f>
        <v>203.8379531</v>
      </c>
    </row>
    <row r="32" ht="14.25" customHeight="1">
      <c r="C32" s="12" t="s">
        <v>168</v>
      </c>
      <c r="F32" s="12">
        <f>IF(Inputs!$B$248=Inputs!$C$86,Inputs!C100,IF(Inputs!$B$248=Inputs!$G$86,Inputs!G100,IF(Inputs!$B$248=Inputs!$J$86,Inputs!J100,IF(Inputs!$B$248=Inputs!$M$86,Inputs!M100,"na"))))</f>
        <v>0</v>
      </c>
      <c r="G32" s="237">
        <f>Inputs!D100</f>
        <v>208</v>
      </c>
      <c r="H32" s="237">
        <f>G32*F32*(1+Inputs!$F$86)</f>
        <v>0</v>
      </c>
    </row>
    <row r="33" ht="14.25" customHeight="1">
      <c r="C33" s="12" t="s">
        <v>169</v>
      </c>
      <c r="F33" s="12">
        <f>IF(Inputs!$B$248=Inputs!$C$86,Inputs!C101,IF(Inputs!$B$248=Inputs!$G$86,Inputs!G101,IF(Inputs!$B$248=Inputs!$J$86,Inputs!J101,IF(Inputs!$B$248=Inputs!$M$86,Inputs!M101,"na"))))</f>
        <v>0</v>
      </c>
      <c r="G33" s="237">
        <f>Inputs!D101</f>
        <v>367</v>
      </c>
      <c r="H33" s="237">
        <f>G33*F33*(1+Inputs!$F$86)</f>
        <v>0</v>
      </c>
    </row>
    <row r="34" ht="14.25" customHeight="1">
      <c r="C34" s="12" t="s">
        <v>170</v>
      </c>
      <c r="F34" s="12">
        <f>IF(Inputs!$B$248=Inputs!$C$86,Inputs!C102,IF(Inputs!$B$248=Inputs!$G$86,Inputs!G102,IF(Inputs!$B$248=Inputs!$J$86,Inputs!J102,IF(Inputs!$B$248=Inputs!$M$86,Inputs!M102,"na"))))</f>
        <v>15</v>
      </c>
      <c r="G34" s="237">
        <f>Inputs!D102</f>
        <v>35.5</v>
      </c>
      <c r="H34" s="237">
        <f>G34*F34*(1+Inputs!$F$86)</f>
        <v>841.4241089</v>
      </c>
    </row>
    <row r="35" ht="14.25" customHeight="1">
      <c r="C35" s="12" t="s">
        <v>171</v>
      </c>
      <c r="F35" s="12">
        <f>IF(Inputs!$B$248=Inputs!$C$86,Inputs!C103,IF(Inputs!$B$248=Inputs!$G$86,Inputs!G103,IF(Inputs!$B$248=Inputs!$J$86,Inputs!J103,IF(Inputs!$B$248=Inputs!$M$86,Inputs!M103,"na"))))</f>
        <v>15</v>
      </c>
      <c r="G35" s="237">
        <f>Inputs!D103</f>
        <v>37.6</v>
      </c>
      <c r="H35" s="237">
        <f>G35*F35*(1+Inputs!$F$86)</f>
        <v>891.1984928</v>
      </c>
    </row>
    <row r="36" ht="14.25" customHeight="1">
      <c r="C36" s="12" t="s">
        <v>172</v>
      </c>
      <c r="F36" s="12">
        <f>IF(Inputs!$B$248=Inputs!$C$86,Inputs!C104,IF(Inputs!$B$248=Inputs!$G$86,Inputs!G104,IF(Inputs!$B$248=Inputs!$J$86,Inputs!J104,IF(Inputs!$B$248=Inputs!$M$86,Inputs!M104,"na"))))</f>
        <v>1</v>
      </c>
      <c r="G36" s="237">
        <f>Inputs!D104</f>
        <v>416</v>
      </c>
      <c r="H36" s="237">
        <f>G36*F36*(1+Inputs!$F$86)</f>
        <v>657.3378954</v>
      </c>
    </row>
    <row r="37" ht="14.25" customHeight="1">
      <c r="C37" s="12" t="s">
        <v>173</v>
      </c>
      <c r="F37" s="12">
        <f>IF(Inputs!$B$248=Inputs!$C$86,Inputs!C105,IF(Inputs!$B$248=Inputs!$G$86,Inputs!G105,IF(Inputs!$B$248=Inputs!$J$86,Inputs!J105,IF(Inputs!$B$248=Inputs!$M$86,Inputs!M105,"na"))))</f>
        <v>1</v>
      </c>
      <c r="G37" s="237">
        <f>Inputs!D105</f>
        <v>250</v>
      </c>
      <c r="H37" s="237">
        <f>G37*F37*(1+Inputs!$F$86)</f>
        <v>395.0347929</v>
      </c>
    </row>
    <row r="38" ht="14.25" customHeight="1">
      <c r="C38" s="12" t="s">
        <v>363</v>
      </c>
      <c r="F38" s="12">
        <f>IF(Inputs!$B$248=Inputs!$C$86,Inputs!C106,IF(Inputs!$B$248=Inputs!$G$86,Inputs!G106,IF(Inputs!$B$248=Inputs!$J$86,Inputs!J106,IF(Inputs!$B$248=Inputs!$M$86,Inputs!M106,"na"))))</f>
        <v>0</v>
      </c>
      <c r="G38" s="237" t="str">
        <f>Inputs!D106</f>
        <v/>
      </c>
      <c r="H38" s="237">
        <f>G38*F38*(1+Inputs!$F$86)</f>
        <v>0</v>
      </c>
    </row>
    <row r="39" ht="14.25" customHeight="1">
      <c r="C39" s="12" t="s">
        <v>175</v>
      </c>
      <c r="F39" s="12">
        <f>IF(Inputs!$B$248=Inputs!$C$86,Inputs!C107,IF(Inputs!$B$248=Inputs!$G$86,Inputs!G107,IF(Inputs!$B$248=Inputs!$J$86,Inputs!J107,IF(Inputs!$B$248=Inputs!$M$86,Inputs!M107,"na"))))</f>
        <v>1</v>
      </c>
      <c r="G39" s="237">
        <f>Inputs!D107</f>
        <v>7160.5905</v>
      </c>
      <c r="H39" s="237">
        <f>G39*F39*(1+Inputs!$F$86)</f>
        <v>11314.72954</v>
      </c>
    </row>
    <row r="40" ht="14.25" customHeight="1">
      <c r="C40" s="12" t="s">
        <v>176</v>
      </c>
      <c r="F40" s="12">
        <f>IF(Inputs!$B$248=Inputs!$C$86,Inputs!C108,IF(Inputs!$B$248=Inputs!$G$86,Inputs!G108,IF(Inputs!$B$248=Inputs!$J$86,Inputs!J108,IF(Inputs!$B$248=Inputs!$M$86,Inputs!M108,"na"))))</f>
        <v>1</v>
      </c>
      <c r="G40" s="237">
        <f>Inputs!D108</f>
        <v>4421.3693</v>
      </c>
      <c r="H40" s="237">
        <f>G40*F40*(1+Inputs!$F$86)</f>
        <v>6986.378823</v>
      </c>
    </row>
    <row r="41" ht="14.25" customHeight="1">
      <c r="C41" s="12" t="s">
        <v>177</v>
      </c>
      <c r="F41" s="12">
        <f>IF(Inputs!$B$248=Inputs!$C$86,Inputs!C109,IF(Inputs!$B$248=Inputs!$G$86,Inputs!G109,IF(Inputs!$B$248=Inputs!$J$86,Inputs!J109,IF(Inputs!$B$248=Inputs!$M$86,Inputs!M109,"na"))))</f>
        <v>1</v>
      </c>
      <c r="G41" s="237">
        <f>Inputs!D109</f>
        <v>28738.389</v>
      </c>
      <c r="H41" s="237">
        <f>G41*F41*(1+Inputs!$F$86)</f>
        <v>45410.65419</v>
      </c>
    </row>
    <row r="42" ht="14.25" customHeight="1">
      <c r="C42" s="12" t="s">
        <v>178</v>
      </c>
      <c r="F42" s="12">
        <f>IF(Inputs!$B$248=Inputs!$C$86,Inputs!C110,IF(Inputs!$B$248=Inputs!$G$86,Inputs!G110,IF(Inputs!$B$248=Inputs!$J$86,Inputs!J110,IF(Inputs!$B$248=Inputs!$M$86,Inputs!M110,"na"))))</f>
        <v>0</v>
      </c>
      <c r="G42" s="237">
        <f>Inputs!D110</f>
        <v>8000</v>
      </c>
      <c r="H42" s="237">
        <f>G42*F42*(1+Inputs!$F$86)</f>
        <v>0</v>
      </c>
    </row>
    <row r="43" ht="14.25" customHeight="1">
      <c r="C43" s="12" t="s">
        <v>179</v>
      </c>
      <c r="F43" s="12">
        <f>IF(Inputs!$B$248=Inputs!$C$86,Inputs!C111,IF(Inputs!$B$248=Inputs!$G$86,Inputs!G111,IF(Inputs!$B$248=Inputs!$J$86,Inputs!J111,IF(Inputs!$B$248=Inputs!$M$86,Inputs!M111,"na"))))</f>
        <v>0</v>
      </c>
      <c r="G43" s="237">
        <f>Inputs!D111</f>
        <v>15000</v>
      </c>
      <c r="H43" s="237">
        <f>G43*F43*(1+Inputs!$F$86)</f>
        <v>0</v>
      </c>
    </row>
    <row r="44" ht="14.25" customHeight="1">
      <c r="C44" s="12" t="s">
        <v>180</v>
      </c>
      <c r="F44" s="12">
        <f>IF(Inputs!$B$248=Inputs!$C$86,Inputs!C112,IF(Inputs!$B$248=Inputs!$G$86,Inputs!G112,IF(Inputs!$B$248=Inputs!$J$86,Inputs!J112,IF(Inputs!$B$248=Inputs!$M$86,Inputs!M112,"na"))))</f>
        <v>0</v>
      </c>
      <c r="G44" s="237">
        <f>Inputs!D112</f>
        <v>4727.44</v>
      </c>
      <c r="H44" s="237">
        <f>G44*F44*(1+Inputs!$F$86)</f>
        <v>0</v>
      </c>
    </row>
    <row r="45" ht="14.25" customHeight="1">
      <c r="C45" s="12" t="s">
        <v>181</v>
      </c>
      <c r="F45" s="12">
        <f>IF(Inputs!$B$248=Inputs!$C$86,Inputs!C113,IF(Inputs!$B$248=Inputs!$G$86,Inputs!G113,IF(Inputs!$B$248=Inputs!$J$86,Inputs!J113,IF(Inputs!$B$248=Inputs!$M$86,Inputs!M113,"na"))))</f>
        <v>0</v>
      </c>
      <c r="G45" s="237">
        <f>Inputs!D113</f>
        <v>15600</v>
      </c>
      <c r="H45" s="237">
        <f>G45*F45*(1+Inputs!$F$86)</f>
        <v>0</v>
      </c>
    </row>
    <row r="46" ht="14.25" customHeight="1">
      <c r="G46" s="237"/>
      <c r="H46" s="237">
        <f>SUM(H20:H45)</f>
        <v>87433.03302</v>
      </c>
    </row>
    <row r="47" ht="14.25" customHeight="1"/>
    <row r="48" ht="14.25" customHeight="1">
      <c r="C48" s="149" t="s">
        <v>182</v>
      </c>
      <c r="D48" s="149"/>
      <c r="E48" s="149" t="s">
        <v>183</v>
      </c>
      <c r="F48" s="149"/>
      <c r="G48" s="149" t="s">
        <v>364</v>
      </c>
      <c r="H48" s="149"/>
      <c r="I48" s="149" t="s">
        <v>365</v>
      </c>
      <c r="J48" s="149" t="s">
        <v>366</v>
      </c>
      <c r="K48" s="149" t="s">
        <v>367</v>
      </c>
      <c r="L48" s="149" t="s">
        <v>184</v>
      </c>
      <c r="M48" s="149" t="s">
        <v>362</v>
      </c>
    </row>
    <row r="49" ht="14.25" customHeight="1">
      <c r="C49" s="12" t="s">
        <v>185</v>
      </c>
      <c r="E49" s="12">
        <f>IF(Inputs!$B$248=Inputs!$C$86,Inputs!C117,IF(Inputs!$B$248=Inputs!$G$86,Inputs!D117,IF(Inputs!$B$248=Inputs!$J$86,Inputs!E117,IF(Inputs!$B$248=Inputs!$M$86,Inputs!F117,"na"))))</f>
        <v>0</v>
      </c>
      <c r="F49" s="12" t="s">
        <v>186</v>
      </c>
      <c r="G49" s="12">
        <v>0.0</v>
      </c>
      <c r="H49" s="12" t="s">
        <v>222</v>
      </c>
      <c r="I49" s="12">
        <f>Inputs!G$254</f>
        <v>9</v>
      </c>
      <c r="J49" s="12">
        <f t="shared" ref="J49:J57" si="8">I49*G49*E49</f>
        <v>0</v>
      </c>
      <c r="K49" s="12">
        <v>1.0</v>
      </c>
      <c r="L49" s="237">
        <f>Inputs!H117</f>
        <v>11</v>
      </c>
      <c r="M49" s="237">
        <f>J49/K49*L49*(1+Inputs!$F$86)</f>
        <v>0</v>
      </c>
    </row>
    <row r="50" ht="14.25" customHeight="1">
      <c r="C50" s="12" t="s">
        <v>187</v>
      </c>
      <c r="E50" s="12">
        <f>IF(Inputs!$B$248=Inputs!$C$86,Inputs!C118,IF(Inputs!$B$248=Inputs!$G$86,Inputs!D118,IF(Inputs!$B$248=Inputs!$J$86,Inputs!E118,IF(Inputs!$B$248=Inputs!$M$86,Inputs!F118,"na"))))</f>
        <v>0</v>
      </c>
      <c r="F50" s="12" t="s">
        <v>186</v>
      </c>
      <c r="G50" s="12">
        <v>0.0</v>
      </c>
      <c r="H50" s="12" t="s">
        <v>222</v>
      </c>
      <c r="I50" s="12">
        <f>Inputs!G$254</f>
        <v>9</v>
      </c>
      <c r="J50" s="12">
        <f t="shared" si="8"/>
        <v>0</v>
      </c>
      <c r="K50" s="12">
        <v>1.0</v>
      </c>
      <c r="L50" s="237">
        <f>Inputs!H118</f>
        <v>0</v>
      </c>
      <c r="M50" s="237">
        <f>J50/K50*L50*(1+Inputs!$F$86)</f>
        <v>0</v>
      </c>
    </row>
    <row r="51" ht="14.25" customHeight="1">
      <c r="C51" s="12" t="s">
        <v>188</v>
      </c>
      <c r="E51" s="12">
        <f>IF(Inputs!$B$248=Inputs!$C$86,Inputs!C119,IF(Inputs!$B$248=Inputs!$G$86,Inputs!D119,IF(Inputs!$B$248=Inputs!$J$86,Inputs!E119,IF(Inputs!$B$248=Inputs!$M$86,Inputs!F119,"na"))))</f>
        <v>0</v>
      </c>
      <c r="F51" s="12" t="s">
        <v>186</v>
      </c>
      <c r="G51" s="12">
        <v>0.0</v>
      </c>
      <c r="H51" s="12" t="s">
        <v>222</v>
      </c>
      <c r="I51" s="12">
        <f>Inputs!G$254</f>
        <v>9</v>
      </c>
      <c r="J51" s="12">
        <f t="shared" si="8"/>
        <v>0</v>
      </c>
      <c r="K51" s="12">
        <v>1.0</v>
      </c>
      <c r="L51" s="237">
        <f>Inputs!H119</f>
        <v>0.94</v>
      </c>
      <c r="M51" s="237">
        <f>J51/K51*L51*(1+Inputs!$F$86)</f>
        <v>0</v>
      </c>
    </row>
    <row r="52" ht="14.25" customHeight="1">
      <c r="C52" s="12" t="s">
        <v>189</v>
      </c>
      <c r="E52" s="12">
        <f>IF(Inputs!$B$248=Inputs!$C$86,Inputs!C120,IF(Inputs!$B$248=Inputs!$G$86,Inputs!D120,IF(Inputs!$B$248=Inputs!$J$86,Inputs!E120,IF(Inputs!$B$248=Inputs!$M$86,Inputs!F120,"na"))))</f>
        <v>0</v>
      </c>
      <c r="F52" s="12" t="s">
        <v>186</v>
      </c>
      <c r="G52" s="12">
        <v>0.0</v>
      </c>
      <c r="H52" s="12" t="s">
        <v>222</v>
      </c>
      <c r="I52" s="12">
        <f>Inputs!G$254</f>
        <v>9</v>
      </c>
      <c r="J52" s="12">
        <f t="shared" si="8"/>
        <v>0</v>
      </c>
      <c r="K52" s="12">
        <v>1.0</v>
      </c>
      <c r="L52" s="237">
        <f>Inputs!H120</f>
        <v>0.94</v>
      </c>
      <c r="M52" s="237">
        <f>J52/K52*L52*(1+Inputs!$F$86)</f>
        <v>0</v>
      </c>
    </row>
    <row r="53" ht="14.25" customHeight="1">
      <c r="C53" s="12" t="s">
        <v>190</v>
      </c>
      <c r="E53" s="12">
        <f>IF(Inputs!$B$248=Inputs!$C$86,Inputs!C121,IF(Inputs!$B$248=Inputs!$G$86,Inputs!D121,IF(Inputs!$B$248=Inputs!$J$86,Inputs!E121,IF(Inputs!$B$248=Inputs!$M$86,Inputs!F121,"na"))))</f>
        <v>0</v>
      </c>
      <c r="F53" s="12" t="s">
        <v>186</v>
      </c>
      <c r="G53" s="12">
        <v>0.0</v>
      </c>
      <c r="H53" s="12" t="s">
        <v>222</v>
      </c>
      <c r="I53" s="12">
        <f>Inputs!G$254</f>
        <v>9</v>
      </c>
      <c r="J53" s="12">
        <f t="shared" si="8"/>
        <v>0</v>
      </c>
      <c r="K53" s="12">
        <v>1.0</v>
      </c>
      <c r="L53" s="237">
        <f>Inputs!H121</f>
        <v>3</v>
      </c>
      <c r="M53" s="237">
        <f>J53/K53*L53*(1+Inputs!$F$86)</f>
        <v>0</v>
      </c>
    </row>
    <row r="54" ht="14.25" customHeight="1">
      <c r="C54" s="12" t="s">
        <v>191</v>
      </c>
      <c r="E54" s="12">
        <f>IF(Inputs!$B$248=Inputs!$C$86,Inputs!C122,IF(Inputs!$B$248=Inputs!$G$86,Inputs!D122,IF(Inputs!$B$248=Inputs!$J$86,Inputs!E122,IF(Inputs!$B$248=Inputs!$M$86,Inputs!F122,"na"))))</f>
        <v>0</v>
      </c>
      <c r="F54" s="12" t="s">
        <v>186</v>
      </c>
      <c r="G54" s="12">
        <v>0.0</v>
      </c>
      <c r="H54" s="12" t="s">
        <v>222</v>
      </c>
      <c r="I54" s="12">
        <f>Inputs!G$254</f>
        <v>9</v>
      </c>
      <c r="J54" s="12">
        <f t="shared" si="8"/>
        <v>0</v>
      </c>
      <c r="K54" s="12">
        <v>1.0</v>
      </c>
      <c r="L54" s="237">
        <f>Inputs!H122</f>
        <v>2</v>
      </c>
      <c r="M54" s="237">
        <f>J54/K54*L54*(1+Inputs!$F$86)</f>
        <v>0</v>
      </c>
    </row>
    <row r="55" ht="14.25" customHeight="1">
      <c r="C55" s="12" t="s">
        <v>192</v>
      </c>
      <c r="E55" s="12">
        <f>IF(Inputs!$B$248=Inputs!$C$86,Inputs!C123,IF(Inputs!$B$248=Inputs!$G$86,Inputs!D123,IF(Inputs!$B$248=Inputs!$J$86,Inputs!E123,IF(Inputs!$B$248=Inputs!$M$86,Inputs!F123,"na"))))</f>
        <v>0</v>
      </c>
      <c r="F55" s="12" t="s">
        <v>193</v>
      </c>
      <c r="G55" s="158">
        <v>0.0</v>
      </c>
      <c r="H55" s="12" t="s">
        <v>368</v>
      </c>
      <c r="I55" s="12">
        <f>Inputs!G$254</f>
        <v>9</v>
      </c>
      <c r="J55" s="12">
        <f t="shared" si="8"/>
        <v>0</v>
      </c>
      <c r="K55" s="12">
        <v>1.0</v>
      </c>
      <c r="L55" s="237">
        <f>Inputs!H123</f>
        <v>200</v>
      </c>
      <c r="M55" s="237">
        <f>J55/K55*L55*(1+Inputs!$F$86)</f>
        <v>0</v>
      </c>
    </row>
    <row r="56" ht="14.25" customHeight="1">
      <c r="C56" s="12" t="s">
        <v>194</v>
      </c>
      <c r="E56" s="12">
        <f>IF(Inputs!$B$248=Inputs!$C$86,Inputs!C124,IF(Inputs!$B$248=Inputs!$G$86,Inputs!D124,IF(Inputs!$B$248=Inputs!$J$86,Inputs!E124,IF(Inputs!$B$248=Inputs!$M$86,Inputs!F124,"na"))))</f>
        <v>0</v>
      </c>
      <c r="F56" s="12" t="s">
        <v>195</v>
      </c>
      <c r="G56" s="157">
        <v>0.0</v>
      </c>
      <c r="H56" s="12" t="s">
        <v>369</v>
      </c>
      <c r="I56" s="12">
        <f>Inputs!G$254</f>
        <v>9</v>
      </c>
      <c r="J56" s="12">
        <f t="shared" si="8"/>
        <v>0</v>
      </c>
      <c r="K56" s="12">
        <v>1.0</v>
      </c>
      <c r="L56" s="237">
        <f>Inputs!H124</f>
        <v>3</v>
      </c>
      <c r="M56" s="237">
        <f>J56/K56*L56*(1+Inputs!$F$86)</f>
        <v>0</v>
      </c>
    </row>
    <row r="57" ht="14.25" customHeight="1">
      <c r="C57" s="12" t="s">
        <v>196</v>
      </c>
      <c r="E57" s="12">
        <f>IF(Inputs!$B$248=Inputs!$C$86,Inputs!C125,IF(Inputs!$B$248=Inputs!$G$86,Inputs!D125,IF(Inputs!$B$248=Inputs!$J$86,Inputs!E125,IF(Inputs!$B$248=Inputs!$M$86,Inputs!F125,"na"))))</f>
        <v>0</v>
      </c>
      <c r="F57" s="12" t="s">
        <v>193</v>
      </c>
      <c r="G57" s="157">
        <v>0.0</v>
      </c>
      <c r="H57" s="12" t="s">
        <v>368</v>
      </c>
      <c r="I57" s="12">
        <f>Inputs!G$254</f>
        <v>9</v>
      </c>
      <c r="J57" s="12">
        <f t="shared" si="8"/>
        <v>0</v>
      </c>
      <c r="K57" s="12">
        <v>1.0</v>
      </c>
      <c r="L57" s="237">
        <f>Inputs!H125</f>
        <v>250</v>
      </c>
      <c r="M57" s="237">
        <f>J57/K57*L57*(1+Inputs!$F$86)</f>
        <v>0</v>
      </c>
    </row>
    <row r="58" ht="14.25" customHeight="1">
      <c r="C58" s="12" t="s">
        <v>197</v>
      </c>
      <c r="M58" s="237">
        <f>SUM(M49:M57)</f>
        <v>0</v>
      </c>
    </row>
    <row r="59" ht="14.25" customHeight="1"/>
    <row r="60" ht="14.25" customHeight="1">
      <c r="C60" s="12" t="s">
        <v>198</v>
      </c>
      <c r="G60" s="237">
        <f>(T6-T8)</f>
        <v>365896.6196</v>
      </c>
      <c r="H60" s="12" t="s">
        <v>370</v>
      </c>
      <c r="I60" s="87">
        <f>Inputs!F128</f>
        <v>0.02</v>
      </c>
      <c r="J60" s="12" t="s">
        <v>371</v>
      </c>
      <c r="K60" s="237">
        <f>I60*G60</f>
        <v>7317.932391</v>
      </c>
    </row>
    <row r="61" ht="14.25" customHeight="1">
      <c r="K61" s="237"/>
    </row>
    <row r="62" ht="14.25" customHeight="1">
      <c r="C62" s="12" t="s">
        <v>199</v>
      </c>
      <c r="G62" s="237">
        <f>G60</f>
        <v>365896.6196</v>
      </c>
      <c r="H62" s="12" t="s">
        <v>370</v>
      </c>
      <c r="I62" s="87">
        <f>Inputs!F130</f>
        <v>0.05</v>
      </c>
      <c r="J62" s="12" t="s">
        <v>371</v>
      </c>
      <c r="K62" s="237">
        <f>I62*G62</f>
        <v>18294.83098</v>
      </c>
    </row>
    <row r="63" ht="14.25" customHeight="1">
      <c r="K63" s="237"/>
    </row>
    <row r="64" ht="14.25" customHeight="1">
      <c r="C64" s="12" t="s">
        <v>200</v>
      </c>
      <c r="G64" s="237">
        <f>R68+K62+K60+M58+H46</f>
        <v>113045.7964</v>
      </c>
      <c r="I64" s="87">
        <f>Inputs!F132</f>
        <v>0.08</v>
      </c>
      <c r="J64" s="12" t="s">
        <v>371</v>
      </c>
      <c r="K64" s="237">
        <f>I64*G64</f>
        <v>9043.663711</v>
      </c>
    </row>
    <row r="65" ht="14.25" customHeight="1"/>
    <row r="66" ht="14.25" customHeight="1">
      <c r="A66" s="352">
        <v>1.2</v>
      </c>
      <c r="B66" s="353" t="s">
        <v>301</v>
      </c>
      <c r="C66" s="354"/>
      <c r="D66" s="354"/>
      <c r="E66" s="354"/>
      <c r="F66" s="354"/>
      <c r="G66" s="355"/>
      <c r="J66" s="12">
        <f>J68+J75+J82</f>
        <v>200</v>
      </c>
      <c r="L66" s="12">
        <f t="shared" ref="L66:M66" si="9">L68+L75+L82</f>
        <v>200</v>
      </c>
      <c r="M66" s="12">
        <f t="shared" si="9"/>
        <v>600</v>
      </c>
      <c r="T66" s="313">
        <f>T68+T75+T82</f>
        <v>55065.2</v>
      </c>
      <c r="Z66" s="313">
        <f>SUM(T66:Y66)</f>
        <v>55065.2</v>
      </c>
    </row>
    <row r="67" ht="14.25" customHeight="1"/>
    <row r="68" ht="14.25" customHeight="1">
      <c r="A68" s="12" t="s">
        <v>302</v>
      </c>
      <c r="B68" s="12" t="s">
        <v>372</v>
      </c>
      <c r="J68" s="12">
        <f>I73</f>
        <v>80</v>
      </c>
      <c r="K68" s="12">
        <v>1.0</v>
      </c>
      <c r="L68" s="12">
        <f>J68*K68</f>
        <v>80</v>
      </c>
      <c r="M68" s="12">
        <f>L73</f>
        <v>120</v>
      </c>
      <c r="T68" s="346">
        <f>K73</f>
        <v>11467.6</v>
      </c>
    </row>
    <row r="69" ht="14.25" customHeight="1"/>
    <row r="70" ht="14.25" customHeight="1">
      <c r="D70" s="149" t="s">
        <v>298</v>
      </c>
      <c r="E70" s="149"/>
      <c r="F70" s="149"/>
      <c r="G70" s="149" t="s">
        <v>357</v>
      </c>
      <c r="H70" s="149" t="s">
        <v>155</v>
      </c>
      <c r="I70" s="149" t="s">
        <v>364</v>
      </c>
      <c r="J70" s="149" t="s">
        <v>373</v>
      </c>
      <c r="K70" s="149" t="s">
        <v>360</v>
      </c>
      <c r="L70" s="149" t="s">
        <v>347</v>
      </c>
    </row>
    <row r="71" ht="14.25" customHeight="1">
      <c r="D71" s="12" t="s">
        <v>374</v>
      </c>
      <c r="G71" s="157">
        <v>2.0</v>
      </c>
      <c r="H71" s="12">
        <f>Inputs!E$48</f>
        <v>89.25</v>
      </c>
      <c r="I71" s="157">
        <v>40.0</v>
      </c>
      <c r="J71" s="12">
        <v>1.0</v>
      </c>
      <c r="K71" s="237">
        <f t="shared" ref="K71:K72" si="10">G71*H71*I71*J71</f>
        <v>7140</v>
      </c>
      <c r="L71" s="12">
        <f t="shared" ref="L71:L72" si="11">J71*I71*G71</f>
        <v>80</v>
      </c>
    </row>
    <row r="72" ht="14.25" customHeight="1">
      <c r="D72" s="12" t="s">
        <v>375</v>
      </c>
      <c r="G72" s="157">
        <v>1.0</v>
      </c>
      <c r="H72" s="12">
        <f>Inputs!E$49</f>
        <v>108.19</v>
      </c>
      <c r="I72" s="157">
        <v>40.0</v>
      </c>
      <c r="J72" s="12">
        <v>1.0</v>
      </c>
      <c r="K72" s="237">
        <f t="shared" si="10"/>
        <v>4327.6</v>
      </c>
      <c r="L72" s="12">
        <f t="shared" si="11"/>
        <v>40</v>
      </c>
    </row>
    <row r="73" ht="14.25" customHeight="1">
      <c r="G73" s="12">
        <f>SUM(G71:G72)</f>
        <v>3</v>
      </c>
      <c r="I73" s="12">
        <f>SUM(I71:I72)</f>
        <v>80</v>
      </c>
      <c r="K73" s="237">
        <f t="shared" ref="K73:L73" si="12">SUM(K71:K72)</f>
        <v>11467.6</v>
      </c>
      <c r="L73" s="12">
        <f t="shared" si="12"/>
        <v>120</v>
      </c>
    </row>
    <row r="74" ht="14.25" customHeight="1"/>
    <row r="75" ht="14.25" customHeight="1">
      <c r="A75" s="12" t="s">
        <v>304</v>
      </c>
      <c r="B75" s="12" t="s">
        <v>376</v>
      </c>
      <c r="J75" s="12">
        <f>I80</f>
        <v>80</v>
      </c>
      <c r="K75" s="12">
        <v>1.0</v>
      </c>
      <c r="L75" s="12">
        <f>J75*K75</f>
        <v>80</v>
      </c>
      <c r="M75" s="12">
        <f>L80</f>
        <v>120</v>
      </c>
      <c r="T75" s="346">
        <f>K80</f>
        <v>11467.6</v>
      </c>
    </row>
    <row r="76" ht="14.25" customHeight="1"/>
    <row r="77" ht="14.25" customHeight="1">
      <c r="D77" s="149" t="s">
        <v>298</v>
      </c>
      <c r="E77" s="149"/>
      <c r="F77" s="149"/>
      <c r="G77" s="149" t="s">
        <v>357</v>
      </c>
      <c r="H77" s="149" t="s">
        <v>155</v>
      </c>
      <c r="I77" s="149" t="s">
        <v>364</v>
      </c>
      <c r="J77" s="149" t="s">
        <v>373</v>
      </c>
      <c r="K77" s="149" t="s">
        <v>360</v>
      </c>
      <c r="L77" s="149" t="s">
        <v>347</v>
      </c>
    </row>
    <row r="78" ht="14.25" customHeight="1">
      <c r="D78" s="12" t="s">
        <v>374</v>
      </c>
      <c r="G78" s="157">
        <v>2.0</v>
      </c>
      <c r="H78" s="12">
        <f>Inputs!E$48</f>
        <v>89.25</v>
      </c>
      <c r="I78" s="157">
        <v>40.0</v>
      </c>
      <c r="J78" s="12">
        <v>1.0</v>
      </c>
      <c r="K78" s="237">
        <f t="shared" ref="K78:K79" si="13">J78*I78*H78*G78</f>
        <v>7140</v>
      </c>
      <c r="L78" s="12">
        <f t="shared" ref="L78:L79" si="14">J78*I78*G78</f>
        <v>80</v>
      </c>
    </row>
    <row r="79" ht="14.25" customHeight="1">
      <c r="D79" s="12" t="s">
        <v>375</v>
      </c>
      <c r="G79" s="157">
        <v>1.0</v>
      </c>
      <c r="H79" s="12">
        <f>Inputs!E$49</f>
        <v>108.19</v>
      </c>
      <c r="I79" s="157">
        <v>40.0</v>
      </c>
      <c r="J79" s="12">
        <v>1.0</v>
      </c>
      <c r="K79" s="237">
        <f t="shared" si="13"/>
        <v>4327.6</v>
      </c>
      <c r="L79" s="12">
        <f t="shared" si="14"/>
        <v>40</v>
      </c>
    </row>
    <row r="80" ht="14.25" customHeight="1">
      <c r="G80" s="12">
        <f>SUM(G78:G79)</f>
        <v>3</v>
      </c>
      <c r="I80" s="12">
        <f>SUM(I78:I79)</f>
        <v>80</v>
      </c>
      <c r="K80" s="237">
        <f t="shared" ref="K80:L80" si="15">SUM(K78:K79)</f>
        <v>11467.6</v>
      </c>
      <c r="L80" s="12">
        <f t="shared" si="15"/>
        <v>120</v>
      </c>
    </row>
    <row r="81" ht="14.25" customHeight="1"/>
    <row r="82" ht="14.25" customHeight="1">
      <c r="A82" s="12" t="s">
        <v>306</v>
      </c>
      <c r="B82" s="12" t="s">
        <v>377</v>
      </c>
      <c r="J82" s="12">
        <f>J84+J97</f>
        <v>40</v>
      </c>
      <c r="K82" s="12">
        <v>1.0</v>
      </c>
      <c r="L82" s="12">
        <f>J82*K82</f>
        <v>40</v>
      </c>
      <c r="M82" s="12">
        <f>M84+M97</f>
        <v>360</v>
      </c>
      <c r="T82" s="346">
        <f>T84+T97</f>
        <v>32130</v>
      </c>
    </row>
    <row r="83" ht="14.25" customHeight="1"/>
    <row r="84" ht="14.25" customHeight="1">
      <c r="C84" s="12" t="s">
        <v>378</v>
      </c>
      <c r="D84" s="12" t="s">
        <v>379</v>
      </c>
      <c r="J84" s="12">
        <f>F95</f>
        <v>40</v>
      </c>
      <c r="K84" s="12">
        <v>1.0</v>
      </c>
      <c r="L84" s="12">
        <f>J84*K84</f>
        <v>40</v>
      </c>
      <c r="M84" s="12">
        <f>J84*D87</f>
        <v>360</v>
      </c>
      <c r="T84" s="237">
        <f>I95</f>
        <v>32130</v>
      </c>
    </row>
    <row r="85" ht="14.25" customHeight="1"/>
    <row r="86" ht="14.25" customHeight="1">
      <c r="D86" s="149" t="s">
        <v>380</v>
      </c>
      <c r="E86" s="149"/>
      <c r="F86" s="149"/>
      <c r="G86" s="149" t="s">
        <v>381</v>
      </c>
      <c r="H86" s="149" t="s">
        <v>382</v>
      </c>
    </row>
    <row r="87" ht="14.25" customHeight="1">
      <c r="D87" s="12">
        <f>I49</f>
        <v>9</v>
      </c>
      <c r="E87" s="66" t="s">
        <v>121</v>
      </c>
      <c r="G87" s="237">
        <f>Inputs!E48</f>
        <v>89.25</v>
      </c>
      <c r="H87" s="237">
        <f>G87*D87</f>
        <v>803.25</v>
      </c>
    </row>
    <row r="88" ht="14.25" customHeight="1"/>
    <row r="89" ht="14.25" customHeight="1">
      <c r="D89" s="12" t="s">
        <v>383</v>
      </c>
      <c r="G89" s="157">
        <v>16.0</v>
      </c>
      <c r="H89" s="12" t="s">
        <v>384</v>
      </c>
    </row>
    <row r="90" ht="14.25" customHeight="1">
      <c r="D90" s="12" t="s">
        <v>385</v>
      </c>
      <c r="G90" s="157">
        <v>8.0</v>
      </c>
      <c r="H90" s="12" t="s">
        <v>384</v>
      </c>
    </row>
    <row r="91" ht="14.25" customHeight="1">
      <c r="D91" s="12" t="s">
        <v>386</v>
      </c>
      <c r="G91" s="157">
        <v>12.0</v>
      </c>
      <c r="H91" s="12" t="s">
        <v>384</v>
      </c>
    </row>
    <row r="92" ht="14.25" customHeight="1">
      <c r="D92" s="12" t="s">
        <v>387</v>
      </c>
      <c r="G92" s="157">
        <v>4.0</v>
      </c>
      <c r="H92" s="12" t="s">
        <v>384</v>
      </c>
    </row>
    <row r="93" ht="14.25" customHeight="1">
      <c r="G93" s="12">
        <f>SUM(G89:G92)</f>
        <v>40</v>
      </c>
      <c r="H93" s="12" t="s">
        <v>384</v>
      </c>
    </row>
    <row r="94" ht="14.25" customHeight="1"/>
    <row r="95" ht="14.25" customHeight="1">
      <c r="D95" s="12" t="s">
        <v>388</v>
      </c>
      <c r="F95" s="12">
        <f>G93</f>
        <v>40</v>
      </c>
      <c r="G95" s="12" t="s">
        <v>389</v>
      </c>
      <c r="H95" s="237">
        <f>H87</f>
        <v>803.25</v>
      </c>
      <c r="I95" s="237">
        <f>H95*F95</f>
        <v>32130</v>
      </c>
    </row>
    <row r="96" ht="14.25" customHeight="1"/>
    <row r="97" ht="14.25" customHeight="1">
      <c r="C97" s="12" t="s">
        <v>390</v>
      </c>
      <c r="D97" s="12" t="s">
        <v>391</v>
      </c>
      <c r="J97" s="12">
        <f>F116</f>
        <v>0</v>
      </c>
      <c r="K97" s="12">
        <v>1.0</v>
      </c>
      <c r="L97" s="12">
        <f>K97*J97</f>
        <v>0</v>
      </c>
      <c r="M97" s="12">
        <f>D104*F116</f>
        <v>0</v>
      </c>
      <c r="S97" s="237">
        <f>J116*Inputs!C37</f>
        <v>0</v>
      </c>
      <c r="T97" s="237">
        <f>K116</f>
        <v>0</v>
      </c>
    </row>
    <row r="98" ht="14.25" customHeight="1"/>
    <row r="99" ht="14.25" customHeight="1">
      <c r="D99" s="149" t="s">
        <v>343</v>
      </c>
      <c r="E99" s="149"/>
      <c r="F99" s="149"/>
      <c r="G99" s="149" t="s">
        <v>381</v>
      </c>
      <c r="H99" s="149" t="s">
        <v>382</v>
      </c>
    </row>
    <row r="100" ht="14.25" customHeight="1">
      <c r="D100" s="12">
        <v>1.0</v>
      </c>
      <c r="E100" s="12" t="str">
        <f t="shared" ref="E100:E103" si="16">B11</f>
        <v>Portfolio Manager</v>
      </c>
      <c r="G100" s="12">
        <f t="shared" ref="G100:G103" si="17">F11</f>
        <v>157.87</v>
      </c>
      <c r="H100" s="237">
        <f t="shared" ref="H100:H103" si="18">G100*D100</f>
        <v>157.87</v>
      </c>
    </row>
    <row r="101" ht="14.25" customHeight="1">
      <c r="D101" s="12">
        <v>1.0</v>
      </c>
      <c r="E101" s="12" t="str">
        <f t="shared" si="16"/>
        <v>Senior Project Manager / Characterization SME</v>
      </c>
      <c r="G101" s="12">
        <f t="shared" si="17"/>
        <v>127.28</v>
      </c>
      <c r="H101" s="237">
        <f t="shared" si="18"/>
        <v>127.28</v>
      </c>
    </row>
    <row r="102" ht="14.25" customHeight="1">
      <c r="D102" s="12">
        <v>1.0</v>
      </c>
      <c r="E102" s="12" t="str">
        <f t="shared" si="16"/>
        <v>Project Manager / Waste Management</v>
      </c>
      <c r="G102" s="12">
        <f t="shared" si="17"/>
        <v>108.19</v>
      </c>
      <c r="H102" s="237">
        <f t="shared" si="18"/>
        <v>108.19</v>
      </c>
    </row>
    <row r="103" ht="14.25" customHeight="1">
      <c r="D103" s="12">
        <f>I49</f>
        <v>9</v>
      </c>
      <c r="E103" s="12" t="str">
        <f t="shared" si="16"/>
        <v>Decom Technician / Safety SME</v>
      </c>
      <c r="G103" s="12">
        <f t="shared" si="17"/>
        <v>89.25</v>
      </c>
      <c r="H103" s="237">
        <f t="shared" si="18"/>
        <v>803.25</v>
      </c>
    </row>
    <row r="104" ht="14.25" customHeight="1">
      <c r="D104" s="12">
        <f>SUM(D100:D103)</f>
        <v>12</v>
      </c>
      <c r="H104" s="237">
        <f>SUM(H100:H103)</f>
        <v>1196.59</v>
      </c>
    </row>
    <row r="105" ht="14.25" customHeight="1"/>
    <row r="106" ht="14.25" customHeight="1">
      <c r="I106" s="12" t="s">
        <v>357</v>
      </c>
      <c r="J106" s="12" t="s">
        <v>392</v>
      </c>
      <c r="K106" s="12" t="s">
        <v>393</v>
      </c>
      <c r="L106" s="12" t="s">
        <v>394</v>
      </c>
    </row>
    <row r="107" ht="14.25" customHeight="1">
      <c r="H107" s="12" t="s">
        <v>184</v>
      </c>
      <c r="I107" s="12" t="s">
        <v>395</v>
      </c>
      <c r="J107" s="12" t="s">
        <v>360</v>
      </c>
      <c r="K107" s="12" t="s">
        <v>396</v>
      </c>
      <c r="L107" s="12" t="s">
        <v>360</v>
      </c>
    </row>
    <row r="108" ht="14.25" customHeight="1">
      <c r="D108" s="12" t="s">
        <v>397</v>
      </c>
      <c r="H108" s="12">
        <v>600.0</v>
      </c>
      <c r="I108" s="12">
        <v>0.0</v>
      </c>
      <c r="J108" s="237">
        <f t="shared" ref="J108:J113" si="19">I108*H108</f>
        <v>0</v>
      </c>
      <c r="K108" s="237">
        <f t="shared" ref="K108:K115" si="20">F108*H$104</f>
        <v>0</v>
      </c>
      <c r="L108" s="237">
        <f t="shared" ref="L108:L115" si="21">K108+J108</f>
        <v>0</v>
      </c>
    </row>
    <row r="109" ht="14.25" customHeight="1">
      <c r="D109" s="12" t="s">
        <v>398</v>
      </c>
      <c r="H109" s="12">
        <v>350.0</v>
      </c>
      <c r="I109" s="12">
        <v>0.0</v>
      </c>
      <c r="J109" s="237">
        <f t="shared" si="19"/>
        <v>0</v>
      </c>
      <c r="K109" s="237">
        <f t="shared" si="20"/>
        <v>0</v>
      </c>
      <c r="L109" s="237">
        <f t="shared" si="21"/>
        <v>0</v>
      </c>
    </row>
    <row r="110" ht="14.25" customHeight="1">
      <c r="D110" s="12" t="s">
        <v>399</v>
      </c>
      <c r="F110" s="157">
        <v>0.0</v>
      </c>
      <c r="G110" s="12" t="s">
        <v>400</v>
      </c>
      <c r="H110" s="12">
        <v>150.0</v>
      </c>
      <c r="I110" s="12">
        <v>0.0</v>
      </c>
      <c r="J110" s="237">
        <f t="shared" si="19"/>
        <v>0</v>
      </c>
      <c r="K110" s="237">
        <f t="shared" si="20"/>
        <v>0</v>
      </c>
      <c r="L110" s="237">
        <f t="shared" si="21"/>
        <v>0</v>
      </c>
    </row>
    <row r="111" ht="14.25" customHeight="1">
      <c r="D111" s="12" t="s">
        <v>401</v>
      </c>
      <c r="F111" s="157">
        <v>0.0</v>
      </c>
      <c r="G111" s="12" t="s">
        <v>400</v>
      </c>
      <c r="H111" s="12">
        <v>50.0</v>
      </c>
      <c r="I111" s="12">
        <v>0.0</v>
      </c>
      <c r="J111" s="237">
        <f t="shared" si="19"/>
        <v>0</v>
      </c>
      <c r="K111" s="237">
        <f t="shared" si="20"/>
        <v>0</v>
      </c>
      <c r="L111" s="237">
        <f t="shared" si="21"/>
        <v>0</v>
      </c>
    </row>
    <row r="112" ht="14.25" customHeight="1">
      <c r="D112" s="12" t="s">
        <v>402</v>
      </c>
      <c r="F112" s="157">
        <v>0.0</v>
      </c>
      <c r="G112" s="12" t="s">
        <v>400</v>
      </c>
      <c r="H112" s="12">
        <v>25.0</v>
      </c>
      <c r="I112" s="12">
        <v>0.0</v>
      </c>
      <c r="J112" s="237">
        <f t="shared" si="19"/>
        <v>0</v>
      </c>
      <c r="K112" s="237">
        <f t="shared" si="20"/>
        <v>0</v>
      </c>
      <c r="L112" s="237">
        <f t="shared" si="21"/>
        <v>0</v>
      </c>
    </row>
    <row r="113" ht="14.25" customHeight="1">
      <c r="D113" s="12" t="s">
        <v>403</v>
      </c>
      <c r="F113" s="157">
        <v>0.0</v>
      </c>
      <c r="G113" s="12" t="s">
        <v>400</v>
      </c>
      <c r="H113" s="12">
        <v>125.0</v>
      </c>
      <c r="I113" s="12">
        <v>0.0</v>
      </c>
      <c r="J113" s="237">
        <f t="shared" si="19"/>
        <v>0</v>
      </c>
      <c r="K113" s="237">
        <f t="shared" si="20"/>
        <v>0</v>
      </c>
      <c r="L113" s="237">
        <f t="shared" si="21"/>
        <v>0</v>
      </c>
    </row>
    <row r="114" ht="14.25" customHeight="1">
      <c r="D114" s="12" t="s">
        <v>404</v>
      </c>
      <c r="F114" s="157">
        <v>0.0</v>
      </c>
      <c r="G114" s="12" t="s">
        <v>405</v>
      </c>
      <c r="J114" s="237"/>
      <c r="K114" s="237">
        <f t="shared" si="20"/>
        <v>0</v>
      </c>
      <c r="L114" s="237">
        <f t="shared" si="21"/>
        <v>0</v>
      </c>
    </row>
    <row r="115" ht="14.25" customHeight="1">
      <c r="D115" s="12" t="s">
        <v>406</v>
      </c>
      <c r="F115" s="157">
        <v>0.0</v>
      </c>
      <c r="G115" s="12" t="s">
        <v>405</v>
      </c>
      <c r="J115" s="237"/>
      <c r="K115" s="237">
        <f t="shared" si="20"/>
        <v>0</v>
      </c>
      <c r="L115" s="237">
        <f t="shared" si="21"/>
        <v>0</v>
      </c>
    </row>
    <row r="116" ht="14.25" customHeight="1">
      <c r="F116" s="12">
        <f>SUM(F110:F115)</f>
        <v>0</v>
      </c>
      <c r="J116" s="237">
        <f>SUM(J108:J115)</f>
        <v>0</v>
      </c>
      <c r="K116" s="237">
        <f>SUM(K110:K115)</f>
        <v>0</v>
      </c>
      <c r="L116" s="237">
        <f>SUM(L108:L115)</f>
        <v>0</v>
      </c>
    </row>
    <row r="117" ht="14.25" customHeight="1"/>
    <row r="118" ht="14.25" customHeight="1">
      <c r="A118" s="352">
        <v>1.3</v>
      </c>
      <c r="B118" s="353" t="s">
        <v>308</v>
      </c>
      <c r="C118" s="354"/>
      <c r="D118" s="354"/>
      <c r="E118" s="354"/>
      <c r="F118" s="354"/>
      <c r="G118" s="355"/>
      <c r="J118" s="12">
        <f>J120+J122</f>
        <v>176</v>
      </c>
      <c r="L118" s="12">
        <f t="shared" ref="L118:M118" si="22">L120+L122</f>
        <v>176</v>
      </c>
      <c r="M118" s="12">
        <f t="shared" si="22"/>
        <v>480</v>
      </c>
      <c r="T118" s="346">
        <f>T120+T122</f>
        <v>44658.24</v>
      </c>
      <c r="U118" s="134"/>
      <c r="V118" s="134"/>
      <c r="W118" s="134"/>
      <c r="X118" s="134"/>
      <c r="Y118" s="134"/>
      <c r="Z118" s="313">
        <f>SUM(T118:Y118)</f>
        <v>44658.24</v>
      </c>
    </row>
    <row r="119" ht="14.25" customHeight="1"/>
    <row r="120" ht="14.25" customHeight="1">
      <c r="A120" s="12" t="s">
        <v>309</v>
      </c>
      <c r="B120" s="12" t="s">
        <v>408</v>
      </c>
      <c r="J120" s="12">
        <v>80.0</v>
      </c>
      <c r="K120" s="12">
        <v>1.0</v>
      </c>
      <c r="L120" s="12">
        <f>K120*J120</f>
        <v>80</v>
      </c>
    </row>
    <row r="121" ht="14.25" customHeight="1"/>
    <row r="122" ht="14.25" customHeight="1">
      <c r="A122" s="12" t="s">
        <v>312</v>
      </c>
      <c r="B122" s="12" t="s">
        <v>409</v>
      </c>
      <c r="H122" s="12" t="s">
        <v>410</v>
      </c>
      <c r="J122" s="12">
        <f>J124+J133+J151+J159</f>
        <v>96</v>
      </c>
      <c r="K122" s="12">
        <v>1.0</v>
      </c>
      <c r="L122" s="12">
        <f t="shared" ref="L122:M122" si="23">L124+L133+L151+L159</f>
        <v>96</v>
      </c>
      <c r="M122" s="12">
        <f t="shared" si="23"/>
        <v>480</v>
      </c>
      <c r="T122" s="237">
        <f>T124+T133+T151+T159</f>
        <v>44658.24</v>
      </c>
    </row>
    <row r="123" ht="14.25" customHeight="1"/>
    <row r="124" ht="14.25" customHeight="1">
      <c r="B124" s="12" t="s">
        <v>411</v>
      </c>
      <c r="C124" s="12" t="s">
        <v>412</v>
      </c>
      <c r="H124" s="12" t="s">
        <v>410</v>
      </c>
      <c r="J124" s="12">
        <f>F126</f>
        <v>16</v>
      </c>
      <c r="K124" s="12">
        <v>1.0</v>
      </c>
      <c r="L124" s="12">
        <f>K124*J124</f>
        <v>16</v>
      </c>
      <c r="M124" s="12">
        <f>L130</f>
        <v>80</v>
      </c>
      <c r="T124" s="237">
        <f>K130</f>
        <v>7443.04</v>
      </c>
    </row>
    <row r="125" ht="14.25" customHeight="1"/>
    <row r="126" ht="14.25" customHeight="1">
      <c r="E126" s="12" t="s">
        <v>413</v>
      </c>
      <c r="F126" s="157">
        <v>16.0</v>
      </c>
      <c r="G126" s="12" t="s">
        <v>414</v>
      </c>
    </row>
    <row r="127" ht="14.25" customHeight="1">
      <c r="D127" s="149" t="s">
        <v>298</v>
      </c>
      <c r="E127" s="149"/>
      <c r="F127" s="149"/>
      <c r="G127" s="149" t="s">
        <v>357</v>
      </c>
      <c r="H127" s="149" t="s">
        <v>155</v>
      </c>
      <c r="I127" s="149" t="s">
        <v>364</v>
      </c>
      <c r="J127" s="149" t="s">
        <v>373</v>
      </c>
      <c r="K127" s="149" t="s">
        <v>360</v>
      </c>
      <c r="L127" s="149" t="s">
        <v>347</v>
      </c>
    </row>
    <row r="128" ht="14.25" customHeight="1">
      <c r="D128" s="12" t="s">
        <v>374</v>
      </c>
      <c r="G128" s="157">
        <v>4.0</v>
      </c>
      <c r="H128" s="12">
        <f>Inputs!E$48</f>
        <v>89.25</v>
      </c>
      <c r="I128" s="12">
        <f>F126</f>
        <v>16</v>
      </c>
      <c r="J128" s="12">
        <v>1.0</v>
      </c>
      <c r="K128" s="237">
        <f t="shared" ref="K128:K129" si="24">J128*I128*H128*G128</f>
        <v>5712</v>
      </c>
      <c r="L128" s="12">
        <f t="shared" ref="L128:L129" si="25">J128*I128*G128</f>
        <v>64</v>
      </c>
    </row>
    <row r="129" ht="14.25" customHeight="1">
      <c r="D129" s="12" t="s">
        <v>375</v>
      </c>
      <c r="G129" s="157">
        <v>1.0</v>
      </c>
      <c r="H129" s="12">
        <f>Inputs!E$49</f>
        <v>108.19</v>
      </c>
      <c r="I129" s="12">
        <f>F126</f>
        <v>16</v>
      </c>
      <c r="J129" s="12">
        <v>1.0</v>
      </c>
      <c r="K129" s="237">
        <f t="shared" si="24"/>
        <v>1731.04</v>
      </c>
      <c r="L129" s="12">
        <f t="shared" si="25"/>
        <v>16</v>
      </c>
    </row>
    <row r="130" ht="14.25" customHeight="1">
      <c r="G130" s="12">
        <f>SUM(G128:G129)</f>
        <v>5</v>
      </c>
      <c r="I130" s="12">
        <f>SUM(I128:I129)</f>
        <v>32</v>
      </c>
      <c r="K130" s="237">
        <f t="shared" ref="K130:L130" si="26">SUM(K128:K129)</f>
        <v>7443.04</v>
      </c>
      <c r="L130" s="12">
        <f t="shared" si="26"/>
        <v>80</v>
      </c>
    </row>
    <row r="131" ht="14.25" customHeight="1"/>
    <row r="132" ht="14.25" customHeight="1"/>
    <row r="133" ht="14.25" customHeight="1">
      <c r="B133" s="12" t="s">
        <v>415</v>
      </c>
      <c r="C133" s="12" t="s">
        <v>416</v>
      </c>
      <c r="J133" s="12">
        <f>J135+J143</f>
        <v>32</v>
      </c>
      <c r="L133" s="12">
        <f t="shared" ref="L133:M133" si="27">L135+L143</f>
        <v>32</v>
      </c>
      <c r="M133" s="12">
        <f t="shared" si="27"/>
        <v>160</v>
      </c>
      <c r="T133" s="237">
        <f>T135+T143</f>
        <v>14886.08</v>
      </c>
    </row>
    <row r="134" ht="14.25" customHeight="1"/>
    <row r="135" ht="14.25" customHeight="1">
      <c r="B135" s="12" t="s">
        <v>417</v>
      </c>
      <c r="C135" s="12" t="s">
        <v>418</v>
      </c>
      <c r="H135" s="12" t="s">
        <v>410</v>
      </c>
      <c r="J135" s="12">
        <f>F137</f>
        <v>16</v>
      </c>
      <c r="K135" s="12">
        <v>1.0</v>
      </c>
      <c r="L135" s="12">
        <f>K135*J135</f>
        <v>16</v>
      </c>
      <c r="M135" s="12">
        <f>L141</f>
        <v>80</v>
      </c>
      <c r="T135" s="237">
        <f>K141</f>
        <v>7443.04</v>
      </c>
    </row>
    <row r="136" ht="14.25" customHeight="1"/>
    <row r="137" ht="14.25" customHeight="1">
      <c r="E137" s="12" t="s">
        <v>413</v>
      </c>
      <c r="F137" s="157">
        <v>16.0</v>
      </c>
      <c r="G137" s="12" t="s">
        <v>414</v>
      </c>
    </row>
    <row r="138" ht="14.25" customHeight="1">
      <c r="D138" s="149" t="s">
        <v>298</v>
      </c>
      <c r="E138" s="149"/>
      <c r="F138" s="149"/>
      <c r="G138" s="149" t="s">
        <v>357</v>
      </c>
      <c r="H138" s="149" t="s">
        <v>155</v>
      </c>
      <c r="I138" s="149" t="s">
        <v>364</v>
      </c>
      <c r="J138" s="149" t="s">
        <v>373</v>
      </c>
      <c r="K138" s="149" t="s">
        <v>360</v>
      </c>
      <c r="L138" s="149" t="s">
        <v>347</v>
      </c>
    </row>
    <row r="139" ht="14.25" customHeight="1">
      <c r="D139" s="12" t="s">
        <v>374</v>
      </c>
      <c r="G139" s="157">
        <v>4.0</v>
      </c>
      <c r="H139" s="12">
        <f>Inputs!E$48</f>
        <v>89.25</v>
      </c>
      <c r="I139" s="12">
        <f>F137</f>
        <v>16</v>
      </c>
      <c r="J139" s="12">
        <v>1.0</v>
      </c>
      <c r="K139" s="237">
        <f t="shared" ref="K139:K140" si="28">J139*I139*H139*G139</f>
        <v>5712</v>
      </c>
      <c r="L139" s="12">
        <f t="shared" ref="L139:L140" si="29">J139*I139*G139</f>
        <v>64</v>
      </c>
    </row>
    <row r="140" ht="14.25" customHeight="1">
      <c r="D140" s="12" t="s">
        <v>375</v>
      </c>
      <c r="G140" s="157">
        <v>1.0</v>
      </c>
      <c r="H140" s="12">
        <f>Inputs!E$49</f>
        <v>108.19</v>
      </c>
      <c r="I140" s="12">
        <f>F137</f>
        <v>16</v>
      </c>
      <c r="J140" s="12">
        <v>1.0</v>
      </c>
      <c r="K140" s="237">
        <f t="shared" si="28"/>
        <v>1731.04</v>
      </c>
      <c r="L140" s="12">
        <f t="shared" si="29"/>
        <v>16</v>
      </c>
    </row>
    <row r="141" ht="14.25" customHeight="1">
      <c r="G141" s="12">
        <f>SUM(G139:G140)</f>
        <v>5</v>
      </c>
      <c r="I141" s="12">
        <f>SUM(I139:I140)</f>
        <v>32</v>
      </c>
      <c r="K141" s="237">
        <f t="shared" ref="K141:L141" si="30">SUM(K139:K140)</f>
        <v>7443.04</v>
      </c>
      <c r="L141" s="12">
        <f t="shared" si="30"/>
        <v>80</v>
      </c>
    </row>
    <row r="142" ht="14.25" customHeight="1">
      <c r="K142" s="237"/>
    </row>
    <row r="143" ht="14.25" customHeight="1">
      <c r="B143" s="12" t="s">
        <v>419</v>
      </c>
      <c r="C143" s="12" t="s">
        <v>420</v>
      </c>
      <c r="H143" s="12" t="s">
        <v>410</v>
      </c>
      <c r="J143" s="12">
        <f>F145</f>
        <v>16</v>
      </c>
      <c r="K143" s="12">
        <v>1.0</v>
      </c>
      <c r="L143" s="12">
        <f>K143*J143</f>
        <v>16</v>
      </c>
      <c r="M143" s="12">
        <f>L149</f>
        <v>80</v>
      </c>
      <c r="T143" s="237">
        <f>K149</f>
        <v>7443.04</v>
      </c>
    </row>
    <row r="144" ht="14.25" customHeight="1"/>
    <row r="145" ht="14.25" customHeight="1">
      <c r="E145" s="12" t="s">
        <v>413</v>
      </c>
      <c r="F145" s="157">
        <v>16.0</v>
      </c>
      <c r="G145" s="12" t="s">
        <v>414</v>
      </c>
    </row>
    <row r="146" ht="14.25" customHeight="1">
      <c r="D146" s="149" t="s">
        <v>298</v>
      </c>
      <c r="E146" s="149"/>
      <c r="F146" s="149"/>
      <c r="G146" s="149" t="s">
        <v>357</v>
      </c>
      <c r="H146" s="149" t="s">
        <v>155</v>
      </c>
      <c r="I146" s="149" t="s">
        <v>364</v>
      </c>
      <c r="J146" s="149" t="s">
        <v>373</v>
      </c>
      <c r="K146" s="149" t="s">
        <v>360</v>
      </c>
      <c r="L146" s="149" t="s">
        <v>347</v>
      </c>
    </row>
    <row r="147" ht="14.25" customHeight="1">
      <c r="D147" s="12" t="s">
        <v>374</v>
      </c>
      <c r="G147" s="157">
        <v>4.0</v>
      </c>
      <c r="H147" s="12">
        <f>Inputs!E$48</f>
        <v>89.25</v>
      </c>
      <c r="I147" s="12">
        <f>F145</f>
        <v>16</v>
      </c>
      <c r="J147" s="12">
        <v>1.0</v>
      </c>
      <c r="K147" s="237">
        <f t="shared" ref="K147:K148" si="31">J147*I147*H147*G147</f>
        <v>5712</v>
      </c>
      <c r="L147" s="12">
        <f t="shared" ref="L147:L148" si="32">J147*I147*G147</f>
        <v>64</v>
      </c>
    </row>
    <row r="148" ht="14.25" customHeight="1">
      <c r="D148" s="12" t="s">
        <v>375</v>
      </c>
      <c r="G148" s="157">
        <v>1.0</v>
      </c>
      <c r="H148" s="12">
        <f>Inputs!E$49</f>
        <v>108.19</v>
      </c>
      <c r="I148" s="12">
        <f>F145</f>
        <v>16</v>
      </c>
      <c r="J148" s="12">
        <v>1.0</v>
      </c>
      <c r="K148" s="237">
        <f t="shared" si="31"/>
        <v>1731.04</v>
      </c>
      <c r="L148" s="12">
        <f t="shared" si="32"/>
        <v>16</v>
      </c>
    </row>
    <row r="149" ht="14.25" customHeight="1">
      <c r="G149" s="12">
        <f>SUM(G147:G148)</f>
        <v>5</v>
      </c>
      <c r="I149" s="12">
        <f>SUM(I147:I148)</f>
        <v>32</v>
      </c>
      <c r="K149" s="237">
        <f t="shared" ref="K149:L149" si="33">SUM(K147:K148)</f>
        <v>7443.04</v>
      </c>
      <c r="L149" s="12">
        <f t="shared" si="33"/>
        <v>80</v>
      </c>
    </row>
    <row r="150" ht="14.25" customHeight="1"/>
    <row r="151" ht="14.25" customHeight="1">
      <c r="B151" s="12" t="s">
        <v>421</v>
      </c>
      <c r="C151" s="12" t="s">
        <v>422</v>
      </c>
      <c r="H151" s="12" t="s">
        <v>410</v>
      </c>
      <c r="J151" s="12">
        <f>F153</f>
        <v>16</v>
      </c>
      <c r="K151" s="12">
        <v>1.0</v>
      </c>
      <c r="L151" s="12">
        <f>K151*J151</f>
        <v>16</v>
      </c>
      <c r="M151" s="12">
        <f>L157</f>
        <v>80</v>
      </c>
      <c r="T151" s="237">
        <f>K157</f>
        <v>7443.04</v>
      </c>
    </row>
    <row r="152" ht="14.25" customHeight="1"/>
    <row r="153" ht="14.25" customHeight="1">
      <c r="E153" s="12" t="s">
        <v>413</v>
      </c>
      <c r="F153" s="157">
        <v>16.0</v>
      </c>
      <c r="G153" s="12" t="s">
        <v>414</v>
      </c>
    </row>
    <row r="154" ht="14.25" customHeight="1">
      <c r="D154" s="149" t="s">
        <v>298</v>
      </c>
      <c r="E154" s="149"/>
      <c r="F154" s="149"/>
      <c r="G154" s="149" t="s">
        <v>357</v>
      </c>
      <c r="H154" s="149" t="s">
        <v>155</v>
      </c>
      <c r="I154" s="149" t="s">
        <v>364</v>
      </c>
      <c r="J154" s="149" t="s">
        <v>373</v>
      </c>
      <c r="K154" s="149" t="s">
        <v>360</v>
      </c>
      <c r="L154" s="149" t="s">
        <v>347</v>
      </c>
    </row>
    <row r="155" ht="14.25" customHeight="1">
      <c r="D155" s="12" t="s">
        <v>374</v>
      </c>
      <c r="G155" s="157">
        <v>4.0</v>
      </c>
      <c r="H155" s="12">
        <f>Inputs!E$48</f>
        <v>89.25</v>
      </c>
      <c r="I155" s="12">
        <f>F153</f>
        <v>16</v>
      </c>
      <c r="J155" s="12">
        <v>1.0</v>
      </c>
      <c r="K155" s="237">
        <f t="shared" ref="K155:K156" si="34">J155*I155*H155*G155</f>
        <v>5712</v>
      </c>
      <c r="L155" s="12">
        <f t="shared" ref="L155:L156" si="35">J155*I155*G155</f>
        <v>64</v>
      </c>
    </row>
    <row r="156" ht="14.25" customHeight="1">
      <c r="D156" s="12" t="s">
        <v>375</v>
      </c>
      <c r="G156" s="157">
        <v>1.0</v>
      </c>
      <c r="H156" s="12">
        <f>Inputs!E$49</f>
        <v>108.19</v>
      </c>
      <c r="I156" s="12">
        <f>F153</f>
        <v>16</v>
      </c>
      <c r="J156" s="12">
        <v>1.0</v>
      </c>
      <c r="K156" s="237">
        <f t="shared" si="34"/>
        <v>1731.04</v>
      </c>
      <c r="L156" s="12">
        <f t="shared" si="35"/>
        <v>16</v>
      </c>
    </row>
    <row r="157" ht="14.25" customHeight="1">
      <c r="G157" s="12">
        <f>SUM(G155:G156)</f>
        <v>5</v>
      </c>
      <c r="I157" s="12">
        <f>SUM(I155:I156)</f>
        <v>32</v>
      </c>
      <c r="K157" s="237">
        <f t="shared" ref="K157:L157" si="36">SUM(K155:K156)</f>
        <v>7443.04</v>
      </c>
      <c r="L157" s="12">
        <f t="shared" si="36"/>
        <v>80</v>
      </c>
    </row>
    <row r="158" ht="14.25" customHeight="1">
      <c r="K158" s="237"/>
    </row>
    <row r="159" ht="14.25" customHeight="1">
      <c r="B159" s="12" t="s">
        <v>423</v>
      </c>
      <c r="C159" s="316" t="s">
        <v>486</v>
      </c>
      <c r="J159" s="12">
        <f>J161+J169</f>
        <v>32</v>
      </c>
      <c r="L159" s="12">
        <f t="shared" ref="L159:M159" si="37">L161+L169</f>
        <v>32</v>
      </c>
      <c r="M159" s="12">
        <f t="shared" si="37"/>
        <v>160</v>
      </c>
      <c r="T159" s="237">
        <f>T161+T169</f>
        <v>14886.08</v>
      </c>
    </row>
    <row r="160" ht="14.25" customHeight="1"/>
    <row r="161" ht="14.25" customHeight="1">
      <c r="B161" s="12" t="s">
        <v>425</v>
      </c>
      <c r="C161" s="12" t="s">
        <v>426</v>
      </c>
      <c r="H161" s="12" t="s">
        <v>410</v>
      </c>
      <c r="J161" s="12">
        <f>F163</f>
        <v>16</v>
      </c>
      <c r="K161" s="12">
        <v>1.0</v>
      </c>
      <c r="L161" s="12">
        <f>K161*J161</f>
        <v>16</v>
      </c>
      <c r="M161" s="12">
        <f>L167</f>
        <v>80</v>
      </c>
      <c r="T161" s="237">
        <f>K167</f>
        <v>7443.04</v>
      </c>
    </row>
    <row r="162" ht="14.25" customHeight="1"/>
    <row r="163" ht="14.25" customHeight="1">
      <c r="E163" s="12" t="s">
        <v>413</v>
      </c>
      <c r="F163" s="157">
        <v>16.0</v>
      </c>
      <c r="G163" s="12" t="s">
        <v>414</v>
      </c>
    </row>
    <row r="164" ht="14.25" customHeight="1">
      <c r="D164" s="149" t="s">
        <v>298</v>
      </c>
      <c r="E164" s="149"/>
      <c r="F164" s="149"/>
      <c r="G164" s="149" t="s">
        <v>357</v>
      </c>
      <c r="H164" s="149" t="s">
        <v>155</v>
      </c>
      <c r="I164" s="149" t="s">
        <v>364</v>
      </c>
      <c r="J164" s="149" t="s">
        <v>373</v>
      </c>
      <c r="K164" s="149" t="s">
        <v>360</v>
      </c>
      <c r="L164" s="149" t="s">
        <v>347</v>
      </c>
    </row>
    <row r="165" ht="14.25" customHeight="1">
      <c r="D165" s="12" t="s">
        <v>374</v>
      </c>
      <c r="G165" s="157">
        <v>4.0</v>
      </c>
      <c r="H165" s="12">
        <f>Inputs!E$48</f>
        <v>89.25</v>
      </c>
      <c r="I165" s="12">
        <f>F163</f>
        <v>16</v>
      </c>
      <c r="J165" s="12">
        <v>1.0</v>
      </c>
      <c r="K165" s="237">
        <f t="shared" ref="K165:K166" si="38">J165*I165*H165*G165</f>
        <v>5712</v>
      </c>
      <c r="L165" s="12">
        <f t="shared" ref="L165:L166" si="39">J165*I165*G165</f>
        <v>64</v>
      </c>
    </row>
    <row r="166" ht="14.25" customHeight="1">
      <c r="D166" s="12" t="s">
        <v>375</v>
      </c>
      <c r="G166" s="157">
        <v>1.0</v>
      </c>
      <c r="H166" s="12">
        <f>Inputs!E$49</f>
        <v>108.19</v>
      </c>
      <c r="I166" s="12">
        <f>F163</f>
        <v>16</v>
      </c>
      <c r="J166" s="12">
        <v>1.0</v>
      </c>
      <c r="K166" s="237">
        <f t="shared" si="38"/>
        <v>1731.04</v>
      </c>
      <c r="L166" s="12">
        <f t="shared" si="39"/>
        <v>16</v>
      </c>
    </row>
    <row r="167" ht="14.25" customHeight="1">
      <c r="G167" s="12">
        <f>SUM(G165:G166)</f>
        <v>5</v>
      </c>
      <c r="I167" s="12">
        <f>SUM(I165:I166)</f>
        <v>32</v>
      </c>
      <c r="K167" s="237">
        <f t="shared" ref="K167:L167" si="40">SUM(K165:K166)</f>
        <v>7443.04</v>
      </c>
      <c r="L167" s="12">
        <f t="shared" si="40"/>
        <v>80</v>
      </c>
    </row>
    <row r="168" ht="14.25" customHeight="1"/>
    <row r="169" ht="14.25" customHeight="1">
      <c r="B169" s="12" t="s">
        <v>427</v>
      </c>
      <c r="C169" s="12" t="s">
        <v>428</v>
      </c>
      <c r="H169" s="12" t="s">
        <v>410</v>
      </c>
      <c r="J169" s="12">
        <f>F171</f>
        <v>16</v>
      </c>
      <c r="K169" s="12">
        <v>1.0</v>
      </c>
      <c r="L169" s="12">
        <f>K169*J169</f>
        <v>16</v>
      </c>
      <c r="M169" s="12">
        <f>L175</f>
        <v>80</v>
      </c>
      <c r="T169" s="237">
        <f>K175</f>
        <v>7443.04</v>
      </c>
    </row>
    <row r="170" ht="14.25" customHeight="1"/>
    <row r="171" ht="14.25" customHeight="1">
      <c r="E171" s="12" t="s">
        <v>413</v>
      </c>
      <c r="F171" s="157">
        <v>16.0</v>
      </c>
      <c r="G171" s="12" t="s">
        <v>414</v>
      </c>
    </row>
    <row r="172" ht="14.25" customHeight="1">
      <c r="D172" s="149" t="s">
        <v>298</v>
      </c>
      <c r="E172" s="149"/>
      <c r="F172" s="149"/>
      <c r="G172" s="149" t="s">
        <v>357</v>
      </c>
      <c r="H172" s="149" t="s">
        <v>155</v>
      </c>
      <c r="I172" s="149" t="s">
        <v>364</v>
      </c>
      <c r="J172" s="149" t="s">
        <v>373</v>
      </c>
      <c r="K172" s="149" t="s">
        <v>360</v>
      </c>
      <c r="L172" s="149" t="s">
        <v>347</v>
      </c>
    </row>
    <row r="173" ht="14.25" customHeight="1">
      <c r="D173" s="12" t="s">
        <v>374</v>
      </c>
      <c r="G173" s="157">
        <v>4.0</v>
      </c>
      <c r="H173" s="12">
        <f>Inputs!E$48</f>
        <v>89.25</v>
      </c>
      <c r="I173" s="12">
        <f>F171</f>
        <v>16</v>
      </c>
      <c r="J173" s="12">
        <v>1.0</v>
      </c>
      <c r="K173" s="237">
        <f t="shared" ref="K173:K174" si="41">J173*I173*H173*G173</f>
        <v>5712</v>
      </c>
      <c r="L173" s="12">
        <f t="shared" ref="L173:L174" si="42">J173*I173*G173</f>
        <v>64</v>
      </c>
    </row>
    <row r="174" ht="14.25" customHeight="1">
      <c r="D174" s="12" t="s">
        <v>375</v>
      </c>
      <c r="G174" s="157">
        <v>1.0</v>
      </c>
      <c r="H174" s="12">
        <f>Inputs!E$49</f>
        <v>108.19</v>
      </c>
      <c r="I174" s="12">
        <f>F171</f>
        <v>16</v>
      </c>
      <c r="J174" s="12">
        <v>1.0</v>
      </c>
      <c r="K174" s="237">
        <f t="shared" si="41"/>
        <v>1731.04</v>
      </c>
      <c r="L174" s="12">
        <f t="shared" si="42"/>
        <v>16</v>
      </c>
    </row>
    <row r="175" ht="14.25" customHeight="1">
      <c r="G175" s="12">
        <f>SUM(G173:G174)</f>
        <v>5</v>
      </c>
      <c r="I175" s="12">
        <f>SUM(I173:I174)</f>
        <v>32</v>
      </c>
      <c r="K175" s="237">
        <f t="shared" ref="K175:L175" si="43">SUM(K173:K174)</f>
        <v>7443.04</v>
      </c>
      <c r="L175" s="12">
        <f t="shared" si="43"/>
        <v>80</v>
      </c>
    </row>
    <row r="176" ht="14.25" customHeight="1"/>
    <row r="177" ht="14.25" customHeight="1">
      <c r="A177" s="352">
        <v>1.4</v>
      </c>
      <c r="B177" s="353" t="s">
        <v>429</v>
      </c>
      <c r="C177" s="354"/>
      <c r="D177" s="354"/>
      <c r="E177" s="354"/>
      <c r="F177" s="354"/>
      <c r="G177" s="355"/>
      <c r="J177" s="12">
        <f>F179</f>
        <v>40</v>
      </c>
      <c r="K177" s="12">
        <v>1.0</v>
      </c>
      <c r="L177" s="12">
        <f>K177*J177</f>
        <v>40</v>
      </c>
      <c r="M177" s="12">
        <f>L183</f>
        <v>0</v>
      </c>
      <c r="T177" s="313">
        <f>K183</f>
        <v>0</v>
      </c>
      <c r="Z177" s="313">
        <f>SUM(S177:Y177)</f>
        <v>0</v>
      </c>
    </row>
    <row r="178" ht="14.25" customHeight="1"/>
    <row r="179" ht="14.25" customHeight="1">
      <c r="E179" s="12" t="s">
        <v>413</v>
      </c>
      <c r="F179" s="157">
        <v>40.0</v>
      </c>
      <c r="G179" s="12" t="s">
        <v>414</v>
      </c>
    </row>
    <row r="180" ht="14.25" customHeight="1">
      <c r="D180" s="149" t="s">
        <v>298</v>
      </c>
      <c r="E180" s="149"/>
      <c r="F180" s="149"/>
      <c r="G180" s="149" t="s">
        <v>357</v>
      </c>
      <c r="H180" s="149" t="s">
        <v>155</v>
      </c>
      <c r="I180" s="149" t="s">
        <v>364</v>
      </c>
      <c r="J180" s="149" t="s">
        <v>373</v>
      </c>
      <c r="K180" s="149" t="s">
        <v>360</v>
      </c>
      <c r="L180" s="149" t="s">
        <v>347</v>
      </c>
    </row>
    <row r="181" ht="14.25" customHeight="1">
      <c r="D181" s="12" t="s">
        <v>374</v>
      </c>
      <c r="G181" s="157">
        <v>0.0</v>
      </c>
      <c r="H181" s="12">
        <f>Inputs!E$48</f>
        <v>89.25</v>
      </c>
      <c r="I181" s="157">
        <v>40.0</v>
      </c>
      <c r="J181" s="12">
        <v>1.0</v>
      </c>
      <c r="K181" s="237">
        <f t="shared" ref="K181:K182" si="44">J181*I181*H181*G181</f>
        <v>0</v>
      </c>
      <c r="L181" s="12">
        <f t="shared" ref="L181:L182" si="45">J181*I181*G181</f>
        <v>0</v>
      </c>
    </row>
    <row r="182" ht="14.25" customHeight="1">
      <c r="D182" s="12" t="s">
        <v>375</v>
      </c>
      <c r="G182" s="157">
        <v>0.0</v>
      </c>
      <c r="H182" s="12">
        <f>Inputs!E$49</f>
        <v>108.19</v>
      </c>
      <c r="I182" s="157">
        <v>40.0</v>
      </c>
      <c r="J182" s="12">
        <v>1.0</v>
      </c>
      <c r="K182" s="237">
        <f t="shared" si="44"/>
        <v>0</v>
      </c>
      <c r="L182" s="12">
        <f t="shared" si="45"/>
        <v>0</v>
      </c>
    </row>
    <row r="183" ht="14.25" customHeight="1">
      <c r="G183" s="12">
        <f>SUM(G181:G182)</f>
        <v>0</v>
      </c>
      <c r="I183" s="12">
        <f>SUM(I181:I182)</f>
        <v>80</v>
      </c>
      <c r="K183" s="237">
        <f t="shared" ref="K183:L183" si="46">SUM(K181:K182)</f>
        <v>0</v>
      </c>
      <c r="L183" s="12">
        <f t="shared" si="46"/>
        <v>0</v>
      </c>
    </row>
    <row r="184" ht="14.25" customHeight="1"/>
    <row r="185" ht="14.25" customHeight="1">
      <c r="A185" s="352">
        <v>1.5</v>
      </c>
      <c r="B185" s="353" t="s">
        <v>315</v>
      </c>
      <c r="C185" s="354"/>
      <c r="D185" s="354"/>
      <c r="E185" s="354"/>
      <c r="F185" s="354"/>
      <c r="G185" s="355"/>
      <c r="N185" s="236">
        <f>SUM(P194:P202)</f>
        <v>0</v>
      </c>
      <c r="O185" s="236">
        <f>SUM(S193:S210)</f>
        <v>41.55071906</v>
      </c>
      <c r="Q185" s="236">
        <f>V196</f>
        <v>0.4386273943</v>
      </c>
      <c r="R185" s="236">
        <f>SUM(M193:M199)</f>
        <v>33.62062133</v>
      </c>
      <c r="T185" s="313">
        <f>I197+I203+I205+I189+I190</f>
        <v>228298.2129</v>
      </c>
      <c r="U185" s="134"/>
      <c r="V185" s="134"/>
      <c r="W185" s="134"/>
      <c r="X185" s="134"/>
      <c r="Y185" s="134"/>
      <c r="Z185" s="313">
        <f>SUM(S185:Y185)</f>
        <v>228298.2129</v>
      </c>
    </row>
    <row r="186" ht="14.25" customHeight="1"/>
    <row r="187" ht="14.25" customHeight="1">
      <c r="G187" s="319" t="s">
        <v>431</v>
      </c>
      <c r="H187" s="149" t="s">
        <v>432</v>
      </c>
      <c r="I187" s="149" t="s">
        <v>360</v>
      </c>
      <c r="J187" s="149" t="s">
        <v>54</v>
      </c>
      <c r="K187" s="319" t="s">
        <v>433</v>
      </c>
      <c r="L187" s="149" t="s">
        <v>432</v>
      </c>
      <c r="M187" s="319" t="s">
        <v>434</v>
      </c>
      <c r="N187" s="319" t="s">
        <v>435</v>
      </c>
      <c r="O187" s="149" t="s">
        <v>432</v>
      </c>
      <c r="P187" s="319" t="s">
        <v>436</v>
      </c>
      <c r="Q187" s="319" t="s">
        <v>437</v>
      </c>
      <c r="R187" s="149" t="s">
        <v>432</v>
      </c>
      <c r="S187" s="319" t="s">
        <v>438</v>
      </c>
      <c r="T187" s="319" t="s">
        <v>439</v>
      </c>
      <c r="U187" s="149" t="s">
        <v>432</v>
      </c>
      <c r="V187" s="319" t="s">
        <v>440</v>
      </c>
    </row>
    <row r="188" ht="14.25" customHeight="1">
      <c r="A188" s="12" t="s">
        <v>316</v>
      </c>
      <c r="B188" s="12" t="s">
        <v>317</v>
      </c>
    </row>
    <row r="189" ht="14.25" customHeight="1">
      <c r="B189" s="12" t="s">
        <v>441</v>
      </c>
      <c r="C189" s="12" t="s">
        <v>468</v>
      </c>
      <c r="G189" s="237">
        <f>'Summary 2026 '!N7*Inputs!C$254</f>
        <v>541.3837134</v>
      </c>
      <c r="H189" s="12" t="str">
        <f>'Summary 2026 '!O7</f>
        <v>/meter</v>
      </c>
      <c r="I189" s="237">
        <f>G189*Inputs!E253</f>
        <v>165013.7558</v>
      </c>
      <c r="K189" s="12">
        <f>'Summary 2026 '!V7</f>
        <v>0.04615349029</v>
      </c>
      <c r="L189" s="12" t="s">
        <v>443</v>
      </c>
      <c r="T189" s="12">
        <f>'Summary 2026 '!V7</f>
        <v>0.04615349029</v>
      </c>
      <c r="U189" s="12" t="s">
        <v>443</v>
      </c>
      <c r="V189" s="236">
        <f>Inputs!$E$253*T189</f>
        <v>14.06758384</v>
      </c>
    </row>
    <row r="190" ht="14.25" customHeight="1">
      <c r="B190" s="12" t="s">
        <v>444</v>
      </c>
      <c r="C190" s="12" t="s">
        <v>445</v>
      </c>
      <c r="G190" s="237">
        <f>'Summary 2026 '!N8*Inputs!C$212</f>
        <v>116.503584</v>
      </c>
      <c r="H190" s="12" t="str">
        <f>'Summary 2026 '!O8</f>
        <v>/m^2</v>
      </c>
      <c r="I190" s="237"/>
      <c r="K190" s="12">
        <f>'Summary 2026 '!W8</f>
        <v>0.03061509025</v>
      </c>
      <c r="L190" s="12" t="s">
        <v>446</v>
      </c>
    </row>
    <row r="191" ht="14.25" customHeight="1">
      <c r="G191" s="237"/>
      <c r="I191" s="237"/>
    </row>
    <row r="192" ht="14.25" customHeight="1">
      <c r="A192" s="12" t="s">
        <v>318</v>
      </c>
      <c r="B192" s="12" t="s">
        <v>319</v>
      </c>
      <c r="G192" s="237"/>
      <c r="I192" s="237"/>
    </row>
    <row r="193" ht="14.25" customHeight="1">
      <c r="B193" s="12" t="s">
        <v>447</v>
      </c>
      <c r="C193" s="320" t="s">
        <v>448</v>
      </c>
      <c r="G193" s="237">
        <f>'Summary 2026 '!N10*Inputs!C$254</f>
        <v>452.9911113</v>
      </c>
      <c r="H193" s="12" t="str">
        <f>'Summary 2026 '!O10</f>
        <v>/m^2</v>
      </c>
      <c r="I193" s="237">
        <f>G193*Inputs!B$250*(1+J193)</f>
        <v>34475.77186</v>
      </c>
      <c r="J193" s="87">
        <f>Inputs!C$252</f>
        <v>-0.5</v>
      </c>
      <c r="K193" s="12">
        <f>'Summary 2026 '!X10</f>
        <v>0.2109718508</v>
      </c>
      <c r="L193" s="12" t="s">
        <v>446</v>
      </c>
      <c r="M193" s="236">
        <f>Inputs!$B$250*K193</f>
        <v>32.1128482</v>
      </c>
    </row>
    <row r="194" ht="14.25" customHeight="1">
      <c r="B194" s="12" t="s">
        <v>449</v>
      </c>
      <c r="C194" s="320" t="s">
        <v>450</v>
      </c>
      <c r="G194" s="237">
        <f>'Summary 2026 '!N11*Inputs!C$254</f>
        <v>310.9417198</v>
      </c>
      <c r="H194" s="12" t="str">
        <f>'Summary 2026 '!O11</f>
        <v>/m^2</v>
      </c>
      <c r="I194" s="237">
        <v>0.0</v>
      </c>
      <c r="J194" s="87">
        <f>Inputs!C$252</f>
        <v>-0.5</v>
      </c>
      <c r="N194" s="12">
        <f>'Summary 2026 '!Y11</f>
        <v>0.0218261868</v>
      </c>
      <c r="O194" s="12" t="s">
        <v>446</v>
      </c>
      <c r="P194" s="236">
        <v>0.0</v>
      </c>
    </row>
    <row r="195" ht="14.25" customHeight="1">
      <c r="B195" s="12" t="s">
        <v>451</v>
      </c>
      <c r="C195" s="320" t="s">
        <v>452</v>
      </c>
      <c r="G195" s="237">
        <f>'Summary 2026 '!N12*Inputs!C$254</f>
        <v>8.397595012</v>
      </c>
      <c r="H195" s="12" t="str">
        <f>'Summary 2026 '!O12</f>
        <v>/m^2</v>
      </c>
      <c r="I195" s="237">
        <f>G195*Inputs!B$250*(1+J195)</f>
        <v>639.1153437</v>
      </c>
      <c r="J195" s="87">
        <f>Inputs!C$252</f>
        <v>-0.5</v>
      </c>
      <c r="Q195" s="12">
        <f>'Summary 2026 '!Z12</f>
        <v>0.0003479729962</v>
      </c>
      <c r="R195" s="12" t="s">
        <v>446</v>
      </c>
      <c r="S195" s="236">
        <f>Inputs!$B$250*Q195</f>
        <v>0.05296632685</v>
      </c>
    </row>
    <row r="196" ht="14.25" customHeight="1">
      <c r="B196" s="12" t="s">
        <v>453</v>
      </c>
      <c r="C196" s="320" t="s">
        <v>454</v>
      </c>
      <c r="G196" s="237">
        <f>'Summary 2026 '!N13*Inputs!C$254</f>
        <v>6.6154902</v>
      </c>
      <c r="H196" s="12" t="str">
        <f>'Summary 2026 '!O13</f>
        <v>/m^2</v>
      </c>
      <c r="I196" s="321">
        <f>G196*Inputs!B$250*(1+J196)</f>
        <v>503.4847819</v>
      </c>
      <c r="J196" s="87">
        <f>Inputs!C$252</f>
        <v>-0.5</v>
      </c>
      <c r="T196" s="12">
        <f>'Summary 2026 '!AA13</f>
        <v>0.002881651375</v>
      </c>
      <c r="U196" s="12" t="s">
        <v>446</v>
      </c>
      <c r="V196" s="236">
        <f>Inputs!$B$250*T196</f>
        <v>0.4386273943</v>
      </c>
    </row>
    <row r="197" ht="14.25" customHeight="1">
      <c r="C197" s="320"/>
      <c r="G197" s="237"/>
      <c r="I197" s="237">
        <f>SUM(I193:I196)</f>
        <v>35618.37198</v>
      </c>
    </row>
    <row r="198" ht="14.25" customHeight="1">
      <c r="A198" s="12" t="s">
        <v>320</v>
      </c>
      <c r="B198" s="12" t="s">
        <v>321</v>
      </c>
      <c r="G198" s="237"/>
      <c r="I198" s="237"/>
    </row>
    <row r="199" ht="14.25" customHeight="1">
      <c r="B199" s="12" t="s">
        <v>455</v>
      </c>
      <c r="C199" s="12" t="s">
        <v>456</v>
      </c>
      <c r="G199" s="237">
        <f>'Summary 2026 '!N15*Inputs!C$254</f>
        <v>13.61253739</v>
      </c>
      <c r="H199" s="12" t="str">
        <f>'Summary 2026 '!O15</f>
        <v>/m^2</v>
      </c>
      <c r="I199" s="237">
        <v>0.0</v>
      </c>
      <c r="J199" s="87">
        <f>Inputs!C$252</f>
        <v>-0.5</v>
      </c>
      <c r="K199" s="12">
        <f>'Summary 2026 '!X15</f>
        <v>0.009905620566</v>
      </c>
      <c r="L199" s="12" t="s">
        <v>446</v>
      </c>
      <c r="M199" s="236">
        <f>Inputs!$B$250*K199</f>
        <v>1.507773138</v>
      </c>
    </row>
    <row r="200" ht="14.25" customHeight="1">
      <c r="B200" s="12" t="s">
        <v>457</v>
      </c>
      <c r="C200" s="320" t="s">
        <v>469</v>
      </c>
      <c r="G200" s="237">
        <v>0.0</v>
      </c>
      <c r="H200" s="12" t="str">
        <f>'Summary 2026 '!O16</f>
        <v>/m^2</v>
      </c>
      <c r="I200" s="237">
        <f>G200*Inputs!D$208*(1+J200)</f>
        <v>0</v>
      </c>
      <c r="J200" s="87">
        <f>Inputs!C$252</f>
        <v>-0.5</v>
      </c>
      <c r="M200" s="236"/>
      <c r="N200" s="339">
        <f>'Summary 2026 '!F57</f>
        <v>0.002542516119</v>
      </c>
      <c r="O200" s="12" t="s">
        <v>446</v>
      </c>
      <c r="P200" s="236">
        <v>0.0</v>
      </c>
    </row>
    <row r="201" ht="14.25" customHeight="1">
      <c r="B201" s="12" t="s">
        <v>470</v>
      </c>
      <c r="C201" s="320" t="s">
        <v>471</v>
      </c>
      <c r="G201" s="237">
        <v>0.0</v>
      </c>
      <c r="H201" s="12" t="str">
        <f>'Summary 2026 '!O17</f>
        <v>/m^2</v>
      </c>
      <c r="I201" s="237">
        <f>G201*Inputs!D$208*(1+J201)</f>
        <v>0</v>
      </c>
      <c r="J201" s="87">
        <f>Inputs!C$252</f>
        <v>-0.5</v>
      </c>
      <c r="M201" s="236"/>
      <c r="Q201" s="339">
        <f>'Summary 2026 '!F58</f>
        <v>0.2726278792</v>
      </c>
      <c r="R201" s="12" t="s">
        <v>446</v>
      </c>
      <c r="S201" s="236">
        <f>Inputs!$B$250*Q201</f>
        <v>41.49775273</v>
      </c>
    </row>
    <row r="202" ht="14.25" customHeight="1">
      <c r="B202" s="12" t="s">
        <v>472</v>
      </c>
      <c r="C202" s="12" t="s">
        <v>458</v>
      </c>
      <c r="G202" s="237">
        <f>'Summary 2026 '!N16*Inputs!C254</f>
        <v>320.8294129</v>
      </c>
      <c r="H202" s="12" t="str">
        <f>'Summary 2026 '!O16</f>
        <v>/m^2</v>
      </c>
      <c r="I202" s="321">
        <v>0.0</v>
      </c>
      <c r="J202" s="87">
        <f>Inputs!C$252</f>
        <v>-0.5</v>
      </c>
      <c r="N202" s="12">
        <f>'Summary 2026 '!Y16</f>
        <v>0.0008444975192</v>
      </c>
      <c r="O202" s="12" t="s">
        <v>446</v>
      </c>
      <c r="P202" s="236">
        <v>0.0</v>
      </c>
    </row>
    <row r="203" ht="14.25" customHeight="1">
      <c r="G203" s="237"/>
      <c r="I203" s="237">
        <f>SUM(I199:I202)</f>
        <v>0</v>
      </c>
    </row>
    <row r="204" ht="14.25" customHeight="1">
      <c r="G204" s="237"/>
      <c r="I204" s="237"/>
    </row>
    <row r="205" ht="14.25" customHeight="1">
      <c r="A205" s="12" t="s">
        <v>322</v>
      </c>
      <c r="B205" s="12" t="s">
        <v>323</v>
      </c>
      <c r="G205" s="237">
        <f>'Summary 2026 '!N17*Inputs!C254</f>
        <v>181.757941</v>
      </c>
      <c r="H205" s="12" t="str">
        <f>'Summary 2026 '!O17</f>
        <v>/m^2</v>
      </c>
      <c r="I205" s="237">
        <f>G205*Inputs!B$250</f>
        <v>27666.08505</v>
      </c>
    </row>
    <row r="206" ht="14.25" customHeight="1">
      <c r="G206" s="237"/>
      <c r="I206" s="237"/>
    </row>
    <row r="207" ht="14.25" customHeight="1">
      <c r="A207" s="352">
        <v>1.6</v>
      </c>
      <c r="B207" s="353" t="s">
        <v>324</v>
      </c>
      <c r="C207" s="354"/>
      <c r="D207" s="354"/>
      <c r="E207" s="354"/>
      <c r="F207" s="354"/>
      <c r="G207" s="355"/>
      <c r="I207" s="237"/>
      <c r="R207" s="236">
        <f>M208+M209</f>
        <v>135.9397881</v>
      </c>
      <c r="T207" s="313">
        <f>I212</f>
        <v>37874.96669</v>
      </c>
      <c r="Z207" s="313">
        <f>SUM(S207:Y207)</f>
        <v>37874.96669</v>
      </c>
    </row>
    <row r="208" ht="14.25" customHeight="1">
      <c r="A208" s="12" t="s">
        <v>325</v>
      </c>
      <c r="B208" s="12" t="s">
        <v>326</v>
      </c>
      <c r="G208" s="237">
        <f>'Summary 2026 '!N18*Inputs!C254</f>
        <v>341.4286043</v>
      </c>
      <c r="H208" s="12" t="str">
        <f>'Summary 2026 '!O18</f>
        <v>/m^2</v>
      </c>
      <c r="I208" s="237">
        <f>G208*Inputs!B$250*(1+J208)</f>
        <v>25985.08972</v>
      </c>
      <c r="J208" s="87">
        <f>Inputs!C$252</f>
        <v>-0.5</v>
      </c>
      <c r="K208" s="12">
        <f>'Summary 2026 '!X18</f>
        <v>0.7708740783</v>
      </c>
      <c r="L208" s="12" t="s">
        <v>446</v>
      </c>
      <c r="M208" s="236">
        <f>Inputs!$B$250*K208</f>
        <v>117.3377499</v>
      </c>
    </row>
    <row r="209" ht="14.25" customHeight="1">
      <c r="A209" s="12" t="s">
        <v>327</v>
      </c>
      <c r="B209" s="12" t="s">
        <v>473</v>
      </c>
      <c r="G209" s="237">
        <v>0.0</v>
      </c>
      <c r="H209" s="12" t="str">
        <f>'Summary 2026 '!O19</f>
        <v>/m^2</v>
      </c>
      <c r="I209" s="237">
        <f>G209*Inputs!B$208</f>
        <v>0</v>
      </c>
      <c r="K209" s="339">
        <f>'Summary 2026 '!F56</f>
        <v>0.1222098525</v>
      </c>
      <c r="L209" s="12" t="s">
        <v>446</v>
      </c>
      <c r="M209" s="236">
        <f>Inputs!$B$250*K209</f>
        <v>18.60203827</v>
      </c>
    </row>
    <row r="210" ht="14.25" customHeight="1">
      <c r="A210" s="12" t="s">
        <v>329</v>
      </c>
      <c r="B210" s="12" t="s">
        <v>460</v>
      </c>
      <c r="G210" s="237">
        <f>'Summary 2026 '!N19*Inputs!C254</f>
        <v>11.8683532</v>
      </c>
      <c r="H210" s="12" t="str">
        <f>'Summary 2026 '!O19</f>
        <v>/m^2</v>
      </c>
      <c r="I210" s="237">
        <f>G210*Inputs!B$250*2</f>
        <v>3613.056655</v>
      </c>
    </row>
    <row r="211" ht="14.25" customHeight="1">
      <c r="A211" s="12" t="s">
        <v>339</v>
      </c>
      <c r="B211" s="12" t="s">
        <v>461</v>
      </c>
      <c r="G211" s="237">
        <f>'Summary 2026 '!N20*Inputs!C254</f>
        <v>17.83997539</v>
      </c>
      <c r="H211" s="322" t="s">
        <v>462</v>
      </c>
      <c r="I211" s="321">
        <f>G211*Inputs!B$250*10*Inputs!H134</f>
        <v>8276.820315</v>
      </c>
    </row>
    <row r="212" ht="14.25" customHeight="1">
      <c r="G212" s="237"/>
      <c r="I212" s="237">
        <f>SUM(I208:I211)</f>
        <v>37874.96669</v>
      </c>
    </row>
    <row r="213" ht="14.25" customHeight="1">
      <c r="G213" s="237"/>
      <c r="I213" s="237"/>
    </row>
    <row r="214" ht="14.25" customHeight="1">
      <c r="A214" s="352">
        <v>1.7</v>
      </c>
      <c r="B214" s="353" t="s">
        <v>331</v>
      </c>
      <c r="C214" s="354"/>
      <c r="D214" s="354"/>
      <c r="E214" s="354"/>
      <c r="F214" s="354"/>
      <c r="G214" s="323">
        <v>0.0283168</v>
      </c>
      <c r="H214" s="12">
        <f>Inputs!B36</f>
        <v>100</v>
      </c>
      <c r="I214" s="324" t="s">
        <v>95</v>
      </c>
      <c r="V214" s="313">
        <f>J218</f>
        <v>36683.80525</v>
      </c>
      <c r="W214" s="134"/>
      <c r="X214" s="313">
        <f>J219</f>
        <v>12807.07145</v>
      </c>
      <c r="Y214" s="313">
        <f>J216</f>
        <v>89819.68803</v>
      </c>
      <c r="Z214" s="313">
        <f>SUM(S214:Y214)</f>
        <v>139310.5647</v>
      </c>
    </row>
    <row r="215" ht="14.25" customHeight="1">
      <c r="F215" s="156" t="s">
        <v>463</v>
      </c>
      <c r="G215" s="240" t="s">
        <v>464</v>
      </c>
      <c r="H215" s="156" t="s">
        <v>465</v>
      </c>
      <c r="I215" s="156" t="s">
        <v>155</v>
      </c>
      <c r="J215" s="240" t="s">
        <v>360</v>
      </c>
    </row>
    <row r="216" ht="14.25" customHeight="1">
      <c r="C216" s="320" t="s">
        <v>448</v>
      </c>
      <c r="F216" s="236">
        <f t="shared" ref="F216:F219" si="47">G216/G$214</f>
        <v>5987.979202</v>
      </c>
      <c r="G216" s="236">
        <f>SUM(M188:M209)</f>
        <v>169.5604095</v>
      </c>
      <c r="H216" s="236">
        <f t="shared" ref="H216:H219" si="48">H$214*F216/2000</f>
        <v>299.3989601</v>
      </c>
      <c r="I216" s="237">
        <f>Inputs!B79</f>
        <v>300</v>
      </c>
      <c r="J216" s="237">
        <f>I216*H216</f>
        <v>89819.68803</v>
      </c>
    </row>
    <row r="217" ht="14.25" customHeight="1">
      <c r="C217" s="320" t="s">
        <v>450</v>
      </c>
      <c r="F217" s="236">
        <f t="shared" si="47"/>
        <v>0</v>
      </c>
      <c r="G217" s="236">
        <f>SUM(P188:P208)</f>
        <v>0</v>
      </c>
      <c r="H217" s="236">
        <f t="shared" si="48"/>
        <v>0</v>
      </c>
      <c r="I217" s="237"/>
    </row>
    <row r="218" ht="14.25" customHeight="1">
      <c r="C218" s="320" t="s">
        <v>452</v>
      </c>
      <c r="F218" s="236">
        <f t="shared" si="47"/>
        <v>1467.35221</v>
      </c>
      <c r="G218" s="236">
        <f>SUM(S188:S207)</f>
        <v>41.55071906</v>
      </c>
      <c r="H218" s="236">
        <f t="shared" si="48"/>
        <v>73.3676105</v>
      </c>
      <c r="I218" s="237">
        <f>Inputs!B80</f>
        <v>500</v>
      </c>
      <c r="J218" s="237">
        <f t="shared" ref="J218:J219" si="49">I218*H218</f>
        <v>36683.80525</v>
      </c>
    </row>
    <row r="219" ht="14.25" customHeight="1">
      <c r="C219" s="320" t="s">
        <v>454</v>
      </c>
      <c r="F219" s="236">
        <f t="shared" si="47"/>
        <v>512.282858</v>
      </c>
      <c r="G219" s="236">
        <f>SUM(V188:V207)</f>
        <v>14.50621123</v>
      </c>
      <c r="H219" s="236">
        <f t="shared" si="48"/>
        <v>25.6141429</v>
      </c>
      <c r="I219" s="237">
        <f>Inputs!B80</f>
        <v>500</v>
      </c>
      <c r="J219" s="237">
        <f t="shared" si="49"/>
        <v>12807.07145</v>
      </c>
    </row>
    <row r="220" ht="14.25" customHeight="1">
      <c r="G220" s="237"/>
      <c r="I220" s="237"/>
    </row>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9">
    <mergeCell ref="O3:O4"/>
    <mergeCell ref="P3:P4"/>
    <mergeCell ref="Q3:Q4"/>
    <mergeCell ref="R3:R4"/>
    <mergeCell ref="S3:S4"/>
    <mergeCell ref="T3:T4"/>
    <mergeCell ref="U3:U4"/>
    <mergeCell ref="V3:V4"/>
    <mergeCell ref="W3:W4"/>
    <mergeCell ref="X3:X4"/>
    <mergeCell ref="Y3:Y4"/>
    <mergeCell ref="Z3:Z4"/>
    <mergeCell ref="A1:Z1"/>
    <mergeCell ref="I3:I4"/>
    <mergeCell ref="J3:J4"/>
    <mergeCell ref="K3:K4"/>
    <mergeCell ref="L3:L4"/>
    <mergeCell ref="M3:M4"/>
    <mergeCell ref="N3:N4"/>
  </mergeCells>
  <printOptions/>
  <pageMargins bottom="0.75" footer="0.0" header="0.0" left="0.7" right="0.7" top="0.75"/>
  <pageSetup orientation="landscape"/>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pane xSplit="5.0" ySplit="5.0" topLeftCell="F6" activePane="bottomRight" state="frozen"/>
      <selection activeCell="F1" sqref="F1" pane="topRight"/>
      <selection activeCell="A6" sqref="A6" pane="bottomLeft"/>
      <selection activeCell="F6" sqref="F6" pane="bottomRight"/>
    </sheetView>
  </sheetViews>
  <sheetFormatPr customHeight="1" defaultColWidth="12.63" defaultRowHeight="15.0"/>
  <cols>
    <col customWidth="1" min="1" max="3" width="8.63"/>
    <col customWidth="1" min="4" max="4" width="10.88"/>
    <col customWidth="1" min="5" max="5" width="8.63"/>
    <col customWidth="1" min="6" max="6" width="11.88"/>
    <col customWidth="1" min="7" max="7" width="13.88"/>
    <col customWidth="1" min="8" max="8" width="14.13"/>
    <col customWidth="1" min="9" max="26" width="14.5"/>
    <col customWidth="1" min="27" max="28" width="8.63"/>
    <col customWidth="1" min="29" max="29" width="10.88"/>
    <col customWidth="1" min="30" max="30" width="14.13"/>
  </cols>
  <sheetData>
    <row r="1" ht="14.25" customHeight="1">
      <c r="A1" s="356" t="s">
        <v>487</v>
      </c>
      <c r="B1" s="81"/>
      <c r="C1" s="81"/>
      <c r="D1" s="81"/>
      <c r="E1" s="81"/>
      <c r="F1" s="81"/>
      <c r="G1" s="81"/>
      <c r="H1" s="81"/>
      <c r="I1" s="81"/>
      <c r="J1" s="81"/>
      <c r="K1" s="81"/>
      <c r="L1" s="81"/>
      <c r="M1" s="81"/>
      <c r="N1" s="81"/>
      <c r="O1" s="81"/>
      <c r="P1" s="81"/>
      <c r="Q1" s="81"/>
      <c r="R1" s="81"/>
      <c r="S1" s="81"/>
      <c r="T1" s="81"/>
      <c r="U1" s="81"/>
      <c r="V1" s="81"/>
      <c r="W1" s="81"/>
      <c r="X1" s="81"/>
      <c r="Y1" s="81"/>
      <c r="Z1" s="6"/>
    </row>
    <row r="2" ht="14.25" customHeight="1">
      <c r="I2" s="156"/>
      <c r="J2" s="156" t="s">
        <v>342</v>
      </c>
      <c r="K2" s="156"/>
      <c r="L2" s="156"/>
      <c r="M2" s="156"/>
      <c r="N2" s="156"/>
      <c r="O2" s="156"/>
      <c r="P2" s="156"/>
      <c r="Q2" s="156" t="s">
        <v>483</v>
      </c>
      <c r="R2" s="156" t="s">
        <v>477</v>
      </c>
      <c r="S2" s="156" t="s">
        <v>484</v>
      </c>
      <c r="T2" s="156"/>
      <c r="U2" s="156"/>
      <c r="V2" s="156" t="s">
        <v>485</v>
      </c>
      <c r="W2" s="156"/>
      <c r="X2" s="156" t="s">
        <v>483</v>
      </c>
      <c r="Y2" s="156" t="s">
        <v>477</v>
      </c>
      <c r="Z2" s="156"/>
    </row>
    <row r="3" ht="14.25" customHeight="1">
      <c r="B3" s="357" t="s">
        <v>488</v>
      </c>
      <c r="C3" s="358"/>
      <c r="D3" s="358"/>
      <c r="E3" s="359"/>
      <c r="I3" s="294" t="s">
        <v>343</v>
      </c>
      <c r="J3" s="294" t="s">
        <v>344</v>
      </c>
      <c r="K3" s="294" t="s">
        <v>345</v>
      </c>
      <c r="L3" s="294" t="s">
        <v>346</v>
      </c>
      <c r="M3" s="294" t="s">
        <v>347</v>
      </c>
      <c r="N3" s="294" t="s">
        <v>348</v>
      </c>
      <c r="O3" s="294" t="s">
        <v>349</v>
      </c>
      <c r="P3" s="294"/>
      <c r="Q3" s="294" t="s">
        <v>350</v>
      </c>
      <c r="R3" s="294" t="s">
        <v>351</v>
      </c>
      <c r="S3" s="294" t="s">
        <v>352</v>
      </c>
      <c r="T3" s="294" t="s">
        <v>289</v>
      </c>
      <c r="U3" s="294" t="s">
        <v>353</v>
      </c>
      <c r="V3" s="294" t="s">
        <v>354</v>
      </c>
      <c r="W3" s="294" t="s">
        <v>353</v>
      </c>
      <c r="X3" s="294" t="s">
        <v>355</v>
      </c>
      <c r="Y3" s="294" t="s">
        <v>356</v>
      </c>
      <c r="Z3" s="294" t="s">
        <v>294</v>
      </c>
    </row>
    <row r="4" ht="24.0" customHeight="1">
      <c r="A4" s="134"/>
      <c r="B4" s="134"/>
      <c r="I4" s="297"/>
      <c r="J4" s="297"/>
      <c r="K4" s="297"/>
      <c r="L4" s="297"/>
      <c r="M4" s="297"/>
      <c r="N4" s="297"/>
      <c r="O4" s="297"/>
      <c r="P4" s="297"/>
      <c r="Q4" s="297"/>
      <c r="R4" s="297"/>
      <c r="S4" s="297"/>
      <c r="T4" s="297"/>
      <c r="U4" s="297"/>
      <c r="V4" s="297"/>
      <c r="W4" s="297"/>
      <c r="X4" s="297"/>
      <c r="Y4" s="297"/>
      <c r="Z4" s="297"/>
    </row>
    <row r="5" ht="14.25" customHeight="1">
      <c r="A5" s="134"/>
      <c r="B5" s="134"/>
      <c r="I5" s="156"/>
      <c r="J5" s="156"/>
      <c r="K5" s="156"/>
      <c r="L5" s="156"/>
      <c r="M5" s="156"/>
      <c r="N5" s="156"/>
      <c r="O5" s="156"/>
      <c r="P5" s="156"/>
      <c r="Q5" s="156"/>
      <c r="R5" s="156"/>
      <c r="S5" s="156"/>
      <c r="T5" s="156"/>
      <c r="U5" s="156"/>
      <c r="V5" s="156"/>
      <c r="W5" s="156"/>
      <c r="X5" s="156"/>
      <c r="Y5" s="156"/>
      <c r="Z5" s="156"/>
    </row>
    <row r="6" ht="14.25" customHeight="1">
      <c r="A6" s="360" t="s">
        <v>295</v>
      </c>
      <c r="B6" s="361" t="s">
        <v>489</v>
      </c>
      <c r="C6" s="11"/>
      <c r="D6" s="11"/>
      <c r="E6" s="11"/>
      <c r="F6" s="11"/>
      <c r="G6" s="11"/>
      <c r="I6" s="156"/>
      <c r="J6" s="156"/>
      <c r="K6" s="156"/>
      <c r="L6" s="301">
        <f t="shared" ref="L6:O6" si="1">L8+L66+L118+L177+L185+L207</f>
        <v>647</v>
      </c>
      <c r="M6" s="301">
        <f t="shared" si="1"/>
        <v>6605</v>
      </c>
      <c r="N6" s="301">
        <f t="shared" si="1"/>
        <v>39.25695308</v>
      </c>
      <c r="O6" s="301">
        <f t="shared" si="1"/>
        <v>425.0234018</v>
      </c>
      <c r="P6" s="302"/>
      <c r="Q6" s="301">
        <f t="shared" ref="Q6:R6" si="2">Q8+Q66+Q118+Q177+Q185+Q207</f>
        <v>4.486731191</v>
      </c>
      <c r="R6" s="301">
        <f t="shared" si="2"/>
        <v>1734.437903</v>
      </c>
      <c r="S6" s="301">
        <f t="shared" ref="S6:T6" si="3">S8+S66+S118+S177+S185+S207+S214</f>
        <v>1843799.953</v>
      </c>
      <c r="T6" s="301">
        <f t="shared" si="3"/>
        <v>11009187.42</v>
      </c>
      <c r="U6" s="302"/>
      <c r="V6" s="301">
        <f>V8+V66+V118+V177+V185+V207+V214</f>
        <v>375239.612</v>
      </c>
      <c r="W6" s="302"/>
      <c r="X6" s="301">
        <f t="shared" ref="X6:Y6" si="4">X8+X66+X118+X177+X185+X207+X214</f>
        <v>3961.191935</v>
      </c>
      <c r="Y6" s="301">
        <f t="shared" si="4"/>
        <v>918767.9592</v>
      </c>
      <c r="Z6" s="301">
        <f>SUM(S6:Y6)</f>
        <v>14150956.13</v>
      </c>
      <c r="AD6" s="237"/>
    </row>
    <row r="7" ht="14.25" customHeight="1">
      <c r="A7" s="134"/>
      <c r="B7" s="134"/>
      <c r="I7" s="156"/>
      <c r="J7" s="156"/>
      <c r="K7" s="156"/>
      <c r="L7" s="302"/>
      <c r="M7" s="302"/>
      <c r="N7" s="302"/>
      <c r="O7" s="302"/>
      <c r="P7" s="302"/>
      <c r="Q7" s="302"/>
      <c r="R7" s="302"/>
      <c r="S7" s="302"/>
      <c r="T7" s="302"/>
      <c r="U7" s="302"/>
      <c r="V7" s="302"/>
      <c r="W7" s="302"/>
      <c r="X7" s="302"/>
      <c r="Y7" s="302"/>
      <c r="Z7" s="302"/>
      <c r="AC7" s="87"/>
    </row>
    <row r="8" ht="14.25" customHeight="1">
      <c r="A8" s="330">
        <v>1.1</v>
      </c>
      <c r="B8" s="331" t="s">
        <v>296</v>
      </c>
      <c r="C8" s="332"/>
      <c r="D8" s="332"/>
      <c r="E8" s="332"/>
      <c r="F8" s="332"/>
      <c r="G8" s="333"/>
      <c r="L8" s="169"/>
      <c r="M8" s="169"/>
      <c r="N8" s="169"/>
      <c r="O8" s="169"/>
      <c r="P8" s="169"/>
      <c r="Q8" s="169"/>
      <c r="R8" s="169"/>
      <c r="S8" s="305">
        <f>IF(G18="US",(H46+M58+K60+K62+K64)*Inputs!C37,(H46+M58+K60+K62+K64))</f>
        <v>1843799.953</v>
      </c>
      <c r="T8" s="334">
        <f>I15</f>
        <v>256232.55</v>
      </c>
      <c r="U8" s="169"/>
      <c r="V8" s="169"/>
      <c r="W8" s="169"/>
      <c r="X8" s="169"/>
      <c r="Y8" s="169"/>
      <c r="Z8" s="301">
        <f>SUM(S8:Y8)</f>
        <v>2100032.503</v>
      </c>
    </row>
    <row r="9" ht="14.25" customHeight="1">
      <c r="AA9" s="87"/>
    </row>
    <row r="10" ht="14.25" customHeight="1">
      <c r="A10" s="12" t="s">
        <v>297</v>
      </c>
      <c r="B10" s="306" t="s">
        <v>298</v>
      </c>
      <c r="C10" s="306"/>
      <c r="D10" s="306"/>
      <c r="E10" s="149" t="s">
        <v>357</v>
      </c>
      <c r="F10" s="149" t="s">
        <v>155</v>
      </c>
      <c r="G10" s="149" t="s">
        <v>358</v>
      </c>
      <c r="H10" s="149" t="s">
        <v>359</v>
      </c>
      <c r="I10" s="149" t="s">
        <v>360</v>
      </c>
      <c r="J10" s="149" t="s">
        <v>347</v>
      </c>
    </row>
    <row r="11" ht="14.25" customHeight="1">
      <c r="B11" s="12" t="str">
        <f>Inputs!A$51</f>
        <v>Portfolio Manager</v>
      </c>
      <c r="E11" s="157">
        <v>1.0</v>
      </c>
      <c r="F11" s="12">
        <f>Inputs!E51</f>
        <v>157.87</v>
      </c>
      <c r="G11" s="12">
        <f>Inputs!G$293</f>
        <v>105</v>
      </c>
      <c r="H11" s="157">
        <v>1.0</v>
      </c>
      <c r="I11" s="237">
        <f>H11*G11*F11*E11*8</f>
        <v>132610.8</v>
      </c>
      <c r="J11" s="12">
        <f t="shared" ref="J11:J14" si="5">H11*G11*10</f>
        <v>1050</v>
      </c>
      <c r="L11" s="308"/>
      <c r="M11" s="134"/>
      <c r="N11" s="134"/>
      <c r="O11" s="134"/>
      <c r="P11" s="134"/>
      <c r="Q11" s="134"/>
      <c r="R11" s="134"/>
    </row>
    <row r="12" ht="14.25" customHeight="1">
      <c r="B12" s="12" t="str">
        <f>Inputs!A$50</f>
        <v>Senior Project Manager / Characterization SME</v>
      </c>
      <c r="E12" s="157">
        <v>1.0</v>
      </c>
      <c r="F12" s="12">
        <f>Inputs!E50</f>
        <v>127.28</v>
      </c>
      <c r="G12" s="12">
        <f>Inputs!G$293</f>
        <v>105</v>
      </c>
      <c r="H12" s="157">
        <v>0.5</v>
      </c>
      <c r="I12" s="237">
        <f t="shared" ref="I12:I14" si="6">H12*G12*F12*E12*10</f>
        <v>66822</v>
      </c>
      <c r="J12" s="12">
        <f t="shared" si="5"/>
        <v>525</v>
      </c>
      <c r="L12" s="308"/>
      <c r="M12" s="134"/>
      <c r="N12" s="134"/>
      <c r="O12" s="134"/>
      <c r="P12" s="134"/>
      <c r="Q12" s="134"/>
      <c r="R12" s="134"/>
    </row>
    <row r="13" ht="14.25" customHeight="1">
      <c r="B13" s="12" t="str">
        <f>Inputs!A$49</f>
        <v>Project Manager / Waste Management</v>
      </c>
      <c r="E13" s="157">
        <v>1.0</v>
      </c>
      <c r="F13" s="12">
        <f>Inputs!E49</f>
        <v>108.19</v>
      </c>
      <c r="G13" s="12">
        <f>Inputs!G$293</f>
        <v>105</v>
      </c>
      <c r="H13" s="157">
        <v>0.5</v>
      </c>
      <c r="I13" s="237">
        <f t="shared" si="6"/>
        <v>56799.75</v>
      </c>
      <c r="J13" s="12">
        <f t="shared" si="5"/>
        <v>525</v>
      </c>
      <c r="L13" s="308"/>
      <c r="M13" s="134"/>
      <c r="N13" s="134"/>
      <c r="O13" s="134"/>
      <c r="P13" s="134"/>
      <c r="Q13" s="134"/>
      <c r="R13" s="134"/>
    </row>
    <row r="14" ht="14.25" customHeight="1">
      <c r="B14" s="12" t="str">
        <f>Inputs!A$48</f>
        <v>Decom Technician / Safety SME</v>
      </c>
      <c r="E14" s="157">
        <v>0.0</v>
      </c>
      <c r="F14" s="12">
        <f>Inputs!E48</f>
        <v>89.25</v>
      </c>
      <c r="G14" s="12">
        <f>Inputs!G$293</f>
        <v>105</v>
      </c>
      <c r="H14" s="157">
        <v>1.0</v>
      </c>
      <c r="I14" s="237">
        <f t="shared" si="6"/>
        <v>0</v>
      </c>
      <c r="J14" s="12">
        <f t="shared" si="5"/>
        <v>1050</v>
      </c>
    </row>
    <row r="15" ht="14.25" customHeight="1">
      <c r="E15" s="12">
        <f>SUM(E11:E14)</f>
        <v>3</v>
      </c>
      <c r="I15" s="237">
        <f t="shared" ref="I15:J15" si="7">SUM(I11:I14)</f>
        <v>256232.55</v>
      </c>
      <c r="J15" s="12">
        <f t="shared" si="7"/>
        <v>3150</v>
      </c>
    </row>
    <row r="16" ht="14.25" customHeight="1"/>
    <row r="17" ht="14.25" customHeight="1">
      <c r="A17" s="12" t="s">
        <v>299</v>
      </c>
      <c r="B17" s="12" t="s">
        <v>361</v>
      </c>
    </row>
    <row r="18" ht="14.25" customHeight="1">
      <c r="G18" s="52" t="str">
        <f>Inputs!D85</f>
        <v>US</v>
      </c>
    </row>
    <row r="19" ht="14.25" customHeight="1">
      <c r="C19" s="306" t="s">
        <v>153</v>
      </c>
      <c r="F19" s="149" t="s">
        <v>183</v>
      </c>
      <c r="G19" s="149" t="s">
        <v>155</v>
      </c>
      <c r="H19" s="149" t="s">
        <v>362</v>
      </c>
    </row>
    <row r="20" ht="14.25" customHeight="1">
      <c r="C20" s="12" t="s">
        <v>156</v>
      </c>
      <c r="F20" s="12">
        <f>IF(Inputs!$B$290=Inputs!$C$86,Inputs!C88,IF(Inputs!$B$290=Inputs!$G$86,Inputs!G88,IF(Inputs!$B$290=Inputs!$J$86,Inputs!J88,IF(Inputs!$B$290=Inputs!$M$86,Inputs!M88,"na"))))</f>
        <v>2</v>
      </c>
      <c r="G20" s="237">
        <f>Inputs!D88</f>
        <v>3598.14</v>
      </c>
      <c r="H20" s="237">
        <f>G20*F20*(1+Inputs!$F$86)</f>
        <v>11371.12392</v>
      </c>
    </row>
    <row r="21" ht="14.25" customHeight="1">
      <c r="C21" s="12" t="s">
        <v>157</v>
      </c>
      <c r="F21" s="12">
        <f>IF(Inputs!$B$290=Inputs!$C$86,Inputs!C89,IF(Inputs!$B$290=Inputs!$G$86,Inputs!G89,IF(Inputs!$B$290=Inputs!$J$86,Inputs!J89,IF(Inputs!$B$290=Inputs!$M$86,Inputs!M89,"na"))))</f>
        <v>24</v>
      </c>
      <c r="G21" s="237">
        <f>Inputs!D89</f>
        <v>581.07</v>
      </c>
      <c r="H21" s="237">
        <f>G21*F21*(1+Inputs!$F$86)</f>
        <v>22036.11524</v>
      </c>
    </row>
    <row r="22" ht="14.25" customHeight="1">
      <c r="C22" s="12" t="s">
        <v>158</v>
      </c>
      <c r="F22" s="12">
        <f>IF(Inputs!$B$290=Inputs!$C$86,Inputs!C90,IF(Inputs!$B$290=Inputs!$G$86,Inputs!G90,IF(Inputs!$B$290=Inputs!$J$86,Inputs!J90,IF(Inputs!$B$290=Inputs!$M$86,Inputs!M90,"na"))))</f>
        <v>12</v>
      </c>
      <c r="G22" s="237">
        <f>Inputs!D90</f>
        <v>259</v>
      </c>
      <c r="H22" s="237">
        <f>G22*F22*(1+Inputs!$F$86)</f>
        <v>4911.072546</v>
      </c>
    </row>
    <row r="23" ht="14.25" customHeight="1">
      <c r="C23" s="12" t="s">
        <v>159</v>
      </c>
      <c r="F23" s="12">
        <f>IF(Inputs!$B$290=Inputs!$C$86,Inputs!C91,IF(Inputs!$B$290=Inputs!$G$86,Inputs!G91,IF(Inputs!$B$290=Inputs!$J$86,Inputs!J91,IF(Inputs!$B$290=Inputs!$M$86,Inputs!M91,"na"))))</f>
        <v>1</v>
      </c>
      <c r="G23" s="237">
        <f>Inputs!D91</f>
        <v>3879</v>
      </c>
      <c r="H23" s="237">
        <f>G23*F23*(1+Inputs!$F$86)</f>
        <v>6129.359847</v>
      </c>
    </row>
    <row r="24" ht="14.25" customHeight="1">
      <c r="C24" s="12" t="s">
        <v>160</v>
      </c>
      <c r="F24" s="12">
        <f>IF(Inputs!$B$290=Inputs!$C$86,Inputs!C92,IF(Inputs!$B$290=Inputs!$G$86,Inputs!G92,IF(Inputs!$B$290=Inputs!$J$86,Inputs!J92,IF(Inputs!$B$290=Inputs!$M$86,Inputs!M92,"na"))))</f>
        <v>5</v>
      </c>
      <c r="G24" s="237">
        <f>Inputs!D92</f>
        <v>412</v>
      </c>
      <c r="H24" s="237">
        <f>G24*F24*(1+Inputs!$F$86)</f>
        <v>3255.086694</v>
      </c>
    </row>
    <row r="25" ht="14.25" customHeight="1">
      <c r="C25" s="12" t="s">
        <v>161</v>
      </c>
      <c r="F25" s="12">
        <f>IF(Inputs!$B$290=Inputs!$C$86,Inputs!C93,IF(Inputs!$B$290=Inputs!$G$86,Inputs!G93,IF(Inputs!$B$290=Inputs!$J$86,Inputs!J93,IF(Inputs!$B$290=Inputs!$M$86,Inputs!M93,"na"))))</f>
        <v>5</v>
      </c>
      <c r="G25" s="237">
        <f>Inputs!D93</f>
        <v>1252.26</v>
      </c>
      <c r="H25" s="237">
        <f>G25*F25*(1+Inputs!$F$86)</f>
        <v>9893.725396</v>
      </c>
    </row>
    <row r="26" ht="14.25" customHeight="1">
      <c r="C26" s="12" t="s">
        <v>162</v>
      </c>
      <c r="F26" s="12">
        <f>IF(Inputs!$B$290=Inputs!$C$86,Inputs!C94,IF(Inputs!$B$290=Inputs!$G$86,Inputs!G94,IF(Inputs!$B$290=Inputs!$J$86,Inputs!J94,IF(Inputs!$B$290=Inputs!$M$86,Inputs!M94,"na"))))</f>
        <v>2</v>
      </c>
      <c r="G26" s="237">
        <f>Inputs!D94</f>
        <v>1606.71</v>
      </c>
      <c r="H26" s="237">
        <f>G26*F26*(1+Inputs!$F$86)</f>
        <v>5077.650817</v>
      </c>
    </row>
    <row r="27" ht="14.25" customHeight="1">
      <c r="C27" s="12" t="s">
        <v>163</v>
      </c>
      <c r="F27" s="12">
        <f>IF(Inputs!$B$290=Inputs!$C$86,Inputs!C95,IF(Inputs!$B$290=Inputs!$G$86,Inputs!G95,IF(Inputs!$B$290=Inputs!$J$86,Inputs!J95,IF(Inputs!$B$290=Inputs!$M$86,Inputs!M95,"na"))))</f>
        <v>20</v>
      </c>
      <c r="G27" s="237">
        <f>Inputs!D95</f>
        <v>27.42</v>
      </c>
      <c r="H27" s="237">
        <f>G27*F27*(1+Inputs!$F$86)</f>
        <v>866.5483217</v>
      </c>
    </row>
    <row r="28" ht="14.25" customHeight="1">
      <c r="C28" s="12" t="s">
        <v>164</v>
      </c>
      <c r="F28" s="12">
        <f>IF(Inputs!$B$290=Inputs!$C$86,Inputs!C96,IF(Inputs!$B$290=Inputs!$G$86,Inputs!G96,IF(Inputs!$B$290=Inputs!$J$86,Inputs!J96,IF(Inputs!$B$290=Inputs!$M$86,Inputs!M96,"na"))))</f>
        <v>2</v>
      </c>
      <c r="G28" s="237">
        <f>Inputs!D96</f>
        <v>1723.44</v>
      </c>
      <c r="H28" s="237">
        <f>G28*F28*(1+Inputs!$F$86)</f>
        <v>5446.550108</v>
      </c>
    </row>
    <row r="29" ht="14.25" customHeight="1">
      <c r="C29" s="12" t="s">
        <v>165</v>
      </c>
      <c r="F29" s="12">
        <f>IF(Inputs!$B$290=Inputs!$C$86,Inputs!C97,IF(Inputs!$B$290=Inputs!$G$86,Inputs!G97,IF(Inputs!$B$290=Inputs!$J$86,Inputs!J97,IF(Inputs!$B$290=Inputs!$M$86,Inputs!M97,"na"))))</f>
        <v>4</v>
      </c>
      <c r="G29" s="237">
        <f>Inputs!D97</f>
        <v>1417.11</v>
      </c>
      <c r="H29" s="237">
        <f>G29*F29*(1+Inputs!$F$86)</f>
        <v>8956.924086</v>
      </c>
    </row>
    <row r="30" ht="14.25" customHeight="1">
      <c r="C30" s="12" t="s">
        <v>166</v>
      </c>
      <c r="F30" s="12">
        <f>IF(Inputs!$B$290=Inputs!$C$86,Inputs!C98,IF(Inputs!$B$290=Inputs!$G$86,Inputs!G98,IF(Inputs!$B$290=Inputs!$J$86,Inputs!J98,IF(Inputs!$B$290=Inputs!$M$86,Inputs!M98,"na"))))</f>
        <v>10</v>
      </c>
      <c r="G30" s="237">
        <f>Inputs!D98</f>
        <v>24.35</v>
      </c>
      <c r="H30" s="237">
        <f>G30*F30*(1+Inputs!$F$86)</f>
        <v>384.7638883</v>
      </c>
    </row>
    <row r="31" ht="14.25" customHeight="1">
      <c r="C31" s="12" t="s">
        <v>167</v>
      </c>
      <c r="F31" s="12">
        <f>IF(Inputs!$B$290=Inputs!$C$86,Inputs!C99,IF(Inputs!$B$290=Inputs!$G$86,Inputs!G99,IF(Inputs!$B$290=Inputs!$J$86,Inputs!J99,IF(Inputs!$B$290=Inputs!$M$86,Inputs!M99,"na"))))</f>
        <v>15</v>
      </c>
      <c r="G31" s="237">
        <f>Inputs!D99</f>
        <v>8.6</v>
      </c>
      <c r="H31" s="237">
        <f>G31*F31*(1+Inputs!$F$86)</f>
        <v>203.8379531</v>
      </c>
    </row>
    <row r="32" ht="14.25" customHeight="1">
      <c r="C32" s="12" t="s">
        <v>168</v>
      </c>
      <c r="F32" s="12">
        <f>IF(Inputs!$B$290=Inputs!$C$86,Inputs!C100,IF(Inputs!$B$290=Inputs!$G$86,Inputs!G100,IF(Inputs!$B$290=Inputs!$J$86,Inputs!J100,IF(Inputs!$B$290=Inputs!$M$86,Inputs!M100,"na"))))</f>
        <v>6</v>
      </c>
      <c r="G32" s="237">
        <f>Inputs!D100</f>
        <v>208</v>
      </c>
      <c r="H32" s="237">
        <f>G32*F32*(1+Inputs!$F$86)</f>
        <v>1972.013686</v>
      </c>
    </row>
    <row r="33" ht="14.25" customHeight="1">
      <c r="C33" s="12" t="s">
        <v>169</v>
      </c>
      <c r="F33" s="12">
        <f>IF(Inputs!$B$290=Inputs!$C$86,Inputs!C101,IF(Inputs!$B$290=Inputs!$G$86,Inputs!G101,IF(Inputs!$B$290=Inputs!$J$86,Inputs!J101,IF(Inputs!$B$290=Inputs!$M$86,Inputs!M101,"na"))))</f>
        <v>6</v>
      </c>
      <c r="G33" s="237">
        <f>Inputs!D101</f>
        <v>367</v>
      </c>
      <c r="H33" s="237">
        <f>G33*F33*(1+Inputs!$F$86)</f>
        <v>3479.466456</v>
      </c>
    </row>
    <row r="34" ht="14.25" customHeight="1">
      <c r="C34" s="12" t="s">
        <v>170</v>
      </c>
      <c r="F34" s="12">
        <f>IF(Inputs!$B$290=Inputs!$C$86,Inputs!C102,IF(Inputs!$B$290=Inputs!$G$86,Inputs!G102,IF(Inputs!$B$290=Inputs!$J$86,Inputs!J102,IF(Inputs!$B$290=Inputs!$M$86,Inputs!M102,"na"))))</f>
        <v>15</v>
      </c>
      <c r="G34" s="237">
        <f>Inputs!D102</f>
        <v>35.5</v>
      </c>
      <c r="H34" s="237">
        <f>G34*F34*(1+Inputs!$F$86)</f>
        <v>841.4241089</v>
      </c>
    </row>
    <row r="35" ht="14.25" customHeight="1">
      <c r="C35" s="12" t="s">
        <v>171</v>
      </c>
      <c r="F35" s="12">
        <f>IF(Inputs!$B$290=Inputs!$C$86,Inputs!C103,IF(Inputs!$B$290=Inputs!$G$86,Inputs!G103,IF(Inputs!$B$290=Inputs!$J$86,Inputs!J103,IF(Inputs!$B$290=Inputs!$M$86,Inputs!M103,"na"))))</f>
        <v>15</v>
      </c>
      <c r="G35" s="237">
        <f>Inputs!D103</f>
        <v>37.6</v>
      </c>
      <c r="H35" s="237">
        <f>G35*F35*(1+Inputs!$F$86)</f>
        <v>891.1984928</v>
      </c>
    </row>
    <row r="36" ht="14.25" customHeight="1">
      <c r="C36" s="12" t="s">
        <v>172</v>
      </c>
      <c r="F36" s="12">
        <f>IF(Inputs!$B$290=Inputs!$C$86,Inputs!C104,IF(Inputs!$B$290=Inputs!$G$86,Inputs!G104,IF(Inputs!$B$290=Inputs!$J$86,Inputs!J104,IF(Inputs!$B$290=Inputs!$M$86,Inputs!M104,"na"))))</f>
        <v>1</v>
      </c>
      <c r="G36" s="237">
        <f>Inputs!D104</f>
        <v>416</v>
      </c>
      <c r="H36" s="237">
        <f>G36*F36*(1+Inputs!$F$86)</f>
        <v>657.3378954</v>
      </c>
    </row>
    <row r="37" ht="14.25" customHeight="1">
      <c r="C37" s="12" t="s">
        <v>173</v>
      </c>
      <c r="F37" s="12">
        <f>IF(Inputs!$B$290=Inputs!$C$86,Inputs!C105,IF(Inputs!$B$290=Inputs!$G$86,Inputs!G105,IF(Inputs!$B$290=Inputs!$J$86,Inputs!J105,IF(Inputs!$B$290=Inputs!$M$86,Inputs!M105,"na"))))</f>
        <v>1</v>
      </c>
      <c r="G37" s="237">
        <f>Inputs!D105</f>
        <v>250</v>
      </c>
      <c r="H37" s="237">
        <f>G37*F37*(1+Inputs!$F$86)</f>
        <v>395.0347929</v>
      </c>
    </row>
    <row r="38" ht="14.25" customHeight="1">
      <c r="C38" s="12" t="s">
        <v>363</v>
      </c>
      <c r="F38" s="12">
        <f>IF(Inputs!$B$290=Inputs!$C$86,Inputs!C106,IF(Inputs!$B$290=Inputs!$G$86,Inputs!G106,IF(Inputs!$B$290=Inputs!$J$86,Inputs!J106,IF(Inputs!$B$290=Inputs!$M$86,Inputs!M106,"na"))))</f>
        <v>0</v>
      </c>
      <c r="G38" s="237" t="str">
        <f>Inputs!D106</f>
        <v/>
      </c>
      <c r="H38" s="237">
        <f>G38*F38*(1+Inputs!$F$86)</f>
        <v>0</v>
      </c>
    </row>
    <row r="39" ht="14.25" customHeight="1">
      <c r="C39" s="12" t="s">
        <v>175</v>
      </c>
      <c r="F39" s="12">
        <f>IF(Inputs!$B$290=Inputs!$C$86,Inputs!C107,IF(Inputs!$B$290=Inputs!$G$86,Inputs!G107,IF(Inputs!$B$290=Inputs!$J$86,Inputs!J107,IF(Inputs!$B$290=Inputs!$M$86,Inputs!M107,"na"))))</f>
        <v>1</v>
      </c>
      <c r="G39" s="237">
        <f>Inputs!D107</f>
        <v>7160.5905</v>
      </c>
      <c r="H39" s="237">
        <f>G39*F39*(1+Inputs!$F$86)</f>
        <v>11314.72954</v>
      </c>
    </row>
    <row r="40" ht="14.25" customHeight="1">
      <c r="C40" s="12" t="s">
        <v>176</v>
      </c>
      <c r="F40" s="12">
        <f>IF(Inputs!$B$290=Inputs!$C$86,Inputs!C108,IF(Inputs!$B$290=Inputs!$G$86,Inputs!G108,IF(Inputs!$B$290=Inputs!$J$86,Inputs!J108,IF(Inputs!$B$290=Inputs!$M$86,Inputs!M108,"na"))))</f>
        <v>1</v>
      </c>
      <c r="G40" s="237">
        <f>Inputs!D108</f>
        <v>4421.3693</v>
      </c>
      <c r="H40" s="237">
        <f>G40*F40*(1+Inputs!$F$86)</f>
        <v>6986.378823</v>
      </c>
    </row>
    <row r="41" ht="14.25" customHeight="1">
      <c r="C41" s="12" t="s">
        <v>177</v>
      </c>
      <c r="F41" s="12">
        <f>IF(Inputs!$B$290=Inputs!$C$86,Inputs!C109,IF(Inputs!$B$290=Inputs!$G$86,Inputs!G109,IF(Inputs!$B$290=Inputs!$J$86,Inputs!J109,IF(Inputs!$B$290=Inputs!$M$86,Inputs!M109,"na"))))</f>
        <v>1</v>
      </c>
      <c r="G41" s="237">
        <f>Inputs!D109</f>
        <v>28738.389</v>
      </c>
      <c r="H41" s="237">
        <f>G41*F41*(1+Inputs!$F$86)</f>
        <v>45410.65419</v>
      </c>
    </row>
    <row r="42" ht="14.25" customHeight="1">
      <c r="C42" s="12" t="s">
        <v>178</v>
      </c>
      <c r="F42" s="12">
        <f>IF(Inputs!$B$290=Inputs!$C$86,Inputs!C110,IF(Inputs!$B$290=Inputs!$G$86,Inputs!G110,IF(Inputs!$B$290=Inputs!$J$86,Inputs!J110,IF(Inputs!$B$290=Inputs!$M$86,Inputs!M110,"na"))))</f>
        <v>1</v>
      </c>
      <c r="G42" s="237">
        <f>Inputs!D110</f>
        <v>8000</v>
      </c>
      <c r="H42" s="237">
        <f>G42*F42*(1+Inputs!$F$86)</f>
        <v>12641.11337</v>
      </c>
    </row>
    <row r="43" ht="14.25" customHeight="1">
      <c r="C43" s="12" t="s">
        <v>179</v>
      </c>
      <c r="F43" s="12">
        <f>IF(Inputs!$B$290=Inputs!$C$86,Inputs!C111,IF(Inputs!$B$290=Inputs!$G$86,Inputs!G111,IF(Inputs!$B$290=Inputs!$J$86,Inputs!J111,IF(Inputs!$B$290=Inputs!$M$86,Inputs!M111,"na"))))</f>
        <v>1</v>
      </c>
      <c r="G43" s="237">
        <f>Inputs!D111</f>
        <v>15000</v>
      </c>
      <c r="H43" s="237">
        <f>G43*F43*(1+Inputs!$F$86)</f>
        <v>23702.08758</v>
      </c>
    </row>
    <row r="44" ht="14.25" customHeight="1">
      <c r="C44" s="12" t="s">
        <v>180</v>
      </c>
      <c r="F44" s="12">
        <f>IF(Inputs!$B$290=Inputs!$C$86,Inputs!C112,IF(Inputs!$B$290=Inputs!$G$86,Inputs!G112,IF(Inputs!$B$290=Inputs!$J$86,Inputs!J112,IF(Inputs!$B$290=Inputs!$M$86,Inputs!M112,"na"))))</f>
        <v>2</v>
      </c>
      <c r="G44" s="237">
        <f>Inputs!D112</f>
        <v>4727.44</v>
      </c>
      <c r="H44" s="237">
        <f>G44*F44*(1+Inputs!$F$86)</f>
        <v>14940.02625</v>
      </c>
    </row>
    <row r="45" ht="14.25" customHeight="1">
      <c r="C45" s="12" t="s">
        <v>181</v>
      </c>
      <c r="F45" s="12">
        <f>IF(Inputs!$B$290=Inputs!$C$86,Inputs!C113,IF(Inputs!$B$290=Inputs!$G$86,Inputs!G113,IF(Inputs!$B$290=Inputs!$J$86,Inputs!J113,IF(Inputs!$B$290=Inputs!$M$86,Inputs!M113,"na"))))</f>
        <v>1</v>
      </c>
      <c r="G45" s="237">
        <f>Inputs!D113</f>
        <v>15600</v>
      </c>
      <c r="H45" s="237">
        <f>G45*F45*(1+Inputs!$F$86)</f>
        <v>24650.17108</v>
      </c>
    </row>
    <row r="46" ht="14.25" customHeight="1">
      <c r="G46" s="237"/>
      <c r="H46" s="237">
        <f>SUM(H20:H45)</f>
        <v>226414.3951</v>
      </c>
    </row>
    <row r="47" ht="14.25" customHeight="1"/>
    <row r="48" ht="14.25" customHeight="1">
      <c r="C48" s="149" t="s">
        <v>182</v>
      </c>
      <c r="D48" s="149"/>
      <c r="E48" s="149" t="s">
        <v>183</v>
      </c>
      <c r="F48" s="149"/>
      <c r="G48" s="149" t="s">
        <v>364</v>
      </c>
      <c r="H48" s="149"/>
      <c r="I48" s="149" t="s">
        <v>365</v>
      </c>
      <c r="J48" s="149" t="s">
        <v>366</v>
      </c>
      <c r="K48" s="149" t="s">
        <v>367</v>
      </c>
      <c r="L48" s="149" t="s">
        <v>184</v>
      </c>
      <c r="M48" s="149" t="s">
        <v>362</v>
      </c>
    </row>
    <row r="49" ht="14.25" customHeight="1">
      <c r="C49" s="12" t="s">
        <v>185</v>
      </c>
      <c r="E49" s="12">
        <f>IF(Inputs!$B$290=Inputs!$C$86,Inputs!C117,IF(Inputs!$B$290=Inputs!$G$86,Inputs!D117,IF(Inputs!$B$290=Inputs!$J$86,Inputs!E117,IF(Inputs!$B$290=Inputs!$M$86,Inputs!F117,"na"))))</f>
        <v>2</v>
      </c>
      <c r="F49" s="12" t="s">
        <v>186</v>
      </c>
      <c r="G49" s="12">
        <f>Inputs!G$293</f>
        <v>105</v>
      </c>
      <c r="H49" s="12" t="s">
        <v>222</v>
      </c>
      <c r="I49" s="12">
        <f>Inputs!H$296</f>
        <v>24</v>
      </c>
      <c r="J49" s="12">
        <f t="shared" ref="J49:J57" si="8">I49*G49*E49</f>
        <v>5040</v>
      </c>
      <c r="K49" s="12">
        <v>1.0</v>
      </c>
      <c r="L49" s="237">
        <f>Inputs!H117</f>
        <v>11</v>
      </c>
      <c r="M49" s="237">
        <f>J49/K49*L49*(1+Inputs!$F$86)</f>
        <v>87602.91568</v>
      </c>
    </row>
    <row r="50" ht="14.25" customHeight="1">
      <c r="C50" s="12" t="s">
        <v>187</v>
      </c>
      <c r="E50" s="12">
        <f>IF(Inputs!$B$290=Inputs!$C$86,Inputs!C118,IF(Inputs!$B$290=Inputs!$G$86,Inputs!D118,IF(Inputs!$B$290=Inputs!$J$86,Inputs!E118,IF(Inputs!$B$290=Inputs!$M$86,Inputs!F118,"na"))))</f>
        <v>0.1</v>
      </c>
      <c r="F50" s="12" t="s">
        <v>186</v>
      </c>
      <c r="G50" s="12">
        <f>Inputs!G$293</f>
        <v>105</v>
      </c>
      <c r="H50" s="12" t="s">
        <v>222</v>
      </c>
      <c r="I50" s="12">
        <f>Inputs!H$296</f>
        <v>24</v>
      </c>
      <c r="J50" s="12">
        <f t="shared" si="8"/>
        <v>252</v>
      </c>
      <c r="K50" s="12">
        <v>1.0</v>
      </c>
      <c r="L50" s="237">
        <f>Inputs!H118</f>
        <v>0</v>
      </c>
      <c r="M50" s="237">
        <f>J50/K50*L50*(1+Inputs!$F$86)</f>
        <v>0</v>
      </c>
    </row>
    <row r="51" ht="14.25" customHeight="1">
      <c r="C51" s="12" t="s">
        <v>188</v>
      </c>
      <c r="E51" s="12">
        <f>IF(Inputs!$B$290=Inputs!$C$86,Inputs!C119,IF(Inputs!$B$290=Inputs!$G$86,Inputs!D119,IF(Inputs!$B$290=Inputs!$J$86,Inputs!E119,IF(Inputs!$B$290=Inputs!$M$86,Inputs!F119,"na"))))</f>
        <v>4</v>
      </c>
      <c r="F51" s="12" t="s">
        <v>186</v>
      </c>
      <c r="G51" s="12">
        <f>Inputs!G$293</f>
        <v>105</v>
      </c>
      <c r="H51" s="12" t="s">
        <v>222</v>
      </c>
      <c r="I51" s="12">
        <f>Inputs!H$296</f>
        <v>24</v>
      </c>
      <c r="J51" s="12">
        <f t="shared" si="8"/>
        <v>10080</v>
      </c>
      <c r="K51" s="12">
        <v>1.0</v>
      </c>
      <c r="L51" s="237">
        <f>Inputs!H119</f>
        <v>0.94</v>
      </c>
      <c r="M51" s="237">
        <f>J51/K51*L51*(1+Inputs!$F$86)</f>
        <v>14972.13468</v>
      </c>
    </row>
    <row r="52" ht="14.25" customHeight="1">
      <c r="C52" s="12" t="s">
        <v>189</v>
      </c>
      <c r="E52" s="12">
        <f>IF(Inputs!$B$290=Inputs!$C$86,Inputs!C120,IF(Inputs!$B$290=Inputs!$G$86,Inputs!D120,IF(Inputs!$B$290=Inputs!$J$86,Inputs!E120,IF(Inputs!$B$290=Inputs!$M$86,Inputs!F120,"na"))))</f>
        <v>4</v>
      </c>
      <c r="F52" s="12" t="s">
        <v>186</v>
      </c>
      <c r="G52" s="12">
        <f>Inputs!G$293</f>
        <v>105</v>
      </c>
      <c r="H52" s="12" t="s">
        <v>222</v>
      </c>
      <c r="I52" s="12">
        <f>Inputs!H$296</f>
        <v>24</v>
      </c>
      <c r="J52" s="12">
        <f t="shared" si="8"/>
        <v>10080</v>
      </c>
      <c r="K52" s="12">
        <v>1.0</v>
      </c>
      <c r="L52" s="237">
        <f>Inputs!H120</f>
        <v>0.94</v>
      </c>
      <c r="M52" s="237">
        <f>J52/K52*L52*(1+Inputs!$F$86)</f>
        <v>14972.13468</v>
      </c>
    </row>
    <row r="53" ht="14.25" customHeight="1">
      <c r="C53" s="12" t="s">
        <v>190</v>
      </c>
      <c r="E53" s="12">
        <f>IF(Inputs!$B$290=Inputs!$C$86,Inputs!C121,IF(Inputs!$B$290=Inputs!$G$86,Inputs!D121,IF(Inputs!$B$290=Inputs!$J$86,Inputs!E121,IF(Inputs!$B$290=Inputs!$M$86,Inputs!F121,"na"))))</f>
        <v>0.01</v>
      </c>
      <c r="F53" s="12" t="s">
        <v>186</v>
      </c>
      <c r="G53" s="12">
        <f>Inputs!G$293</f>
        <v>105</v>
      </c>
      <c r="H53" s="12" t="s">
        <v>222</v>
      </c>
      <c r="I53" s="12">
        <f>Inputs!H$296</f>
        <v>24</v>
      </c>
      <c r="J53" s="12">
        <f t="shared" si="8"/>
        <v>25.2</v>
      </c>
      <c r="K53" s="12">
        <v>1.0</v>
      </c>
      <c r="L53" s="237">
        <f>Inputs!H121</f>
        <v>3</v>
      </c>
      <c r="M53" s="237">
        <f>J53/K53*L53*(1+Inputs!$F$86)</f>
        <v>119.4585214</v>
      </c>
    </row>
    <row r="54" ht="14.25" customHeight="1">
      <c r="C54" s="12" t="s">
        <v>191</v>
      </c>
      <c r="E54" s="12">
        <f>IF(Inputs!$B$290=Inputs!$C$86,Inputs!C122,IF(Inputs!$B$290=Inputs!$G$86,Inputs!D122,IF(Inputs!$B$290=Inputs!$J$86,Inputs!E122,IF(Inputs!$B$290=Inputs!$M$86,Inputs!F122,"na"))))</f>
        <v>0.01</v>
      </c>
      <c r="F54" s="12" t="s">
        <v>186</v>
      </c>
      <c r="G54" s="12">
        <f>Inputs!G$293</f>
        <v>105</v>
      </c>
      <c r="H54" s="12" t="s">
        <v>222</v>
      </c>
      <c r="I54" s="12">
        <f>Inputs!H$296</f>
        <v>24</v>
      </c>
      <c r="J54" s="12">
        <f t="shared" si="8"/>
        <v>25.2</v>
      </c>
      <c r="K54" s="12">
        <v>1.0</v>
      </c>
      <c r="L54" s="237">
        <f>Inputs!H122</f>
        <v>2</v>
      </c>
      <c r="M54" s="237">
        <f>J54/K54*L54*(1+Inputs!$F$86)</f>
        <v>79.63901425</v>
      </c>
    </row>
    <row r="55" ht="14.25" customHeight="1">
      <c r="C55" s="12" t="s">
        <v>192</v>
      </c>
      <c r="E55" s="12">
        <f>IF(Inputs!$B$290=Inputs!$C$86,Inputs!C123,IF(Inputs!$B$290=Inputs!$G$86,Inputs!D123,IF(Inputs!$B$290=Inputs!$J$86,Inputs!E123,IF(Inputs!$B$290=Inputs!$M$86,Inputs!F123,"na"))))</f>
        <v>1</v>
      </c>
      <c r="F55" s="12" t="s">
        <v>193</v>
      </c>
      <c r="G55" s="158">
        <v>0.25</v>
      </c>
      <c r="H55" s="12" t="s">
        <v>368</v>
      </c>
      <c r="I55" s="12">
        <f>Inputs!H$296</f>
        <v>24</v>
      </c>
      <c r="J55" s="12">
        <f t="shared" si="8"/>
        <v>6</v>
      </c>
      <c r="K55" s="12">
        <v>1.0</v>
      </c>
      <c r="L55" s="237">
        <f>Inputs!H123</f>
        <v>200</v>
      </c>
      <c r="M55" s="237">
        <f>J55/K55*L55*(1+Inputs!$F$86)</f>
        <v>1896.167006</v>
      </c>
    </row>
    <row r="56" ht="14.25" customHeight="1">
      <c r="C56" s="12" t="s">
        <v>194</v>
      </c>
      <c r="E56" s="12">
        <f>IF(Inputs!$B$290=Inputs!$C$86,Inputs!C124,IF(Inputs!$B$290=Inputs!$G$86,Inputs!D124,IF(Inputs!$B$290=Inputs!$J$86,Inputs!E124,IF(Inputs!$B$290=Inputs!$M$86,Inputs!F124,"na"))))</f>
        <v>1</v>
      </c>
      <c r="F56" s="12" t="s">
        <v>195</v>
      </c>
      <c r="G56" s="157">
        <v>3.0</v>
      </c>
      <c r="H56" s="12" t="s">
        <v>369</v>
      </c>
      <c r="I56" s="12">
        <f>Inputs!H$296</f>
        <v>24</v>
      </c>
      <c r="J56" s="12">
        <f t="shared" si="8"/>
        <v>72</v>
      </c>
      <c r="K56" s="12">
        <v>1.0</v>
      </c>
      <c r="L56" s="237">
        <f>Inputs!H124</f>
        <v>3</v>
      </c>
      <c r="M56" s="237">
        <f>J56/K56*L56*(1+Inputs!$F$86)</f>
        <v>341.3100611</v>
      </c>
    </row>
    <row r="57" ht="14.25" customHeight="1">
      <c r="C57" s="12" t="s">
        <v>196</v>
      </c>
      <c r="E57" s="12">
        <f>IF(Inputs!$B$290=Inputs!$C$86,Inputs!C125,IF(Inputs!$B$290=Inputs!$G$86,Inputs!D125,IF(Inputs!$B$290=Inputs!$J$86,Inputs!E125,IF(Inputs!$B$290=Inputs!$M$86,Inputs!F125,"na"))))</f>
        <v>2</v>
      </c>
      <c r="F57" s="12" t="s">
        <v>193</v>
      </c>
      <c r="G57" s="157">
        <v>0.5</v>
      </c>
      <c r="H57" s="12" t="s">
        <v>368</v>
      </c>
      <c r="I57" s="12">
        <f>Inputs!H$296</f>
        <v>24</v>
      </c>
      <c r="J57" s="12">
        <f t="shared" si="8"/>
        <v>24</v>
      </c>
      <c r="K57" s="12">
        <v>1.0</v>
      </c>
      <c r="L57" s="237">
        <f>Inputs!H125</f>
        <v>250</v>
      </c>
      <c r="M57" s="237">
        <f>J57/K57*L57*(1+Inputs!$F$86)</f>
        <v>9480.83503</v>
      </c>
    </row>
    <row r="58" ht="14.25" customHeight="1">
      <c r="C58" s="12" t="s">
        <v>197</v>
      </c>
      <c r="M58" s="237">
        <f>SUM(M49:M57)</f>
        <v>129464.5947</v>
      </c>
    </row>
    <row r="59" ht="14.25" customHeight="1"/>
    <row r="60" ht="14.25" customHeight="1">
      <c r="C60" s="12" t="s">
        <v>198</v>
      </c>
      <c r="G60" s="237">
        <f>(T6-T8)</f>
        <v>10752954.87</v>
      </c>
      <c r="H60" s="12" t="s">
        <v>370</v>
      </c>
      <c r="I60" s="87">
        <f>Inputs!F128</f>
        <v>0.02</v>
      </c>
      <c r="J60" s="12" t="s">
        <v>371</v>
      </c>
      <c r="K60" s="237">
        <f>I60*G60</f>
        <v>215059.0973</v>
      </c>
    </row>
    <row r="61" ht="14.25" customHeight="1">
      <c r="K61" s="237"/>
    </row>
    <row r="62" ht="14.25" customHeight="1">
      <c r="C62" s="12" t="s">
        <v>199</v>
      </c>
      <c r="G62" s="237">
        <f>G60</f>
        <v>10752954.87</v>
      </c>
      <c r="H62" s="12" t="s">
        <v>370</v>
      </c>
      <c r="I62" s="87">
        <f>Inputs!F130</f>
        <v>0.05</v>
      </c>
      <c r="J62" s="12" t="s">
        <v>371</v>
      </c>
      <c r="K62" s="237">
        <f>I62*G62</f>
        <v>537647.7433</v>
      </c>
    </row>
    <row r="63" ht="14.25" customHeight="1">
      <c r="K63" s="237"/>
    </row>
    <row r="64" ht="14.25" customHeight="1">
      <c r="C64" s="12" t="s">
        <v>200</v>
      </c>
      <c r="G64" s="237">
        <f>R68+K62+K60+M58+H46</f>
        <v>1108585.83</v>
      </c>
      <c r="I64" s="87">
        <f>Inputs!F132</f>
        <v>0.08</v>
      </c>
      <c r="J64" s="12" t="s">
        <v>371</v>
      </c>
      <c r="K64" s="237">
        <f>I64*G64</f>
        <v>88686.86643</v>
      </c>
    </row>
    <row r="65" ht="14.25" customHeight="1"/>
    <row r="66" ht="14.25" customHeight="1">
      <c r="A66" s="330">
        <v>1.2</v>
      </c>
      <c r="B66" s="331" t="s">
        <v>301</v>
      </c>
      <c r="C66" s="332"/>
      <c r="D66" s="332"/>
      <c r="E66" s="332"/>
      <c r="F66" s="332"/>
      <c r="J66" s="12">
        <f>J68+J75+J82</f>
        <v>415</v>
      </c>
      <c r="L66" s="12">
        <f t="shared" ref="L66:M66" si="9">L68+L75+L82</f>
        <v>431</v>
      </c>
      <c r="M66" s="12">
        <f t="shared" si="9"/>
        <v>2925</v>
      </c>
      <c r="T66" s="313">
        <f>T68+T75+T82</f>
        <v>270994.1</v>
      </c>
      <c r="Z66" s="313">
        <f>SUM(T66:Y66)</f>
        <v>270994.1</v>
      </c>
    </row>
    <row r="67" ht="14.25" customHeight="1"/>
    <row r="68" ht="14.25" customHeight="1">
      <c r="A68" s="12" t="s">
        <v>302</v>
      </c>
      <c r="B68" s="12" t="s">
        <v>372</v>
      </c>
      <c r="J68" s="12">
        <f>I73</f>
        <v>160</v>
      </c>
      <c r="K68" s="12">
        <v>1.0</v>
      </c>
      <c r="L68" s="12">
        <f>J68*K68</f>
        <v>160</v>
      </c>
      <c r="M68" s="12">
        <f>L73</f>
        <v>240</v>
      </c>
      <c r="T68" s="346">
        <f>K73</f>
        <v>22935.2</v>
      </c>
    </row>
    <row r="69" ht="14.25" customHeight="1"/>
    <row r="70" ht="14.25" customHeight="1">
      <c r="D70" s="149" t="s">
        <v>298</v>
      </c>
      <c r="E70" s="149"/>
      <c r="F70" s="149"/>
      <c r="G70" s="149" t="s">
        <v>357</v>
      </c>
      <c r="H70" s="149" t="s">
        <v>155</v>
      </c>
      <c r="I70" s="149" t="s">
        <v>364</v>
      </c>
      <c r="J70" s="149" t="s">
        <v>373</v>
      </c>
      <c r="K70" s="149" t="s">
        <v>360</v>
      </c>
      <c r="L70" s="149" t="s">
        <v>347</v>
      </c>
    </row>
    <row r="71" ht="14.25" customHeight="1">
      <c r="D71" s="12" t="s">
        <v>374</v>
      </c>
      <c r="G71" s="157">
        <v>2.0</v>
      </c>
      <c r="H71" s="12">
        <f>Inputs!E$48</f>
        <v>89.25</v>
      </c>
      <c r="I71" s="157">
        <v>80.0</v>
      </c>
      <c r="J71" s="12">
        <v>1.0</v>
      </c>
      <c r="K71" s="237">
        <f t="shared" ref="K71:K72" si="10">G71*H71*I71*J71</f>
        <v>14280</v>
      </c>
      <c r="L71" s="12">
        <f t="shared" ref="L71:L72" si="11">J71*I71*G71</f>
        <v>160</v>
      </c>
    </row>
    <row r="72" ht="14.25" customHeight="1">
      <c r="D72" s="12" t="s">
        <v>375</v>
      </c>
      <c r="G72" s="157">
        <v>1.0</v>
      </c>
      <c r="H72" s="12">
        <f>Inputs!E$49</f>
        <v>108.19</v>
      </c>
      <c r="I72" s="157">
        <v>80.0</v>
      </c>
      <c r="J72" s="12">
        <v>1.0</v>
      </c>
      <c r="K72" s="237">
        <f t="shared" si="10"/>
        <v>8655.2</v>
      </c>
      <c r="L72" s="12">
        <f t="shared" si="11"/>
        <v>80</v>
      </c>
    </row>
    <row r="73" ht="14.25" customHeight="1">
      <c r="G73" s="12">
        <f>SUM(G71:G72)</f>
        <v>3</v>
      </c>
      <c r="I73" s="12">
        <f>SUM(I71:I72)</f>
        <v>160</v>
      </c>
      <c r="K73" s="237">
        <f t="shared" ref="K73:L73" si="12">SUM(K71:K72)</f>
        <v>22935.2</v>
      </c>
      <c r="L73" s="12">
        <f t="shared" si="12"/>
        <v>240</v>
      </c>
    </row>
    <row r="74" ht="14.25" customHeight="1"/>
    <row r="75" ht="14.25" customHeight="1">
      <c r="A75" s="12" t="s">
        <v>304</v>
      </c>
      <c r="B75" s="12" t="s">
        <v>376</v>
      </c>
      <c r="J75" s="12">
        <f>I80</f>
        <v>160</v>
      </c>
      <c r="K75" s="12">
        <v>1.1</v>
      </c>
      <c r="L75" s="12">
        <f>J75*K75</f>
        <v>176</v>
      </c>
      <c r="M75" s="12">
        <f>L80</f>
        <v>240</v>
      </c>
      <c r="T75" s="346">
        <f>K80</f>
        <v>22935.2</v>
      </c>
    </row>
    <row r="76" ht="14.25" customHeight="1"/>
    <row r="77" ht="14.25" customHeight="1">
      <c r="D77" s="149" t="s">
        <v>298</v>
      </c>
      <c r="E77" s="149"/>
      <c r="F77" s="149"/>
      <c r="G77" s="149" t="s">
        <v>357</v>
      </c>
      <c r="H77" s="149" t="s">
        <v>155</v>
      </c>
      <c r="I77" s="149" t="s">
        <v>364</v>
      </c>
      <c r="J77" s="149" t="s">
        <v>373</v>
      </c>
      <c r="K77" s="149" t="s">
        <v>360</v>
      </c>
      <c r="L77" s="149" t="s">
        <v>347</v>
      </c>
    </row>
    <row r="78" ht="14.25" customHeight="1">
      <c r="D78" s="12" t="s">
        <v>374</v>
      </c>
      <c r="G78" s="157">
        <v>2.0</v>
      </c>
      <c r="H78" s="12">
        <f>Inputs!E$48</f>
        <v>89.25</v>
      </c>
      <c r="I78" s="157">
        <v>80.0</v>
      </c>
      <c r="J78" s="12">
        <v>1.0</v>
      </c>
      <c r="K78" s="237">
        <f t="shared" ref="K78:K79" si="13">J78*I78*H78*G78</f>
        <v>14280</v>
      </c>
      <c r="L78" s="12">
        <f t="shared" ref="L78:L79" si="14">J78*I78*G78</f>
        <v>160</v>
      </c>
    </row>
    <row r="79" ht="14.25" customHeight="1">
      <c r="D79" s="12" t="s">
        <v>375</v>
      </c>
      <c r="G79" s="157">
        <v>1.0</v>
      </c>
      <c r="H79" s="12">
        <f>Inputs!E$49</f>
        <v>108.19</v>
      </c>
      <c r="I79" s="157">
        <v>80.0</v>
      </c>
      <c r="J79" s="12">
        <v>1.0</v>
      </c>
      <c r="K79" s="237">
        <f t="shared" si="13"/>
        <v>8655.2</v>
      </c>
      <c r="L79" s="12">
        <f t="shared" si="14"/>
        <v>80</v>
      </c>
    </row>
    <row r="80" ht="14.25" customHeight="1">
      <c r="G80" s="12">
        <f>SUM(G78:G79)</f>
        <v>3</v>
      </c>
      <c r="I80" s="12">
        <f>SUM(I78:I79)</f>
        <v>160</v>
      </c>
      <c r="K80" s="237">
        <f t="shared" ref="K80:L80" si="15">SUM(K78:K79)</f>
        <v>22935.2</v>
      </c>
      <c r="L80" s="12">
        <f t="shared" si="15"/>
        <v>240</v>
      </c>
    </row>
    <row r="81" ht="14.25" customHeight="1"/>
    <row r="82" ht="14.25" customHeight="1">
      <c r="A82" s="12" t="s">
        <v>306</v>
      </c>
      <c r="B82" s="12" t="s">
        <v>377</v>
      </c>
      <c r="J82" s="12">
        <f>J84+J97</f>
        <v>95</v>
      </c>
      <c r="K82" s="12">
        <v>1.0</v>
      </c>
      <c r="L82" s="12">
        <f>J82*K82</f>
        <v>95</v>
      </c>
      <c r="M82" s="12">
        <f>M84+M97</f>
        <v>2445</v>
      </c>
      <c r="T82" s="346">
        <f>T84+T97</f>
        <v>225123.7</v>
      </c>
    </row>
    <row r="83" ht="14.25" customHeight="1"/>
    <row r="84" ht="14.25" customHeight="1">
      <c r="C84" s="12" t="s">
        <v>378</v>
      </c>
      <c r="D84" s="12" t="s">
        <v>379</v>
      </c>
      <c r="J84" s="12">
        <f>F95</f>
        <v>40</v>
      </c>
      <c r="K84" s="12">
        <v>1.0</v>
      </c>
      <c r="L84" s="12">
        <f>J84*K84</f>
        <v>40</v>
      </c>
      <c r="M84" s="12">
        <f>J84*D87</f>
        <v>960</v>
      </c>
      <c r="T84" s="237">
        <f>I95</f>
        <v>85680</v>
      </c>
    </row>
    <row r="85" ht="14.25" customHeight="1"/>
    <row r="86" ht="14.25" customHeight="1">
      <c r="D86" s="149" t="s">
        <v>380</v>
      </c>
      <c r="E86" s="149"/>
      <c r="F86" s="149"/>
      <c r="G86" s="149" t="s">
        <v>381</v>
      </c>
      <c r="H86" s="149" t="s">
        <v>382</v>
      </c>
    </row>
    <row r="87" ht="14.25" customHeight="1">
      <c r="D87" s="12">
        <f>I49</f>
        <v>24</v>
      </c>
      <c r="E87" s="66" t="s">
        <v>121</v>
      </c>
      <c r="G87" s="237">
        <f>Inputs!E48</f>
        <v>89.25</v>
      </c>
      <c r="H87" s="237">
        <f>G87*D87</f>
        <v>2142</v>
      </c>
    </row>
    <row r="88" ht="14.25" customHeight="1"/>
    <row r="89" ht="14.25" customHeight="1">
      <c r="D89" s="12" t="s">
        <v>383</v>
      </c>
      <c r="G89" s="157">
        <v>16.0</v>
      </c>
      <c r="H89" s="12" t="s">
        <v>384</v>
      </c>
    </row>
    <row r="90" ht="14.25" customHeight="1">
      <c r="D90" s="12" t="s">
        <v>385</v>
      </c>
      <c r="G90" s="157">
        <v>8.0</v>
      </c>
      <c r="H90" s="12" t="s">
        <v>384</v>
      </c>
    </row>
    <row r="91" ht="14.25" customHeight="1">
      <c r="D91" s="12" t="s">
        <v>386</v>
      </c>
      <c r="G91" s="157">
        <v>12.0</v>
      </c>
      <c r="H91" s="12" t="s">
        <v>384</v>
      </c>
    </row>
    <row r="92" ht="14.25" customHeight="1">
      <c r="D92" s="12" t="s">
        <v>387</v>
      </c>
      <c r="G92" s="157">
        <v>4.0</v>
      </c>
      <c r="H92" s="12" t="s">
        <v>384</v>
      </c>
    </row>
    <row r="93" ht="14.25" customHeight="1">
      <c r="G93" s="12">
        <f>SUM(G89:G92)</f>
        <v>40</v>
      </c>
      <c r="H93" s="12" t="s">
        <v>384</v>
      </c>
    </row>
    <row r="94" ht="14.25" customHeight="1"/>
    <row r="95" ht="14.25" customHeight="1">
      <c r="D95" s="12" t="s">
        <v>388</v>
      </c>
      <c r="F95" s="12">
        <f>G93</f>
        <v>40</v>
      </c>
      <c r="G95" s="12" t="s">
        <v>389</v>
      </c>
      <c r="H95" s="237">
        <f>H87</f>
        <v>2142</v>
      </c>
      <c r="I95" s="237">
        <f>H95*F95</f>
        <v>85680</v>
      </c>
    </row>
    <row r="96" ht="14.25" customHeight="1"/>
    <row r="97" ht="14.25" customHeight="1">
      <c r="C97" s="12" t="s">
        <v>390</v>
      </c>
      <c r="D97" s="12" t="s">
        <v>391</v>
      </c>
      <c r="J97" s="12">
        <f>F116</f>
        <v>55</v>
      </c>
      <c r="K97" s="12">
        <v>1.0</v>
      </c>
      <c r="L97" s="12">
        <f>K97*J97</f>
        <v>55</v>
      </c>
      <c r="M97" s="12">
        <f>D104*F116</f>
        <v>1485</v>
      </c>
      <c r="S97" s="237">
        <f>J116*Inputs!C37</f>
        <v>54054</v>
      </c>
      <c r="T97" s="237">
        <f>K116</f>
        <v>139443.7</v>
      </c>
    </row>
    <row r="98" ht="14.25" customHeight="1"/>
    <row r="99" ht="14.25" customHeight="1">
      <c r="D99" s="149" t="s">
        <v>343</v>
      </c>
      <c r="E99" s="149"/>
      <c r="F99" s="149"/>
      <c r="G99" s="149" t="s">
        <v>381</v>
      </c>
      <c r="H99" s="149" t="s">
        <v>382</v>
      </c>
    </row>
    <row r="100" ht="14.25" customHeight="1">
      <c r="D100" s="12">
        <v>1.0</v>
      </c>
      <c r="E100" s="12" t="str">
        <f t="shared" ref="E100:E103" si="16">B11</f>
        <v>Portfolio Manager</v>
      </c>
      <c r="G100" s="12">
        <f t="shared" ref="G100:G103" si="17">F11</f>
        <v>157.87</v>
      </c>
      <c r="H100" s="237">
        <f t="shared" ref="H100:H103" si="18">G100*D100</f>
        <v>157.87</v>
      </c>
    </row>
    <row r="101" ht="14.25" customHeight="1">
      <c r="D101" s="12">
        <v>1.0</v>
      </c>
      <c r="E101" s="12" t="str">
        <f t="shared" si="16"/>
        <v>Senior Project Manager / Characterization SME</v>
      </c>
      <c r="G101" s="12">
        <f t="shared" si="17"/>
        <v>127.28</v>
      </c>
      <c r="H101" s="237">
        <f t="shared" si="18"/>
        <v>127.28</v>
      </c>
    </row>
    <row r="102" ht="14.25" customHeight="1">
      <c r="D102" s="12">
        <v>1.0</v>
      </c>
      <c r="E102" s="12" t="str">
        <f t="shared" si="16"/>
        <v>Project Manager / Waste Management</v>
      </c>
      <c r="G102" s="12">
        <f t="shared" si="17"/>
        <v>108.19</v>
      </c>
      <c r="H102" s="237">
        <f t="shared" si="18"/>
        <v>108.19</v>
      </c>
    </row>
    <row r="103" ht="14.25" customHeight="1">
      <c r="D103" s="12">
        <f>I49</f>
        <v>24</v>
      </c>
      <c r="E103" s="12" t="str">
        <f t="shared" si="16"/>
        <v>Decom Technician / Safety SME</v>
      </c>
      <c r="G103" s="12">
        <f t="shared" si="17"/>
        <v>89.25</v>
      </c>
      <c r="H103" s="237">
        <f t="shared" si="18"/>
        <v>2142</v>
      </c>
    </row>
    <row r="104" ht="14.25" customHeight="1">
      <c r="D104" s="12">
        <f>SUM(D100:D103)</f>
        <v>27</v>
      </c>
      <c r="H104" s="237">
        <f>SUM(H100:H103)</f>
        <v>2535.34</v>
      </c>
    </row>
    <row r="105" ht="14.25" customHeight="1"/>
    <row r="106" ht="14.25" customHeight="1">
      <c r="I106" s="12" t="s">
        <v>357</v>
      </c>
      <c r="J106" s="12" t="s">
        <v>392</v>
      </c>
      <c r="K106" s="12" t="s">
        <v>393</v>
      </c>
      <c r="L106" s="12" t="s">
        <v>394</v>
      </c>
    </row>
    <row r="107" ht="14.25" customHeight="1">
      <c r="H107" s="12" t="s">
        <v>184</v>
      </c>
      <c r="I107" s="12" t="s">
        <v>395</v>
      </c>
      <c r="J107" s="12" t="s">
        <v>360</v>
      </c>
      <c r="K107" s="12" t="s">
        <v>396</v>
      </c>
      <c r="L107" s="12" t="s">
        <v>360</v>
      </c>
    </row>
    <row r="108" ht="14.25" customHeight="1">
      <c r="D108" s="12" t="s">
        <v>397</v>
      </c>
      <c r="H108" s="157">
        <v>600.0</v>
      </c>
      <c r="I108" s="12">
        <f>IF(Inputs!B$290="D2",0,D$104)</f>
        <v>27</v>
      </c>
      <c r="J108" s="237">
        <f t="shared" ref="J108:J113" si="19">I108*H108</f>
        <v>16200</v>
      </c>
      <c r="K108" s="237">
        <f t="shared" ref="K108:K115" si="20">F108*H$104</f>
        <v>0</v>
      </c>
      <c r="L108" s="237">
        <f t="shared" ref="L108:L115" si="21">K108+J108</f>
        <v>16200</v>
      </c>
    </row>
    <row r="109" ht="14.25" customHeight="1">
      <c r="D109" s="12" t="s">
        <v>398</v>
      </c>
      <c r="H109" s="157">
        <v>350.0</v>
      </c>
      <c r="I109" s="12">
        <f>IF(Inputs!B$290="D2",0,D$104)</f>
        <v>27</v>
      </c>
      <c r="J109" s="237">
        <f t="shared" si="19"/>
        <v>9450</v>
      </c>
      <c r="K109" s="237">
        <f t="shared" si="20"/>
        <v>0</v>
      </c>
      <c r="L109" s="237">
        <f t="shared" si="21"/>
        <v>9450</v>
      </c>
    </row>
    <row r="110" ht="14.25" customHeight="1">
      <c r="D110" s="12" t="s">
        <v>399</v>
      </c>
      <c r="F110" s="157">
        <f>IF(Inputs!B$290="D2",0,4)</f>
        <v>4</v>
      </c>
      <c r="G110" s="12" t="s">
        <v>400</v>
      </c>
      <c r="H110" s="157">
        <v>150.0</v>
      </c>
      <c r="I110" s="12">
        <f>IF(Inputs!B$290="D2",0,D$104)</f>
        <v>27</v>
      </c>
      <c r="J110" s="237">
        <f t="shared" si="19"/>
        <v>4050</v>
      </c>
      <c r="K110" s="237">
        <f t="shared" si="20"/>
        <v>10141.36</v>
      </c>
      <c r="L110" s="237">
        <f t="shared" si="21"/>
        <v>14191.36</v>
      </c>
    </row>
    <row r="111" ht="14.25" customHeight="1">
      <c r="D111" s="12" t="s">
        <v>401</v>
      </c>
      <c r="F111" s="157">
        <f>IF(Inputs!B$290="D2",0,1)</f>
        <v>1</v>
      </c>
      <c r="G111" s="12" t="s">
        <v>400</v>
      </c>
      <c r="H111" s="157">
        <v>50.0</v>
      </c>
      <c r="I111" s="12">
        <f>IF(Inputs!B$290="D2",0,D$104)</f>
        <v>27</v>
      </c>
      <c r="J111" s="237">
        <f t="shared" si="19"/>
        <v>1350</v>
      </c>
      <c r="K111" s="237">
        <f t="shared" si="20"/>
        <v>2535.34</v>
      </c>
      <c r="L111" s="237">
        <f t="shared" si="21"/>
        <v>3885.34</v>
      </c>
    </row>
    <row r="112" ht="14.25" customHeight="1">
      <c r="D112" s="12" t="s">
        <v>402</v>
      </c>
      <c r="F112" s="157">
        <f>IF(Inputs!B$290="D2",0,1)</f>
        <v>1</v>
      </c>
      <c r="G112" s="12" t="s">
        <v>400</v>
      </c>
      <c r="H112" s="157">
        <v>25.0</v>
      </c>
      <c r="I112" s="12">
        <f>IF(Inputs!B$290="D2",0,D$104)</f>
        <v>27</v>
      </c>
      <c r="J112" s="237">
        <f t="shared" si="19"/>
        <v>675</v>
      </c>
      <c r="K112" s="237">
        <f t="shared" si="20"/>
        <v>2535.34</v>
      </c>
      <c r="L112" s="237">
        <f t="shared" si="21"/>
        <v>3210.34</v>
      </c>
    </row>
    <row r="113" ht="14.25" customHeight="1">
      <c r="D113" s="12" t="s">
        <v>403</v>
      </c>
      <c r="F113" s="157">
        <f>IF(Inputs!B$290="D2",0,1)</f>
        <v>1</v>
      </c>
      <c r="G113" s="12" t="s">
        <v>400</v>
      </c>
      <c r="H113" s="157">
        <v>125.0</v>
      </c>
      <c r="I113" s="12">
        <f>IF(Inputs!B$290="D2",0,D$104)</f>
        <v>27</v>
      </c>
      <c r="J113" s="237">
        <f t="shared" si="19"/>
        <v>3375</v>
      </c>
      <c r="K113" s="237">
        <f t="shared" si="20"/>
        <v>2535.34</v>
      </c>
      <c r="L113" s="237">
        <f t="shared" si="21"/>
        <v>5910.34</v>
      </c>
    </row>
    <row r="114" ht="14.25" customHeight="1">
      <c r="D114" s="12" t="s">
        <v>404</v>
      </c>
      <c r="F114" s="157">
        <f>IF(Inputs!B$290="D2",0,8)</f>
        <v>8</v>
      </c>
      <c r="G114" s="12" t="s">
        <v>405</v>
      </c>
      <c r="J114" s="237"/>
      <c r="K114" s="237">
        <f t="shared" si="20"/>
        <v>20282.72</v>
      </c>
      <c r="L114" s="237">
        <f t="shared" si="21"/>
        <v>20282.72</v>
      </c>
    </row>
    <row r="115" ht="14.25" customHeight="1">
      <c r="D115" s="12" t="s">
        <v>406</v>
      </c>
      <c r="F115" s="157">
        <f>IF(Inputs!B$290="D2",0,40)</f>
        <v>40</v>
      </c>
      <c r="G115" s="12" t="s">
        <v>405</v>
      </c>
      <c r="J115" s="237"/>
      <c r="K115" s="237">
        <f t="shared" si="20"/>
        <v>101413.6</v>
      </c>
      <c r="L115" s="237">
        <f t="shared" si="21"/>
        <v>101413.6</v>
      </c>
    </row>
    <row r="116" ht="14.25" customHeight="1">
      <c r="F116" s="12">
        <f>SUM(F110:F115)</f>
        <v>55</v>
      </c>
      <c r="J116" s="237">
        <f>SUM(J108:J115)</f>
        <v>35100</v>
      </c>
      <c r="K116" s="237">
        <f>SUM(K110:K115)</f>
        <v>139443.7</v>
      </c>
      <c r="L116" s="237">
        <f>SUM(L108:L115)</f>
        <v>174543.7</v>
      </c>
    </row>
    <row r="117" ht="14.25" customHeight="1"/>
    <row r="118" ht="14.25" customHeight="1">
      <c r="A118" s="330">
        <v>1.3</v>
      </c>
      <c r="B118" s="331" t="s">
        <v>308</v>
      </c>
      <c r="C118" s="332"/>
      <c r="D118" s="332"/>
      <c r="E118" s="332"/>
      <c r="F118" s="332"/>
      <c r="J118" s="12">
        <f>J120+J122</f>
        <v>176</v>
      </c>
      <c r="L118" s="12">
        <f t="shared" ref="L118:M118" si="22">L120+L122</f>
        <v>176</v>
      </c>
      <c r="M118" s="12">
        <f t="shared" si="22"/>
        <v>480</v>
      </c>
      <c r="T118" s="346">
        <f>T120+T122</f>
        <v>44658.24</v>
      </c>
      <c r="U118" s="134"/>
      <c r="V118" s="134"/>
      <c r="W118" s="134"/>
      <c r="X118" s="134"/>
      <c r="Y118" s="134"/>
      <c r="Z118" s="313">
        <f>SUM(T118:Y118)</f>
        <v>44658.24</v>
      </c>
    </row>
    <row r="119" ht="14.25" customHeight="1"/>
    <row r="120" ht="14.25" customHeight="1">
      <c r="A120" s="12" t="s">
        <v>309</v>
      </c>
      <c r="B120" s="12" t="s">
        <v>408</v>
      </c>
      <c r="J120" s="12">
        <v>80.0</v>
      </c>
      <c r="K120" s="12">
        <v>1.0</v>
      </c>
      <c r="L120" s="12">
        <f>K120*J120</f>
        <v>80</v>
      </c>
    </row>
    <row r="121" ht="14.25" customHeight="1"/>
    <row r="122" ht="14.25" customHeight="1">
      <c r="A122" s="12" t="s">
        <v>312</v>
      </c>
      <c r="B122" s="12" t="s">
        <v>409</v>
      </c>
      <c r="H122" s="12" t="s">
        <v>410</v>
      </c>
      <c r="J122" s="12">
        <f>J124+J133+J151+J159</f>
        <v>96</v>
      </c>
      <c r="K122" s="12">
        <v>1.0</v>
      </c>
      <c r="L122" s="12">
        <f t="shared" ref="L122:M122" si="23">L124+L133+L151+L159</f>
        <v>96</v>
      </c>
      <c r="M122" s="12">
        <f t="shared" si="23"/>
        <v>480</v>
      </c>
      <c r="T122" s="237">
        <f>T124+T133+T151+T159</f>
        <v>44658.24</v>
      </c>
    </row>
    <row r="123" ht="14.25" customHeight="1"/>
    <row r="124" ht="14.25" customHeight="1">
      <c r="B124" s="12" t="s">
        <v>411</v>
      </c>
      <c r="C124" s="12" t="s">
        <v>412</v>
      </c>
      <c r="H124" s="12" t="s">
        <v>410</v>
      </c>
      <c r="J124" s="12">
        <f>F126</f>
        <v>16</v>
      </c>
      <c r="K124" s="12">
        <v>1.0</v>
      </c>
      <c r="L124" s="12">
        <f>K124*J124</f>
        <v>16</v>
      </c>
      <c r="M124" s="12">
        <f>L130</f>
        <v>80</v>
      </c>
      <c r="T124" s="237">
        <f>K130</f>
        <v>7443.04</v>
      </c>
    </row>
    <row r="125" ht="14.25" customHeight="1"/>
    <row r="126" ht="14.25" customHeight="1">
      <c r="E126" s="12" t="s">
        <v>413</v>
      </c>
      <c r="F126" s="157">
        <v>16.0</v>
      </c>
      <c r="G126" s="12" t="s">
        <v>414</v>
      </c>
    </row>
    <row r="127" ht="14.25" customHeight="1">
      <c r="D127" s="149" t="s">
        <v>298</v>
      </c>
      <c r="E127" s="149"/>
      <c r="F127" s="149"/>
      <c r="G127" s="149" t="s">
        <v>357</v>
      </c>
      <c r="H127" s="149" t="s">
        <v>155</v>
      </c>
      <c r="I127" s="149" t="s">
        <v>364</v>
      </c>
      <c r="J127" s="149" t="s">
        <v>373</v>
      </c>
      <c r="K127" s="149" t="s">
        <v>360</v>
      </c>
      <c r="L127" s="149" t="s">
        <v>347</v>
      </c>
    </row>
    <row r="128" ht="14.25" customHeight="1">
      <c r="D128" s="12" t="s">
        <v>374</v>
      </c>
      <c r="G128" s="157">
        <v>4.0</v>
      </c>
      <c r="H128" s="12">
        <f>Inputs!E$48</f>
        <v>89.25</v>
      </c>
      <c r="I128" s="12">
        <f>F126</f>
        <v>16</v>
      </c>
      <c r="J128" s="12">
        <v>1.0</v>
      </c>
      <c r="K128" s="237">
        <f t="shared" ref="K128:K129" si="24">J128*I128*H128*G128</f>
        <v>5712</v>
      </c>
      <c r="L128" s="12">
        <f t="shared" ref="L128:L129" si="25">J128*I128*G128</f>
        <v>64</v>
      </c>
    </row>
    <row r="129" ht="14.25" customHeight="1">
      <c r="D129" s="12" t="s">
        <v>375</v>
      </c>
      <c r="G129" s="157">
        <v>1.0</v>
      </c>
      <c r="H129" s="12">
        <f>Inputs!E$49</f>
        <v>108.19</v>
      </c>
      <c r="I129" s="12">
        <f>F126</f>
        <v>16</v>
      </c>
      <c r="J129" s="12">
        <v>1.0</v>
      </c>
      <c r="K129" s="237">
        <f t="shared" si="24"/>
        <v>1731.04</v>
      </c>
      <c r="L129" s="12">
        <f t="shared" si="25"/>
        <v>16</v>
      </c>
    </row>
    <row r="130" ht="14.25" customHeight="1">
      <c r="G130" s="12">
        <f>SUM(G128:G129)</f>
        <v>5</v>
      </c>
      <c r="I130" s="12">
        <f>SUM(I128:I129)</f>
        <v>32</v>
      </c>
      <c r="K130" s="237">
        <f t="shared" ref="K130:L130" si="26">SUM(K128:K129)</f>
        <v>7443.04</v>
      </c>
      <c r="L130" s="12">
        <f t="shared" si="26"/>
        <v>80</v>
      </c>
    </row>
    <row r="131" ht="14.25" customHeight="1"/>
    <row r="132" ht="14.25" customHeight="1"/>
    <row r="133" ht="14.25" customHeight="1">
      <c r="B133" s="12" t="s">
        <v>415</v>
      </c>
      <c r="C133" s="12" t="s">
        <v>416</v>
      </c>
      <c r="J133" s="12">
        <f>J135+J143</f>
        <v>32</v>
      </c>
      <c r="L133" s="12">
        <f t="shared" ref="L133:M133" si="27">L135+L143</f>
        <v>32</v>
      </c>
      <c r="M133" s="12">
        <f t="shared" si="27"/>
        <v>160</v>
      </c>
      <c r="T133" s="237">
        <f>T135+T143</f>
        <v>14886.08</v>
      </c>
    </row>
    <row r="134" ht="14.25" customHeight="1"/>
    <row r="135" ht="14.25" customHeight="1">
      <c r="B135" s="12" t="s">
        <v>417</v>
      </c>
      <c r="C135" s="12" t="s">
        <v>418</v>
      </c>
      <c r="H135" s="12" t="s">
        <v>410</v>
      </c>
      <c r="J135" s="12">
        <f>F137</f>
        <v>16</v>
      </c>
      <c r="K135" s="12">
        <v>1.0</v>
      </c>
      <c r="L135" s="12">
        <f>K135*J135</f>
        <v>16</v>
      </c>
      <c r="M135" s="12">
        <f>L141</f>
        <v>80</v>
      </c>
      <c r="T135" s="237">
        <f>K141</f>
        <v>7443.04</v>
      </c>
    </row>
    <row r="136" ht="14.25" customHeight="1"/>
    <row r="137" ht="14.25" customHeight="1">
      <c r="E137" s="12" t="s">
        <v>413</v>
      </c>
      <c r="F137" s="157">
        <v>16.0</v>
      </c>
      <c r="G137" s="12" t="s">
        <v>414</v>
      </c>
    </row>
    <row r="138" ht="14.25" customHeight="1">
      <c r="D138" s="149" t="s">
        <v>298</v>
      </c>
      <c r="E138" s="149"/>
      <c r="F138" s="149"/>
      <c r="G138" s="149" t="s">
        <v>357</v>
      </c>
      <c r="H138" s="149" t="s">
        <v>155</v>
      </c>
      <c r="I138" s="149" t="s">
        <v>364</v>
      </c>
      <c r="J138" s="149" t="s">
        <v>373</v>
      </c>
      <c r="K138" s="149" t="s">
        <v>360</v>
      </c>
      <c r="L138" s="149" t="s">
        <v>347</v>
      </c>
    </row>
    <row r="139" ht="14.25" customHeight="1">
      <c r="D139" s="12" t="s">
        <v>374</v>
      </c>
      <c r="G139" s="157">
        <v>4.0</v>
      </c>
      <c r="H139" s="12">
        <f>Inputs!E$48</f>
        <v>89.25</v>
      </c>
      <c r="I139" s="12">
        <f>F137</f>
        <v>16</v>
      </c>
      <c r="J139" s="12">
        <v>1.0</v>
      </c>
      <c r="K139" s="237">
        <f t="shared" ref="K139:K140" si="28">J139*I139*H139*G139</f>
        <v>5712</v>
      </c>
      <c r="L139" s="12">
        <f t="shared" ref="L139:L140" si="29">J139*I139*G139</f>
        <v>64</v>
      </c>
    </row>
    <row r="140" ht="14.25" customHeight="1">
      <c r="D140" s="12" t="s">
        <v>375</v>
      </c>
      <c r="G140" s="157">
        <v>1.0</v>
      </c>
      <c r="H140" s="12">
        <f>Inputs!E$49</f>
        <v>108.19</v>
      </c>
      <c r="I140" s="12">
        <f>F137</f>
        <v>16</v>
      </c>
      <c r="J140" s="12">
        <v>1.0</v>
      </c>
      <c r="K140" s="237">
        <f t="shared" si="28"/>
        <v>1731.04</v>
      </c>
      <c r="L140" s="12">
        <f t="shared" si="29"/>
        <v>16</v>
      </c>
    </row>
    <row r="141" ht="14.25" customHeight="1">
      <c r="G141" s="12">
        <f>SUM(G139:G140)</f>
        <v>5</v>
      </c>
      <c r="I141" s="12">
        <f>SUM(I139:I140)</f>
        <v>32</v>
      </c>
      <c r="K141" s="237">
        <f t="shared" ref="K141:L141" si="30">SUM(K139:K140)</f>
        <v>7443.04</v>
      </c>
      <c r="L141" s="12">
        <f t="shared" si="30"/>
        <v>80</v>
      </c>
    </row>
    <row r="142" ht="14.25" customHeight="1">
      <c r="K142" s="237"/>
    </row>
    <row r="143" ht="14.25" customHeight="1">
      <c r="B143" s="12" t="s">
        <v>419</v>
      </c>
      <c r="C143" s="12" t="s">
        <v>420</v>
      </c>
      <c r="H143" s="12" t="s">
        <v>410</v>
      </c>
      <c r="J143" s="12">
        <f>F145</f>
        <v>16</v>
      </c>
      <c r="K143" s="12">
        <v>1.0</v>
      </c>
      <c r="L143" s="12">
        <f>K143*J143</f>
        <v>16</v>
      </c>
      <c r="M143" s="12">
        <f>L149</f>
        <v>80</v>
      </c>
      <c r="T143" s="237">
        <f>K149</f>
        <v>7443.04</v>
      </c>
    </row>
    <row r="144" ht="14.25" customHeight="1"/>
    <row r="145" ht="14.25" customHeight="1">
      <c r="E145" s="12" t="s">
        <v>413</v>
      </c>
      <c r="F145" s="157">
        <v>16.0</v>
      </c>
      <c r="G145" s="12" t="s">
        <v>414</v>
      </c>
    </row>
    <row r="146" ht="14.25" customHeight="1">
      <c r="D146" s="149" t="s">
        <v>298</v>
      </c>
      <c r="E146" s="149"/>
      <c r="F146" s="149"/>
      <c r="G146" s="149" t="s">
        <v>357</v>
      </c>
      <c r="H146" s="149" t="s">
        <v>155</v>
      </c>
      <c r="I146" s="149" t="s">
        <v>364</v>
      </c>
      <c r="J146" s="149" t="s">
        <v>373</v>
      </c>
      <c r="K146" s="149" t="s">
        <v>360</v>
      </c>
      <c r="L146" s="149" t="s">
        <v>347</v>
      </c>
    </row>
    <row r="147" ht="14.25" customHeight="1">
      <c r="D147" s="12" t="s">
        <v>374</v>
      </c>
      <c r="G147" s="157">
        <v>4.0</v>
      </c>
      <c r="H147" s="12">
        <f>Inputs!E$48</f>
        <v>89.25</v>
      </c>
      <c r="I147" s="12">
        <f>F145</f>
        <v>16</v>
      </c>
      <c r="J147" s="12">
        <v>1.0</v>
      </c>
      <c r="K147" s="237">
        <f t="shared" ref="K147:K148" si="31">J147*I147*H147*G147</f>
        <v>5712</v>
      </c>
      <c r="L147" s="12">
        <f t="shared" ref="L147:L148" si="32">J147*I147*G147</f>
        <v>64</v>
      </c>
    </row>
    <row r="148" ht="14.25" customHeight="1">
      <c r="D148" s="12" t="s">
        <v>375</v>
      </c>
      <c r="G148" s="157">
        <v>1.0</v>
      </c>
      <c r="H148" s="12">
        <f>Inputs!E$49</f>
        <v>108.19</v>
      </c>
      <c r="I148" s="12">
        <f>F145</f>
        <v>16</v>
      </c>
      <c r="J148" s="12">
        <v>1.0</v>
      </c>
      <c r="K148" s="237">
        <f t="shared" si="31"/>
        <v>1731.04</v>
      </c>
      <c r="L148" s="12">
        <f t="shared" si="32"/>
        <v>16</v>
      </c>
    </row>
    <row r="149" ht="14.25" customHeight="1">
      <c r="G149" s="12">
        <f>SUM(G147:G148)</f>
        <v>5</v>
      </c>
      <c r="I149" s="12">
        <f>SUM(I147:I148)</f>
        <v>32</v>
      </c>
      <c r="K149" s="237">
        <f t="shared" ref="K149:L149" si="33">SUM(K147:K148)</f>
        <v>7443.04</v>
      </c>
      <c r="L149" s="12">
        <f t="shared" si="33"/>
        <v>80</v>
      </c>
    </row>
    <row r="150" ht="14.25" customHeight="1"/>
    <row r="151" ht="14.25" customHeight="1">
      <c r="B151" s="12" t="s">
        <v>421</v>
      </c>
      <c r="C151" s="12" t="s">
        <v>422</v>
      </c>
      <c r="H151" s="12" t="s">
        <v>410</v>
      </c>
      <c r="J151" s="12">
        <f>F153</f>
        <v>16</v>
      </c>
      <c r="K151" s="12">
        <v>1.0</v>
      </c>
      <c r="L151" s="12">
        <f>K151*J151</f>
        <v>16</v>
      </c>
      <c r="M151" s="12">
        <f>L157</f>
        <v>80</v>
      </c>
      <c r="T151" s="237">
        <f>K157</f>
        <v>7443.04</v>
      </c>
    </row>
    <row r="152" ht="14.25" customHeight="1"/>
    <row r="153" ht="14.25" customHeight="1">
      <c r="E153" s="12" t="s">
        <v>413</v>
      </c>
      <c r="F153" s="157">
        <v>16.0</v>
      </c>
      <c r="G153" s="12" t="s">
        <v>414</v>
      </c>
    </row>
    <row r="154" ht="14.25" customHeight="1">
      <c r="D154" s="149" t="s">
        <v>298</v>
      </c>
      <c r="E154" s="149"/>
      <c r="F154" s="149"/>
      <c r="G154" s="149" t="s">
        <v>357</v>
      </c>
      <c r="H154" s="149" t="s">
        <v>155</v>
      </c>
      <c r="I154" s="149" t="s">
        <v>364</v>
      </c>
      <c r="J154" s="149" t="s">
        <v>373</v>
      </c>
      <c r="K154" s="149" t="s">
        <v>360</v>
      </c>
      <c r="L154" s="149" t="s">
        <v>347</v>
      </c>
    </row>
    <row r="155" ht="14.25" customHeight="1">
      <c r="D155" s="12" t="s">
        <v>374</v>
      </c>
      <c r="G155" s="157">
        <v>4.0</v>
      </c>
      <c r="H155" s="12">
        <f>Inputs!E$48</f>
        <v>89.25</v>
      </c>
      <c r="I155" s="12">
        <f>F153</f>
        <v>16</v>
      </c>
      <c r="J155" s="12">
        <v>1.0</v>
      </c>
      <c r="K155" s="237">
        <f t="shared" ref="K155:K156" si="34">J155*I155*H155*G155</f>
        <v>5712</v>
      </c>
      <c r="L155" s="12">
        <f t="shared" ref="L155:L156" si="35">J155*I155*G155</f>
        <v>64</v>
      </c>
    </row>
    <row r="156" ht="14.25" customHeight="1">
      <c r="D156" s="12" t="s">
        <v>375</v>
      </c>
      <c r="G156" s="157">
        <v>1.0</v>
      </c>
      <c r="H156" s="12">
        <f>Inputs!E$49</f>
        <v>108.19</v>
      </c>
      <c r="I156" s="12">
        <f>F153</f>
        <v>16</v>
      </c>
      <c r="J156" s="12">
        <v>1.0</v>
      </c>
      <c r="K156" s="237">
        <f t="shared" si="34"/>
        <v>1731.04</v>
      </c>
      <c r="L156" s="12">
        <f t="shared" si="35"/>
        <v>16</v>
      </c>
    </row>
    <row r="157" ht="14.25" customHeight="1">
      <c r="G157" s="12">
        <f>SUM(G155:G156)</f>
        <v>5</v>
      </c>
      <c r="I157" s="12">
        <f>SUM(I155:I156)</f>
        <v>32</v>
      </c>
      <c r="K157" s="237">
        <f t="shared" ref="K157:L157" si="36">SUM(K155:K156)</f>
        <v>7443.04</v>
      </c>
      <c r="L157" s="12">
        <f t="shared" si="36"/>
        <v>80</v>
      </c>
    </row>
    <row r="158" ht="14.25" customHeight="1">
      <c r="K158" s="237"/>
    </row>
    <row r="159" ht="14.25" customHeight="1">
      <c r="B159" s="12" t="s">
        <v>423</v>
      </c>
      <c r="C159" s="316" t="s">
        <v>482</v>
      </c>
      <c r="J159" s="12">
        <f>J161+J169</f>
        <v>32</v>
      </c>
      <c r="L159" s="12">
        <f t="shared" ref="L159:M159" si="37">L161+L169</f>
        <v>32</v>
      </c>
      <c r="M159" s="12">
        <f t="shared" si="37"/>
        <v>160</v>
      </c>
      <c r="T159" s="237">
        <f>T161+T169</f>
        <v>14886.08</v>
      </c>
    </row>
    <row r="160" ht="14.25" customHeight="1"/>
    <row r="161" ht="14.25" customHeight="1">
      <c r="B161" s="12" t="s">
        <v>425</v>
      </c>
      <c r="C161" s="12" t="s">
        <v>426</v>
      </c>
      <c r="H161" s="12" t="s">
        <v>410</v>
      </c>
      <c r="J161" s="12">
        <f>F163</f>
        <v>16</v>
      </c>
      <c r="K161" s="12">
        <v>1.0</v>
      </c>
      <c r="L161" s="12">
        <f>K161*J161</f>
        <v>16</v>
      </c>
      <c r="M161" s="12">
        <f>L167</f>
        <v>80</v>
      </c>
      <c r="T161" s="237">
        <f>K167</f>
        <v>7443.04</v>
      </c>
    </row>
    <row r="162" ht="14.25" customHeight="1"/>
    <row r="163" ht="14.25" customHeight="1">
      <c r="E163" s="12" t="s">
        <v>413</v>
      </c>
      <c r="F163" s="157">
        <v>16.0</v>
      </c>
      <c r="G163" s="12" t="s">
        <v>414</v>
      </c>
    </row>
    <row r="164" ht="14.25" customHeight="1">
      <c r="D164" s="149" t="s">
        <v>298</v>
      </c>
      <c r="E164" s="149"/>
      <c r="F164" s="149"/>
      <c r="G164" s="149" t="s">
        <v>357</v>
      </c>
      <c r="H164" s="149" t="s">
        <v>155</v>
      </c>
      <c r="I164" s="149" t="s">
        <v>364</v>
      </c>
      <c r="J164" s="149" t="s">
        <v>373</v>
      </c>
      <c r="K164" s="149" t="s">
        <v>360</v>
      </c>
      <c r="L164" s="149" t="s">
        <v>347</v>
      </c>
    </row>
    <row r="165" ht="14.25" customHeight="1">
      <c r="D165" s="12" t="s">
        <v>374</v>
      </c>
      <c r="G165" s="157">
        <v>4.0</v>
      </c>
      <c r="H165" s="12">
        <f>Inputs!E$48</f>
        <v>89.25</v>
      </c>
      <c r="I165" s="12">
        <f>F163</f>
        <v>16</v>
      </c>
      <c r="J165" s="12">
        <v>1.0</v>
      </c>
      <c r="K165" s="237">
        <f t="shared" ref="K165:K166" si="38">J165*I165*H165*G165</f>
        <v>5712</v>
      </c>
      <c r="L165" s="12">
        <f t="shared" ref="L165:L166" si="39">J165*I165*G165</f>
        <v>64</v>
      </c>
    </row>
    <row r="166" ht="14.25" customHeight="1">
      <c r="D166" s="12" t="s">
        <v>375</v>
      </c>
      <c r="G166" s="157">
        <v>1.0</v>
      </c>
      <c r="H166" s="12">
        <f>Inputs!E$49</f>
        <v>108.19</v>
      </c>
      <c r="I166" s="12">
        <f>F163</f>
        <v>16</v>
      </c>
      <c r="J166" s="12">
        <v>1.0</v>
      </c>
      <c r="K166" s="237">
        <f t="shared" si="38"/>
        <v>1731.04</v>
      </c>
      <c r="L166" s="12">
        <f t="shared" si="39"/>
        <v>16</v>
      </c>
    </row>
    <row r="167" ht="14.25" customHeight="1">
      <c r="G167" s="12">
        <f>SUM(G165:G166)</f>
        <v>5</v>
      </c>
      <c r="I167" s="12">
        <f>SUM(I165:I166)</f>
        <v>32</v>
      </c>
      <c r="K167" s="237">
        <f t="shared" ref="K167:L167" si="40">SUM(K165:K166)</f>
        <v>7443.04</v>
      </c>
      <c r="L167" s="12">
        <f t="shared" si="40"/>
        <v>80</v>
      </c>
    </row>
    <row r="168" ht="14.25" customHeight="1"/>
    <row r="169" ht="14.25" customHeight="1">
      <c r="B169" s="12" t="s">
        <v>427</v>
      </c>
      <c r="C169" s="12" t="s">
        <v>428</v>
      </c>
      <c r="H169" s="12" t="s">
        <v>410</v>
      </c>
      <c r="J169" s="12">
        <f>F171</f>
        <v>16</v>
      </c>
      <c r="K169" s="12">
        <v>1.0</v>
      </c>
      <c r="L169" s="12">
        <f>K169*J169</f>
        <v>16</v>
      </c>
      <c r="M169" s="12">
        <f>L175</f>
        <v>80</v>
      </c>
      <c r="T169" s="237">
        <f>K175</f>
        <v>7443.04</v>
      </c>
    </row>
    <row r="170" ht="14.25" customHeight="1"/>
    <row r="171" ht="14.25" customHeight="1">
      <c r="E171" s="12" t="s">
        <v>413</v>
      </c>
      <c r="F171" s="157">
        <v>16.0</v>
      </c>
      <c r="G171" s="12" t="s">
        <v>414</v>
      </c>
    </row>
    <row r="172" ht="14.25" customHeight="1">
      <c r="D172" s="149" t="s">
        <v>298</v>
      </c>
      <c r="E172" s="149"/>
      <c r="F172" s="149"/>
      <c r="G172" s="149" t="s">
        <v>357</v>
      </c>
      <c r="H172" s="149" t="s">
        <v>155</v>
      </c>
      <c r="I172" s="149" t="s">
        <v>364</v>
      </c>
      <c r="J172" s="149" t="s">
        <v>373</v>
      </c>
      <c r="K172" s="149" t="s">
        <v>360</v>
      </c>
      <c r="L172" s="149" t="s">
        <v>347</v>
      </c>
    </row>
    <row r="173" ht="14.25" customHeight="1">
      <c r="D173" s="12" t="s">
        <v>374</v>
      </c>
      <c r="G173" s="157">
        <v>4.0</v>
      </c>
      <c r="H173" s="12">
        <f>Inputs!E$48</f>
        <v>89.25</v>
      </c>
      <c r="I173" s="12">
        <f>F171</f>
        <v>16</v>
      </c>
      <c r="J173" s="12">
        <v>1.0</v>
      </c>
      <c r="K173" s="237">
        <f t="shared" ref="K173:K174" si="41">J173*I173*H173*G173</f>
        <v>5712</v>
      </c>
      <c r="L173" s="12">
        <f t="shared" ref="L173:L174" si="42">J173*I173*G173</f>
        <v>64</v>
      </c>
    </row>
    <row r="174" ht="14.25" customHeight="1">
      <c r="D174" s="12" t="s">
        <v>375</v>
      </c>
      <c r="G174" s="157">
        <v>1.0</v>
      </c>
      <c r="H174" s="12">
        <f>Inputs!E$49</f>
        <v>108.19</v>
      </c>
      <c r="I174" s="12">
        <f>F171</f>
        <v>16</v>
      </c>
      <c r="J174" s="12">
        <v>1.0</v>
      </c>
      <c r="K174" s="237">
        <f t="shared" si="41"/>
        <v>1731.04</v>
      </c>
      <c r="L174" s="12">
        <f t="shared" si="42"/>
        <v>16</v>
      </c>
    </row>
    <row r="175" ht="14.25" customHeight="1">
      <c r="G175" s="12">
        <f>SUM(G173:G174)</f>
        <v>5</v>
      </c>
      <c r="I175" s="12">
        <f>SUM(I173:I174)</f>
        <v>32</v>
      </c>
      <c r="K175" s="237">
        <f t="shared" ref="K175:L175" si="43">SUM(K173:K174)</f>
        <v>7443.04</v>
      </c>
      <c r="L175" s="12">
        <f t="shared" si="43"/>
        <v>80</v>
      </c>
    </row>
    <row r="176" ht="14.25" customHeight="1"/>
    <row r="177" ht="14.25" customHeight="1">
      <c r="A177" s="330">
        <v>1.4</v>
      </c>
      <c r="B177" s="331" t="s">
        <v>429</v>
      </c>
      <c r="C177" s="332"/>
      <c r="D177" s="332"/>
      <c r="E177" s="332"/>
      <c r="F177" s="332"/>
      <c r="J177" s="12">
        <f>F179</f>
        <v>40</v>
      </c>
      <c r="K177" s="12">
        <v>1.0</v>
      </c>
      <c r="L177" s="12">
        <f>K177*J177</f>
        <v>40</v>
      </c>
      <c r="M177" s="12">
        <f>L183</f>
        <v>3200</v>
      </c>
      <c r="T177" s="313">
        <f>K183</f>
        <v>297721.6</v>
      </c>
      <c r="Z177" s="313">
        <f>SUM(S177:Y177)</f>
        <v>297721.6</v>
      </c>
    </row>
    <row r="178" ht="14.25" customHeight="1"/>
    <row r="179" ht="14.25" customHeight="1">
      <c r="E179" s="12" t="s">
        <v>413</v>
      </c>
      <c r="F179" s="157">
        <f>IF(Inputs!$B$290="D2",0,40)</f>
        <v>40</v>
      </c>
      <c r="G179" s="12" t="s">
        <v>414</v>
      </c>
    </row>
    <row r="180" ht="14.25" customHeight="1">
      <c r="D180" s="149" t="s">
        <v>298</v>
      </c>
      <c r="E180" s="149"/>
      <c r="F180" s="149"/>
      <c r="G180" s="149" t="s">
        <v>357</v>
      </c>
      <c r="H180" s="149" t="s">
        <v>155</v>
      </c>
      <c r="I180" s="149" t="s">
        <v>364</v>
      </c>
      <c r="J180" s="149" t="s">
        <v>373</v>
      </c>
      <c r="K180" s="149" t="s">
        <v>360</v>
      </c>
      <c r="L180" s="149" t="s">
        <v>347</v>
      </c>
    </row>
    <row r="181" ht="14.25" customHeight="1">
      <c r="D181" s="12" t="s">
        <v>374</v>
      </c>
      <c r="G181" s="157">
        <f>IF(Inputs!$B$290="D2",0,8)</f>
        <v>8</v>
      </c>
      <c r="H181" s="12">
        <f>Inputs!E$48</f>
        <v>89.25</v>
      </c>
      <c r="I181" s="157">
        <v>320.0</v>
      </c>
      <c r="J181" s="12">
        <v>1.0</v>
      </c>
      <c r="K181" s="237">
        <f t="shared" ref="K181:K182" si="44">J181*I181*H181*G181</f>
        <v>228480</v>
      </c>
      <c r="L181" s="12">
        <f t="shared" ref="L181:L182" si="45">J181*I181*G181</f>
        <v>2560</v>
      </c>
    </row>
    <row r="182" ht="14.25" customHeight="1">
      <c r="D182" s="12" t="s">
        <v>375</v>
      </c>
      <c r="G182" s="157">
        <f>IF(Inputs!$B$290="D2",0,2)</f>
        <v>2</v>
      </c>
      <c r="H182" s="12">
        <f>Inputs!E$49</f>
        <v>108.19</v>
      </c>
      <c r="I182" s="157">
        <v>320.0</v>
      </c>
      <c r="J182" s="12">
        <v>1.0</v>
      </c>
      <c r="K182" s="237">
        <f t="shared" si="44"/>
        <v>69241.6</v>
      </c>
      <c r="L182" s="12">
        <f t="shared" si="45"/>
        <v>640</v>
      </c>
    </row>
    <row r="183" ht="14.25" customHeight="1">
      <c r="G183" s="12">
        <f>SUM(G181:G182)</f>
        <v>10</v>
      </c>
      <c r="I183" s="12">
        <f>SUM(I181:I182)</f>
        <v>640</v>
      </c>
      <c r="K183" s="237">
        <f t="shared" ref="K183:L183" si="46">SUM(K181:K182)</f>
        <v>297721.6</v>
      </c>
      <c r="L183" s="12">
        <f t="shared" si="46"/>
        <v>3200</v>
      </c>
    </row>
    <row r="184" ht="14.25" customHeight="1"/>
    <row r="185" ht="14.25" customHeight="1">
      <c r="A185" s="330">
        <v>1.5</v>
      </c>
      <c r="B185" s="331" t="s">
        <v>315</v>
      </c>
      <c r="C185" s="332"/>
      <c r="D185" s="332"/>
      <c r="E185" s="332"/>
      <c r="F185" s="332"/>
      <c r="N185" s="236">
        <f>SUM(P194:P202)</f>
        <v>39.25695308</v>
      </c>
      <c r="O185" s="236">
        <f>SUM(S193:S210)</f>
        <v>425.0234018</v>
      </c>
      <c r="Q185" s="236">
        <f>V196</f>
        <v>4.486731191</v>
      </c>
      <c r="R185" s="236">
        <f>SUM(M193:M199)</f>
        <v>343.9062229</v>
      </c>
      <c r="T185" s="313">
        <f>I197+I203+I205+I189+I190</f>
        <v>7688838.604</v>
      </c>
      <c r="U185" s="134"/>
      <c r="V185" s="134"/>
      <c r="W185" s="134"/>
      <c r="X185" s="134"/>
      <c r="Y185" s="134"/>
      <c r="Z185" s="313">
        <f>SUM(S185:Y185)</f>
        <v>7688838.604</v>
      </c>
    </row>
    <row r="186" ht="14.25" customHeight="1"/>
    <row r="187" ht="14.25" customHeight="1">
      <c r="G187" s="319" t="s">
        <v>431</v>
      </c>
      <c r="H187" s="149" t="s">
        <v>432</v>
      </c>
      <c r="I187" s="149" t="s">
        <v>360</v>
      </c>
      <c r="J187" s="149" t="s">
        <v>54</v>
      </c>
      <c r="K187" s="319" t="s">
        <v>433</v>
      </c>
      <c r="L187" s="149" t="s">
        <v>432</v>
      </c>
      <c r="M187" s="319" t="s">
        <v>434</v>
      </c>
      <c r="N187" s="319" t="s">
        <v>435</v>
      </c>
      <c r="O187" s="149" t="s">
        <v>432</v>
      </c>
      <c r="P187" s="319" t="s">
        <v>436</v>
      </c>
      <c r="Q187" s="319" t="s">
        <v>437</v>
      </c>
      <c r="R187" s="149" t="s">
        <v>432</v>
      </c>
      <c r="S187" s="319" t="s">
        <v>438</v>
      </c>
      <c r="T187" s="319" t="s">
        <v>439</v>
      </c>
      <c r="U187" s="149" t="s">
        <v>432</v>
      </c>
      <c r="V187" s="319" t="s">
        <v>440</v>
      </c>
    </row>
    <row r="188" ht="14.25" customHeight="1">
      <c r="A188" s="12" t="s">
        <v>316</v>
      </c>
      <c r="B188" s="12" t="s">
        <v>317</v>
      </c>
    </row>
    <row r="189" ht="14.25" customHeight="1">
      <c r="B189" s="12" t="s">
        <v>441</v>
      </c>
      <c r="C189" s="12" t="s">
        <v>468</v>
      </c>
      <c r="G189" s="237">
        <f>'Summary 2026 '!N7*Inputs!C$296</f>
        <v>1443.689902</v>
      </c>
      <c r="H189" s="12" t="str">
        <f>'Summary 2026 '!O7</f>
        <v>/meter</v>
      </c>
      <c r="I189" s="237">
        <f>G189*Inputs!E295</f>
        <v>0</v>
      </c>
      <c r="K189" s="12">
        <f>'Summary 2026 '!V7</f>
        <v>0.04615349029</v>
      </c>
      <c r="L189" s="12" t="s">
        <v>443</v>
      </c>
      <c r="T189" s="12">
        <f>'Summary 2026 '!V7</f>
        <v>0.04615349029</v>
      </c>
      <c r="U189" s="12" t="s">
        <v>443</v>
      </c>
      <c r="V189" s="236">
        <f>Inputs!$E$295*T189</f>
        <v>0</v>
      </c>
    </row>
    <row r="190" ht="14.25" customHeight="1">
      <c r="B190" s="12" t="s">
        <v>444</v>
      </c>
      <c r="C190" s="12" t="s">
        <v>445</v>
      </c>
      <c r="G190" s="237">
        <f>'Summary 2026 '!N8*Inputs!C$296</f>
        <v>116.503584</v>
      </c>
      <c r="H190" s="12" t="str">
        <f>'Summary 2026 '!O8</f>
        <v>/m^2</v>
      </c>
      <c r="I190" s="237"/>
      <c r="K190" s="12">
        <f>'Summary 2026 '!W8</f>
        <v>0.03061509025</v>
      </c>
      <c r="L190" s="12" t="s">
        <v>446</v>
      </c>
    </row>
    <row r="191" ht="14.25" customHeight="1">
      <c r="G191" s="237"/>
      <c r="I191" s="237"/>
    </row>
    <row r="192" ht="14.25" customHeight="1">
      <c r="A192" s="12" t="s">
        <v>318</v>
      </c>
      <c r="B192" s="12" t="s">
        <v>319</v>
      </c>
      <c r="G192" s="237"/>
      <c r="I192" s="237"/>
    </row>
    <row r="193" ht="14.25" customHeight="1">
      <c r="B193" s="12" t="s">
        <v>447</v>
      </c>
      <c r="C193" s="320" t="s">
        <v>448</v>
      </c>
      <c r="G193" s="237">
        <f>'Summary 2026 '!N10*Inputs!C$296</f>
        <v>1207.976297</v>
      </c>
      <c r="H193" s="12" t="str">
        <f>'Summary 2026 '!O10</f>
        <v>/m^2</v>
      </c>
      <c r="I193" s="237">
        <f>G193*Inputs!B$292*(1+J193)</f>
        <v>2821228.641</v>
      </c>
      <c r="J193" s="87">
        <f>Inputs!C$294</f>
        <v>0.5</v>
      </c>
      <c r="K193" s="12">
        <f>'Summary 2026 '!X10</f>
        <v>0.2109718508</v>
      </c>
      <c r="L193" s="12" t="s">
        <v>446</v>
      </c>
      <c r="M193" s="236">
        <f>Inputs!$B$292*K193</f>
        <v>328.4831716</v>
      </c>
    </row>
    <row r="194" ht="14.25" customHeight="1">
      <c r="B194" s="12" t="s">
        <v>449</v>
      </c>
      <c r="C194" s="320" t="s">
        <v>450</v>
      </c>
      <c r="G194" s="237">
        <f>'Summary 2026 '!N11*Inputs!C$296</f>
        <v>829.1779195</v>
      </c>
      <c r="H194" s="12" t="str">
        <f>'Summary 2026 '!O11</f>
        <v>/m^2</v>
      </c>
      <c r="I194" s="237">
        <f>IF(Inputs!B$290="D2",0,G194*Inputs!B$292*(1+J194))</f>
        <v>1936545.031</v>
      </c>
      <c r="J194" s="87">
        <f>Inputs!C$294</f>
        <v>0.5</v>
      </c>
      <c r="N194" s="12">
        <f>'Summary 2026 '!Y11</f>
        <v>0.0218261868</v>
      </c>
      <c r="O194" s="12" t="s">
        <v>446</v>
      </c>
      <c r="P194" s="236">
        <f>Inputs!$B$292*N194</f>
        <v>33.98337285</v>
      </c>
    </row>
    <row r="195" ht="14.25" customHeight="1">
      <c r="B195" s="12" t="s">
        <v>451</v>
      </c>
      <c r="C195" s="320" t="s">
        <v>452</v>
      </c>
      <c r="G195" s="237">
        <f>'Summary 2026 '!N12*Inputs!C$296</f>
        <v>22.3935867</v>
      </c>
      <c r="H195" s="12" t="str">
        <f>'Summary 2026 '!O12</f>
        <v>/m^2</v>
      </c>
      <c r="I195" s="237">
        <f>G195*Inputs!B$292*(1+J195)</f>
        <v>52300.22173</v>
      </c>
      <c r="J195" s="87">
        <f>Inputs!C$294</f>
        <v>0.5</v>
      </c>
      <c r="Q195" s="12">
        <f>'Summary 2026 '!Z12</f>
        <v>0.0003479729962</v>
      </c>
      <c r="R195" s="12" t="s">
        <v>446</v>
      </c>
      <c r="S195" s="236">
        <f>Inputs!$B$292*Q195</f>
        <v>0.5417939552</v>
      </c>
    </row>
    <row r="196" ht="14.25" customHeight="1">
      <c r="B196" s="12" t="s">
        <v>453</v>
      </c>
      <c r="C196" s="320" t="s">
        <v>454</v>
      </c>
      <c r="G196" s="237">
        <f>'Summary 2026 '!N13*Inputs!C$296</f>
        <v>17.6413072</v>
      </c>
      <c r="H196" s="12" t="str">
        <f>'Summary 2026 '!O13</f>
        <v>/m^2</v>
      </c>
      <c r="I196" s="321">
        <f>G196*Inputs!B$292*(1+J196)</f>
        <v>41201.27297</v>
      </c>
      <c r="J196" s="87">
        <f>Inputs!C$294</f>
        <v>0.5</v>
      </c>
      <c r="T196" s="12">
        <f>'Summary 2026 '!AA13</f>
        <v>0.002881651375</v>
      </c>
      <c r="U196" s="12" t="s">
        <v>446</v>
      </c>
      <c r="V196" s="236">
        <f>Inputs!$B$292*T196</f>
        <v>4.486731191</v>
      </c>
    </row>
    <row r="197" ht="14.25" customHeight="1">
      <c r="C197" s="320"/>
      <c r="G197" s="237"/>
      <c r="I197" s="237">
        <f>SUM(I193:I196)</f>
        <v>4851275.167</v>
      </c>
    </row>
    <row r="198" ht="14.25" customHeight="1">
      <c r="A198" s="12" t="s">
        <v>320</v>
      </c>
      <c r="B198" s="12" t="s">
        <v>321</v>
      </c>
      <c r="G198" s="237"/>
      <c r="I198" s="237"/>
    </row>
    <row r="199" ht="14.25" customHeight="1">
      <c r="B199" s="12" t="s">
        <v>455</v>
      </c>
      <c r="C199" s="12" t="s">
        <v>456</v>
      </c>
      <c r="G199" s="237">
        <f>'Summary 2026 '!N15*Inputs!C$296</f>
        <v>36.30009971</v>
      </c>
      <c r="H199" s="12" t="str">
        <f>'Summary 2026 '!O15</f>
        <v>/m^2</v>
      </c>
      <c r="I199" s="237">
        <f>IF(Inputs!B$290="D2",0,G199*Inputs!B$292*(1+J199))</f>
        <v>84778.88287</v>
      </c>
      <c r="J199" s="87">
        <f>Inputs!C$294</f>
        <v>0.5</v>
      </c>
      <c r="K199" s="12">
        <f>'Summary 2026 '!X15</f>
        <v>0.009905620566</v>
      </c>
      <c r="L199" s="12" t="s">
        <v>446</v>
      </c>
      <c r="M199" s="236">
        <f>Inputs!$B$292*K199</f>
        <v>15.42305122</v>
      </c>
    </row>
    <row r="200" ht="14.25" customHeight="1">
      <c r="B200" s="12" t="s">
        <v>457</v>
      </c>
      <c r="C200" s="320" t="s">
        <v>469</v>
      </c>
      <c r="G200" s="237">
        <v>0.0</v>
      </c>
      <c r="H200" s="12" t="str">
        <f>'Summary 2026 '!O16</f>
        <v>/m^2</v>
      </c>
      <c r="I200" s="237">
        <f>IF(Inputs!B$290="D2",0,G200*Inputs!B$292*(1+J200))</f>
        <v>0</v>
      </c>
      <c r="J200" s="87">
        <f>Inputs!C$294</f>
        <v>0.5</v>
      </c>
      <c r="M200" s="236"/>
      <c r="N200" s="339">
        <f>'Summary 2026 '!F57</f>
        <v>0.002542516119</v>
      </c>
      <c r="O200" s="12" t="s">
        <v>446</v>
      </c>
      <c r="P200" s="236">
        <f>Inputs!$B$292*N200</f>
        <v>3.958697598</v>
      </c>
    </row>
    <row r="201" ht="14.25" customHeight="1">
      <c r="B201" s="12" t="s">
        <v>470</v>
      </c>
      <c r="C201" s="320" t="s">
        <v>471</v>
      </c>
      <c r="G201" s="237">
        <v>0.0</v>
      </c>
      <c r="H201" s="12" t="str">
        <f>'Summary 2026 '!O17</f>
        <v>/m^2</v>
      </c>
      <c r="I201" s="237">
        <f>IF(Inputs!B$290="D2",0,G201*Inputs!B$292*(1+J201))</f>
        <v>0</v>
      </c>
      <c r="J201" s="87">
        <f>Inputs!C$294</f>
        <v>0.5</v>
      </c>
      <c r="M201" s="236"/>
      <c r="Q201" s="339">
        <f>'Summary 2026 '!F58</f>
        <v>0.2726278792</v>
      </c>
      <c r="R201" s="12" t="s">
        <v>446</v>
      </c>
      <c r="S201" s="236">
        <f>Inputs!$B$292*Q201</f>
        <v>424.4816078</v>
      </c>
    </row>
    <row r="202" ht="14.25" customHeight="1">
      <c r="B202" s="12" t="s">
        <v>472</v>
      </c>
      <c r="C202" s="12" t="s">
        <v>458</v>
      </c>
      <c r="G202" s="237">
        <f>'Summary 2026 '!N16*Inputs!C$296</f>
        <v>855.5451012</v>
      </c>
      <c r="H202" s="12" t="str">
        <f>'Summary 2026 '!O16</f>
        <v>/m^2</v>
      </c>
      <c r="I202" s="321">
        <f>IF(Inputs!B$290="D2",0,G202*Inputs!B$292*(1+J202))</f>
        <v>1998125.584</v>
      </c>
      <c r="J202" s="87">
        <f>Inputs!C$294</f>
        <v>0.5</v>
      </c>
      <c r="N202" s="12">
        <f>'Summary 2026 '!Y16</f>
        <v>0.0008444975192</v>
      </c>
      <c r="O202" s="12" t="s">
        <v>446</v>
      </c>
      <c r="P202" s="236">
        <f>Inputs!$B$292*N202</f>
        <v>1.314882637</v>
      </c>
    </row>
    <row r="203" ht="14.25" customHeight="1">
      <c r="G203" s="237"/>
      <c r="I203" s="237">
        <f>SUM(I199:I202)</f>
        <v>2082904.467</v>
      </c>
    </row>
    <row r="204" ht="14.25" customHeight="1">
      <c r="G204" s="237"/>
      <c r="I204" s="237"/>
    </row>
    <row r="205" ht="14.25" customHeight="1">
      <c r="A205" s="12" t="s">
        <v>322</v>
      </c>
      <c r="B205" s="12" t="s">
        <v>323</v>
      </c>
      <c r="G205" s="237">
        <f>'Summary 2026 '!N17*Inputs!C$296</f>
        <v>484.6878425</v>
      </c>
      <c r="H205" s="12" t="str">
        <f>'Summary 2026 '!O17</f>
        <v>/m^2</v>
      </c>
      <c r="I205" s="237">
        <f>G205*Inputs!B$292</f>
        <v>754658.9708</v>
      </c>
    </row>
    <row r="206" ht="14.25" customHeight="1">
      <c r="G206" s="237"/>
      <c r="I206" s="237"/>
    </row>
    <row r="207" ht="14.25" customHeight="1">
      <c r="A207" s="330">
        <v>1.6</v>
      </c>
      <c r="B207" s="331" t="s">
        <v>324</v>
      </c>
      <c r="C207" s="332"/>
      <c r="D207" s="332"/>
      <c r="E207" s="332"/>
      <c r="F207" s="332"/>
      <c r="G207" s="333"/>
      <c r="I207" s="237"/>
      <c r="R207" s="236">
        <f>M208+M209</f>
        <v>1390.53168</v>
      </c>
      <c r="T207" s="313">
        <f>I212</f>
        <v>2450742.322</v>
      </c>
      <c r="Z207" s="313">
        <f>SUM(S207:Y207)</f>
        <v>2450742.322</v>
      </c>
    </row>
    <row r="208" ht="14.25" customHeight="1">
      <c r="A208" s="12" t="s">
        <v>325</v>
      </c>
      <c r="B208" s="12" t="s">
        <v>326</v>
      </c>
      <c r="G208" s="237">
        <f>'Summary 2026 '!N18*Inputs!C296</f>
        <v>910.4762782</v>
      </c>
      <c r="H208" s="12" t="str">
        <f>'Summary 2026 '!O18</f>
        <v>/m^2</v>
      </c>
      <c r="I208" s="237">
        <f>G208*Inputs!B$292*(1+J208)</f>
        <v>2126417.348</v>
      </c>
      <c r="J208" s="87">
        <f>Inputs!C$294</f>
        <v>0.5</v>
      </c>
      <c r="K208" s="12">
        <f>'Summary 2026 '!X18</f>
        <v>0.7708740783</v>
      </c>
      <c r="L208" s="12" t="s">
        <v>446</v>
      </c>
      <c r="M208" s="362">
        <f>Inputs!$B$292*K208</f>
        <v>1200.25094</v>
      </c>
    </row>
    <row r="209" ht="14.25" customHeight="1">
      <c r="A209" s="12" t="s">
        <v>327</v>
      </c>
      <c r="B209" s="12" t="s">
        <v>473</v>
      </c>
      <c r="G209" s="237">
        <v>0.0</v>
      </c>
      <c r="H209" s="12" t="str">
        <f>'Summary 2026 '!O19</f>
        <v>/m^2</v>
      </c>
      <c r="I209" s="237">
        <f>G209*Inputs!B$292</f>
        <v>0</v>
      </c>
      <c r="K209" s="339">
        <f>'Summary 2026 '!F56</f>
        <v>0.1222098525</v>
      </c>
      <c r="L209" s="12" t="s">
        <v>446</v>
      </c>
      <c r="M209" s="236">
        <f>Inputs!$B$292*K209</f>
        <v>190.2807403</v>
      </c>
    </row>
    <row r="210" ht="14.25" customHeight="1">
      <c r="A210" s="12" t="s">
        <v>329</v>
      </c>
      <c r="B210" s="12" t="s">
        <v>460</v>
      </c>
      <c r="G210" s="237">
        <f>'Summary 2026 '!N19*Inputs!C296</f>
        <v>31.64894187</v>
      </c>
      <c r="H210" s="12" t="str">
        <f>'Summary 2026 '!O19</f>
        <v>/m^2</v>
      </c>
      <c r="I210" s="237">
        <f>G210*Inputs!B$292*2</f>
        <v>98554.80498</v>
      </c>
    </row>
    <row r="211" ht="14.25" customHeight="1">
      <c r="A211" s="12" t="s">
        <v>339</v>
      </c>
      <c r="B211" s="12" t="s">
        <v>461</v>
      </c>
      <c r="G211" s="237">
        <f>'Summary 2026 '!N20*Inputs!C296</f>
        <v>47.5732677</v>
      </c>
      <c r="H211" s="322" t="s">
        <v>462</v>
      </c>
      <c r="I211" s="321">
        <f>G211*Inputs!B$292*10*Inputs!H134</f>
        <v>225770.1691</v>
      </c>
    </row>
    <row r="212" ht="14.25" customHeight="1">
      <c r="G212" s="237"/>
      <c r="I212" s="237">
        <f>SUM(I208:I211)</f>
        <v>2450742.322</v>
      </c>
    </row>
    <row r="213" ht="14.25" customHeight="1">
      <c r="G213" s="237"/>
      <c r="I213" s="237"/>
    </row>
    <row r="214" ht="14.25" customHeight="1">
      <c r="A214" s="330">
        <v>1.7</v>
      </c>
      <c r="B214" s="331" t="s">
        <v>331</v>
      </c>
      <c r="C214" s="332"/>
      <c r="D214" s="332"/>
      <c r="E214" s="332"/>
      <c r="F214" s="332"/>
      <c r="G214" s="323">
        <v>0.0283168</v>
      </c>
      <c r="H214" s="12">
        <f>Inputs!B36</f>
        <v>100</v>
      </c>
      <c r="I214" s="324" t="s">
        <v>95</v>
      </c>
      <c r="V214" s="313">
        <f>J218</f>
        <v>375239.612</v>
      </c>
      <c r="W214" s="134"/>
      <c r="X214" s="313">
        <f>J219</f>
        <v>3961.191935</v>
      </c>
      <c r="Y214" s="313">
        <f>J216</f>
        <v>918767.9592</v>
      </c>
      <c r="Z214" s="313">
        <f>SUM(S214:Y214)</f>
        <v>1297968.763</v>
      </c>
    </row>
    <row r="215" ht="14.25" customHeight="1">
      <c r="F215" s="156" t="s">
        <v>463</v>
      </c>
      <c r="G215" s="240" t="s">
        <v>464</v>
      </c>
      <c r="H215" s="156" t="s">
        <v>465</v>
      </c>
      <c r="I215" s="156" t="s">
        <v>155</v>
      </c>
      <c r="J215" s="240" t="s">
        <v>360</v>
      </c>
    </row>
    <row r="216" ht="14.25" customHeight="1">
      <c r="C216" s="320" t="s">
        <v>448</v>
      </c>
      <c r="F216" s="236">
        <f t="shared" ref="F216:F219" si="47">G216/G$214</f>
        <v>61251.19728</v>
      </c>
      <c r="G216" s="236">
        <f>SUM(M188:M209)</f>
        <v>1734.437903</v>
      </c>
      <c r="H216" s="236">
        <f t="shared" ref="H216:H219" si="48">H$214*F216/2000</f>
        <v>3062.559864</v>
      </c>
      <c r="I216" s="237">
        <f>Inputs!B79</f>
        <v>300</v>
      </c>
      <c r="J216" s="237">
        <f>I216*H216</f>
        <v>918767.9592</v>
      </c>
    </row>
    <row r="217" ht="14.25" customHeight="1">
      <c r="C217" s="320" t="s">
        <v>450</v>
      </c>
      <c r="F217" s="236">
        <f t="shared" si="47"/>
        <v>1386.348496</v>
      </c>
      <c r="G217" s="236">
        <f>SUM(P188:P208)</f>
        <v>39.25695308</v>
      </c>
      <c r="H217" s="236">
        <f t="shared" si="48"/>
        <v>69.31742478</v>
      </c>
      <c r="I217" s="237"/>
    </row>
    <row r="218" ht="14.25" customHeight="1">
      <c r="C218" s="320" t="s">
        <v>452</v>
      </c>
      <c r="F218" s="236">
        <f t="shared" si="47"/>
        <v>15009.58448</v>
      </c>
      <c r="G218" s="236">
        <f>SUM(S188:S207)</f>
        <v>425.0234018</v>
      </c>
      <c r="H218" s="236">
        <f t="shared" si="48"/>
        <v>750.479224</v>
      </c>
      <c r="I218" s="237">
        <f>Inputs!B80</f>
        <v>500</v>
      </c>
      <c r="J218" s="237">
        <f t="shared" ref="J218:J219" si="49">I218*H218</f>
        <v>375239.612</v>
      </c>
    </row>
    <row r="219" ht="14.25" customHeight="1">
      <c r="C219" s="320" t="s">
        <v>454</v>
      </c>
      <c r="F219" s="236">
        <f t="shared" si="47"/>
        <v>158.4476774</v>
      </c>
      <c r="G219" s="236">
        <f>SUM(V188:V207)</f>
        <v>4.486731191</v>
      </c>
      <c r="H219" s="236">
        <f t="shared" si="48"/>
        <v>7.922383869</v>
      </c>
      <c r="I219" s="237">
        <f>Inputs!B80</f>
        <v>500</v>
      </c>
      <c r="J219" s="237">
        <f t="shared" si="49"/>
        <v>3961.191935</v>
      </c>
    </row>
    <row r="220" ht="14.25" customHeight="1">
      <c r="G220" s="237"/>
      <c r="I220" s="237"/>
    </row>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9">
    <mergeCell ref="O3:O4"/>
    <mergeCell ref="P3:P4"/>
    <mergeCell ref="Q3:Q4"/>
    <mergeCell ref="R3:R4"/>
    <mergeCell ref="S3:S4"/>
    <mergeCell ref="T3:T4"/>
    <mergeCell ref="U3:U4"/>
    <mergeCell ref="V3:V4"/>
    <mergeCell ref="W3:W4"/>
    <mergeCell ref="X3:X4"/>
    <mergeCell ref="Y3:Y4"/>
    <mergeCell ref="Z3:Z4"/>
    <mergeCell ref="A1:Z1"/>
    <mergeCell ref="I3:I4"/>
    <mergeCell ref="J3:J4"/>
    <mergeCell ref="K3:K4"/>
    <mergeCell ref="L3:L4"/>
    <mergeCell ref="M3:M4"/>
    <mergeCell ref="N3:N4"/>
  </mergeCells>
  <printOptions/>
  <pageMargins bottom="0.75" footer="0.0" header="0.0" left="0.7" right="0.7" top="0.75"/>
  <pageSetup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88"/>
    <col customWidth="1" min="2" max="2" width="40.13"/>
    <col customWidth="1" min="3" max="5" width="8.63"/>
    <col customWidth="1" min="6" max="6" width="12.88"/>
    <col customWidth="1" min="7" max="10" width="8.63"/>
    <col customWidth="1" min="11" max="11" width="32.5"/>
    <col customWidth="1" min="12" max="12" width="15.13"/>
    <col customWidth="1" min="13" max="13" width="8.63"/>
    <col customWidth="1" min="14" max="14" width="12.0"/>
    <col customWidth="1" min="15" max="18" width="8.63"/>
    <col customWidth="1" min="19" max="19" width="10.0"/>
    <col customWidth="1" min="20" max="20" width="10.38"/>
    <col customWidth="1" min="21" max="21" width="11.13"/>
    <col customWidth="1" min="22" max="24" width="8.63"/>
    <col customWidth="1" min="25" max="25" width="10.5"/>
    <col customWidth="1" min="26" max="47" width="8.63"/>
  </cols>
  <sheetData>
    <row r="1" ht="14.25" customHeight="1">
      <c r="A1" s="363" t="s">
        <v>490</v>
      </c>
      <c r="B1" s="364"/>
      <c r="C1" s="364"/>
      <c r="D1" s="364"/>
      <c r="E1" s="364"/>
      <c r="F1" s="364"/>
      <c r="G1" s="364"/>
      <c r="H1" s="364"/>
      <c r="I1" s="364"/>
      <c r="J1" s="364"/>
      <c r="K1" s="364"/>
      <c r="L1" s="364"/>
      <c r="M1" s="364"/>
      <c r="N1" s="364"/>
      <c r="O1" s="364"/>
      <c r="P1" s="364"/>
      <c r="Q1" s="364"/>
      <c r="R1" s="364"/>
      <c r="S1" s="364"/>
      <c r="T1" s="364"/>
      <c r="U1" s="364"/>
      <c r="V1" s="364"/>
      <c r="W1" s="364"/>
      <c r="X1" s="364"/>
      <c r="Y1" s="364"/>
      <c r="Z1" s="364"/>
      <c r="AA1" s="365"/>
    </row>
    <row r="2" ht="14.25" customHeight="1">
      <c r="A2" s="366"/>
      <c r="B2" s="367"/>
      <c r="C2" s="367"/>
      <c r="D2" s="367"/>
      <c r="E2" s="368" t="s">
        <v>491</v>
      </c>
      <c r="F2" s="367"/>
      <c r="G2" s="367"/>
      <c r="H2" s="367"/>
      <c r="I2" s="367"/>
      <c r="J2" s="369"/>
      <c r="K2" s="366"/>
      <c r="L2" s="367"/>
      <c r="M2" s="367"/>
      <c r="N2" s="367"/>
      <c r="O2" s="368"/>
      <c r="P2" s="367"/>
      <c r="Q2" s="367"/>
      <c r="R2" s="367"/>
      <c r="S2" s="367"/>
      <c r="T2" s="369"/>
      <c r="U2" s="366"/>
      <c r="V2" s="367"/>
      <c r="W2" s="367"/>
      <c r="X2" s="367"/>
      <c r="Y2" s="368"/>
      <c r="Z2" s="367"/>
      <c r="AA2" s="367"/>
    </row>
    <row r="3" ht="14.25" customHeight="1">
      <c r="C3" s="52">
        <v>2009.0</v>
      </c>
      <c r="D3" s="52">
        <v>2026.0</v>
      </c>
      <c r="E3" s="306"/>
    </row>
    <row r="4" ht="14.25" customHeight="1">
      <c r="C4" s="306" t="s">
        <v>492</v>
      </c>
      <c r="D4" s="306" t="s">
        <v>493</v>
      </c>
      <c r="F4" s="306" t="s">
        <v>494</v>
      </c>
    </row>
    <row r="5" ht="14.25" customHeight="1">
      <c r="B5" s="12" t="s">
        <v>495</v>
      </c>
      <c r="C5" s="12">
        <f>'BLDG 1 2009'!E4</f>
        <v>28033.8</v>
      </c>
      <c r="E5" s="12" t="s">
        <v>496</v>
      </c>
      <c r="K5" s="370" t="s">
        <v>96</v>
      </c>
      <c r="L5" s="371">
        <v>45946.50765381945</v>
      </c>
      <c r="M5" s="370">
        <f>Inputs!C37</f>
        <v>1.54</v>
      </c>
      <c r="P5" s="372" t="s">
        <v>497</v>
      </c>
      <c r="Q5" s="373"/>
      <c r="R5" s="373"/>
      <c r="S5" s="373"/>
      <c r="T5" s="373"/>
      <c r="U5" s="374"/>
      <c r="V5" s="372" t="s">
        <v>498</v>
      </c>
      <c r="W5" s="373"/>
      <c r="X5" s="373"/>
      <c r="Y5" s="373"/>
      <c r="Z5" s="373"/>
      <c r="AA5" s="374"/>
    </row>
    <row r="6" ht="14.25" customHeight="1">
      <c r="C6" s="306"/>
      <c r="D6" s="306"/>
      <c r="K6" s="375" t="s">
        <v>74</v>
      </c>
      <c r="L6" s="370"/>
      <c r="M6" s="370"/>
      <c r="N6" s="376" t="s">
        <v>499</v>
      </c>
      <c r="O6" s="370"/>
      <c r="P6" s="12" t="str">
        <f>H8</f>
        <v>Asbestos</v>
      </c>
      <c r="Q6" s="377" t="str">
        <f>H9</f>
        <v>Asbestos tile</v>
      </c>
      <c r="R6" s="52" t="s">
        <v>448</v>
      </c>
      <c r="S6" s="52" t="s">
        <v>450</v>
      </c>
      <c r="T6" s="377" t="s">
        <v>452</v>
      </c>
      <c r="U6" s="52" t="s">
        <v>454</v>
      </c>
      <c r="V6" s="52" t="s">
        <v>500</v>
      </c>
      <c r="W6" s="377" t="s">
        <v>501</v>
      </c>
      <c r="X6" s="52" t="s">
        <v>448</v>
      </c>
      <c r="Y6" s="52" t="s">
        <v>450</v>
      </c>
      <c r="Z6" s="377" t="s">
        <v>452</v>
      </c>
      <c r="AA6" s="52" t="s">
        <v>454</v>
      </c>
    </row>
    <row r="7" ht="14.25" customHeight="1">
      <c r="A7" s="12" t="s">
        <v>502</v>
      </c>
      <c r="K7" s="370" t="str">
        <f t="shared" ref="K7:K8" si="1">A8</f>
        <v>Remove asbestos pipe insulation</v>
      </c>
      <c r="L7" s="378">
        <f t="array" ref="L7">SUM(IF(($A$7:$A$317 = K7),$D$7:$D$316, 0))</f>
        <v>571.4762107</v>
      </c>
      <c r="M7" s="378">
        <v>4.0</v>
      </c>
      <c r="N7" s="379">
        <f>(L7/M7*M$5)/Inputs!H$134</f>
        <v>721.8449512</v>
      </c>
      <c r="O7" s="370" t="s">
        <v>503</v>
      </c>
      <c r="P7" s="378">
        <f t="array" ref="P7">SUM(IF(($H$7:$H$316 = P$6),$F$7:$F$316, 0))*Inputs!B136</f>
        <v>0.1846139612</v>
      </c>
      <c r="Q7" s="378"/>
      <c r="R7" s="378"/>
      <c r="S7" s="378"/>
      <c r="T7" s="378"/>
      <c r="U7" s="378"/>
      <c r="V7" s="370">
        <f>P7/M7</f>
        <v>0.04615349029</v>
      </c>
      <c r="W7" s="370"/>
      <c r="X7" s="370"/>
      <c r="Y7" s="370"/>
      <c r="Z7" s="370"/>
      <c r="AA7" s="370"/>
    </row>
    <row r="8" ht="14.25" customHeight="1">
      <c r="A8" s="12" t="s">
        <v>442</v>
      </c>
      <c r="C8" s="380">
        <f>'BLDG 1 2009'!Z196</f>
        <v>76.92036</v>
      </c>
      <c r="D8" s="380">
        <f>(LOOKUP(C$3,Inputs!$C$3:$T$5)+1)*C8</f>
        <v>121.5448739</v>
      </c>
      <c r="E8" s="12" t="s">
        <v>504</v>
      </c>
      <c r="F8" s="65">
        <f>'BLDG 1 2009'!AB196</f>
        <v>0.5</v>
      </c>
      <c r="G8" s="12" t="s">
        <v>505</v>
      </c>
      <c r="H8" s="12" t="s">
        <v>500</v>
      </c>
      <c r="K8" s="370" t="str">
        <f t="shared" si="1"/>
        <v>Remove asbestos tile</v>
      </c>
      <c r="L8" s="378">
        <f t="array" ref="L8">SUM(IF(($A$7:$A$317 = K8),$D$7:$D$316, 0))</f>
        <v>14.05608176</v>
      </c>
      <c r="M8" s="378">
        <v>4.0</v>
      </c>
      <c r="N8" s="379">
        <f>(L8/M8*M$5)/Inputs!E$134</f>
        <v>58.25179202</v>
      </c>
      <c r="O8" s="381" t="s">
        <v>506</v>
      </c>
      <c r="P8" s="370"/>
      <c r="Q8" s="378">
        <f t="array" ref="Q8">SUM(IF(($H$7:$H$316 = Q$6),$F$7:$F$316, 0))*Inputs!C135</f>
        <v>0.122460361</v>
      </c>
      <c r="R8" s="378"/>
      <c r="S8" s="378"/>
      <c r="T8" s="378"/>
      <c r="U8" s="378"/>
      <c r="V8" s="370"/>
      <c r="W8" s="370">
        <f>Q8/M8</f>
        <v>0.03061509025</v>
      </c>
      <c r="X8" s="370"/>
      <c r="Y8" s="370"/>
      <c r="Z8" s="370"/>
      <c r="AA8" s="370"/>
    </row>
    <row r="9" ht="14.25" customHeight="1">
      <c r="A9" s="12" t="s">
        <v>445</v>
      </c>
      <c r="C9" s="380">
        <f>'BLDG 1 2009'!Z197</f>
        <v>2.097828</v>
      </c>
      <c r="D9" s="380">
        <f>(LOOKUP(C$3,Inputs!$C$3:$T$5)+1)*C9</f>
        <v>3.314860198</v>
      </c>
      <c r="E9" s="12" t="s">
        <v>507</v>
      </c>
      <c r="F9" s="65">
        <f>'BLDG 1 2009'!AB197</f>
        <v>0.1615238095</v>
      </c>
      <c r="G9" s="12" t="s">
        <v>508</v>
      </c>
      <c r="H9" s="12" t="s">
        <v>501</v>
      </c>
      <c r="K9" s="12" t="str">
        <f t="shared" ref="K9:K13" si="2">A11</f>
        <v>Remove systems and Components</v>
      </c>
      <c r="L9" s="378"/>
      <c r="M9" s="378"/>
      <c r="N9" s="379"/>
      <c r="O9" s="370"/>
      <c r="P9" s="370"/>
      <c r="Q9" s="370"/>
      <c r="R9" s="382"/>
      <c r="S9" s="382"/>
      <c r="T9" s="382"/>
      <c r="U9" s="382"/>
      <c r="V9" s="370"/>
      <c r="W9" s="370"/>
      <c r="X9" s="370"/>
      <c r="Y9" s="383"/>
      <c r="Z9" s="383"/>
      <c r="AA9" s="383"/>
    </row>
    <row r="10" ht="14.25" customHeight="1">
      <c r="K10" s="384" t="str">
        <f t="shared" si="2"/>
        <v>Sys. Clean</v>
      </c>
      <c r="L10" s="378">
        <f t="array" ref="L10">SUM(IF(($A$7:$A$317 = K10),$D$7:$D$316, 0))</f>
        <v>182.1769448</v>
      </c>
      <c r="M10" s="378">
        <f>COUNTIF($A$7:$A$317,"Sys. Clean")</f>
        <v>5</v>
      </c>
      <c r="N10" s="379">
        <f>(L10/M10*M$5)/Inputs!E$134</f>
        <v>603.9881484</v>
      </c>
      <c r="O10" s="381" t="s">
        <v>506</v>
      </c>
      <c r="P10" s="370"/>
      <c r="Q10" s="370"/>
      <c r="R10" s="378">
        <f t="array" ref="R10">SUM(IF(($A$7:$A$317 = $K10),$F$7:$F$316, 0))*Inputs!C135</f>
        <v>1.054859254</v>
      </c>
      <c r="S10" s="382"/>
      <c r="T10" s="382"/>
      <c r="U10" s="382"/>
      <c r="V10" s="370"/>
      <c r="W10" s="370"/>
      <c r="X10" s="370">
        <f t="shared" ref="X10:AA10" si="3">IF(R10&gt;0,R10/$M10, " ")</f>
        <v>0.2109718508</v>
      </c>
      <c r="Y10" s="370" t="str">
        <f t="shared" si="3"/>
        <v> </v>
      </c>
      <c r="Z10" s="370" t="str">
        <f t="shared" si="3"/>
        <v> </v>
      </c>
      <c r="AA10" s="370" t="str">
        <f t="shared" si="3"/>
        <v> </v>
      </c>
    </row>
    <row r="11" ht="14.25" customHeight="1">
      <c r="A11" s="12" t="s">
        <v>319</v>
      </c>
      <c r="C11" s="380"/>
      <c r="D11" s="380"/>
      <c r="K11" s="384" t="str">
        <f t="shared" si="2"/>
        <v>Sys. LLW</v>
      </c>
      <c r="L11" s="378">
        <f t="array" ref="L11">SUM(IF(($A$7:$A$317 = K11),$D$7:$D$316, 0))</f>
        <v>125.0497219</v>
      </c>
      <c r="M11" s="378">
        <f>COUNTIF($A$7:$A$317,"Sys. LLW")</f>
        <v>5</v>
      </c>
      <c r="N11" s="379">
        <f>(L11/M11*M$5)/Inputs!E$134</f>
        <v>414.5889597</v>
      </c>
      <c r="O11" s="381" t="s">
        <v>506</v>
      </c>
      <c r="P11" s="370"/>
      <c r="Q11" s="370"/>
      <c r="R11" s="370"/>
      <c r="S11" s="382">
        <f t="array" ref="S11">SUM(IF(($A$7:$A$317 = $K11),$F$7:$F$316, 0))*Inputs!C135</f>
        <v>0.109130934</v>
      </c>
      <c r="T11" s="378"/>
      <c r="U11" s="378"/>
      <c r="V11" s="370"/>
      <c r="W11" s="370"/>
      <c r="X11" s="370" t="str">
        <f t="shared" ref="X11:AA11" si="4">IF(R11&gt;0,R11/$M11, " ")</f>
        <v> </v>
      </c>
      <c r="Y11" s="370">
        <f t="shared" si="4"/>
        <v>0.0218261868</v>
      </c>
      <c r="Z11" s="370" t="str">
        <f t="shared" si="4"/>
        <v> </v>
      </c>
      <c r="AA11" s="370" t="str">
        <f t="shared" si="4"/>
        <v> </v>
      </c>
    </row>
    <row r="12" ht="14.25" customHeight="1">
      <c r="A12" s="12" t="s">
        <v>448</v>
      </c>
      <c r="C12" s="380">
        <f>'BLDG 1 2009'!Z210</f>
        <v>17.54050185</v>
      </c>
      <c r="D12" s="380">
        <f>(LOOKUP(C$3,Inputs!$C$3:$T$5)+1)*C12</f>
        <v>27.71643406</v>
      </c>
      <c r="E12" s="322" t="s">
        <v>509</v>
      </c>
      <c r="F12" s="65">
        <f>'BLDG 1 2009'!AB210</f>
        <v>0.1720585507</v>
      </c>
      <c r="G12" s="12" t="s">
        <v>508</v>
      </c>
      <c r="H12" s="12" t="s">
        <v>477</v>
      </c>
      <c r="K12" s="384" t="str">
        <f t="shared" si="2"/>
        <v>Sys. Hazardous</v>
      </c>
      <c r="L12" s="378">
        <f t="array" ref="L12">SUM(IF(($A$7:$A$317 = K12),$D$7:$D$316, 0))</f>
        <v>2.701771694</v>
      </c>
      <c r="M12" s="378">
        <v>4.0</v>
      </c>
      <c r="N12" s="379">
        <f>(L12/M12*M$5)/Inputs!E$134</f>
        <v>11.19679335</v>
      </c>
      <c r="O12" s="381" t="s">
        <v>506</v>
      </c>
      <c r="P12" s="370"/>
      <c r="Q12" s="370"/>
      <c r="R12" s="370"/>
      <c r="S12" s="378"/>
      <c r="T12" s="382">
        <f t="array" ref="T12">SUM(IF(($A$7:$A$317 = $K12),$F$7:$F$316, 0))*Inputs!C135</f>
        <v>0.001391891985</v>
      </c>
      <c r="U12" s="378"/>
      <c r="V12" s="370"/>
      <c r="W12" s="370"/>
      <c r="X12" s="370" t="str">
        <f t="shared" ref="X12:AA12" si="5">IF(R12&gt;0,R12/$M12, " ")</f>
        <v> </v>
      </c>
      <c r="Y12" s="370" t="str">
        <f t="shared" si="5"/>
        <v> </v>
      </c>
      <c r="Z12" s="370">
        <f t="shared" si="5"/>
        <v>0.0003479729962</v>
      </c>
      <c r="AA12" s="370" t="str">
        <f t="shared" si="5"/>
        <v> </v>
      </c>
    </row>
    <row r="13" ht="14.25" customHeight="1">
      <c r="A13" s="12" t="s">
        <v>450</v>
      </c>
      <c r="C13" s="380">
        <f>'BLDG 1 2009'!Z211</f>
        <v>9.278231974</v>
      </c>
      <c r="D13" s="380">
        <f>(LOOKUP(C$3,Inputs!$C$3:$T$5)+1)*C13</f>
        <v>14.66089779</v>
      </c>
      <c r="E13" s="322" t="s">
        <v>509</v>
      </c>
      <c r="F13" s="65">
        <f>'BLDG 1 2009'!AD211</f>
        <v>0.1173906499</v>
      </c>
      <c r="G13" s="12" t="s">
        <v>508</v>
      </c>
      <c r="H13" s="320" t="s">
        <v>510</v>
      </c>
      <c r="K13" s="384" t="str">
        <f t="shared" si="2"/>
        <v>Sys. Mixed</v>
      </c>
      <c r="L13" s="378">
        <f t="array" ref="L13">SUM(IF(($A$7:$A$317 = K13),$D$7:$D$316, 0))</f>
        <v>2.128412258</v>
      </c>
      <c r="M13" s="378">
        <v>4.0</v>
      </c>
      <c r="N13" s="379">
        <f>(L13/M13*M$5)/Inputs!E$134</f>
        <v>8.8206536</v>
      </c>
      <c r="O13" s="381" t="s">
        <v>506</v>
      </c>
      <c r="P13" s="370"/>
      <c r="Q13" s="370"/>
      <c r="R13" s="370"/>
      <c r="S13" s="378"/>
      <c r="T13" s="378"/>
      <c r="U13" s="382">
        <f t="array" ref="U13">SUM(IF(($A$7:$A$317 = $K13),$F$7:$F$316, 0))*Inputs!C135</f>
        <v>0.0115266055</v>
      </c>
      <c r="V13" s="370"/>
      <c r="W13" s="370"/>
      <c r="X13" s="370" t="str">
        <f t="shared" ref="X13:AA13" si="6">IF(R13&gt;0,R13/$M13, " ")</f>
        <v> </v>
      </c>
      <c r="Y13" s="370" t="str">
        <f t="shared" si="6"/>
        <v> </v>
      </c>
      <c r="Z13" s="370" t="str">
        <f t="shared" si="6"/>
        <v> </v>
      </c>
      <c r="AA13" s="370">
        <f t="shared" si="6"/>
        <v>0.002881651375</v>
      </c>
    </row>
    <row r="14" ht="14.25" customHeight="1">
      <c r="A14" s="12" t="s">
        <v>452</v>
      </c>
      <c r="C14" s="380">
        <f>'BLDG 1 2009'!Z212</f>
        <v>1.459225863</v>
      </c>
      <c r="D14" s="380">
        <f>(LOOKUP(C$3,Inputs!$C$3:$T$5)+1)*C14</f>
        <v>2.305779947</v>
      </c>
      <c r="E14" s="322" t="s">
        <v>509</v>
      </c>
      <c r="F14" s="385">
        <f>'BLDG 1 2009'!AC212</f>
        <v>0.004565916858</v>
      </c>
      <c r="G14" s="12" t="s">
        <v>508</v>
      </c>
      <c r="H14" s="12" t="s">
        <v>511</v>
      </c>
      <c r="K14" s="12" t="str">
        <f>A17</f>
        <v>Decontaminate Structure</v>
      </c>
      <c r="L14" s="378"/>
      <c r="M14" s="378"/>
      <c r="N14" s="379"/>
      <c r="O14" s="370"/>
      <c r="P14" s="370"/>
      <c r="Q14" s="370"/>
      <c r="R14" s="382"/>
      <c r="S14" s="382"/>
      <c r="T14" s="382"/>
      <c r="U14" s="382"/>
      <c r="V14" s="370"/>
      <c r="W14" s="370"/>
      <c r="X14" s="370" t="str">
        <f t="shared" ref="X14:AA14" si="7">IF(R14&gt;0,R14/$M14, " ")</f>
        <v> </v>
      </c>
      <c r="Y14" s="370" t="str">
        <f t="shared" si="7"/>
        <v> </v>
      </c>
      <c r="Z14" s="370" t="str">
        <f t="shared" si="7"/>
        <v> </v>
      </c>
      <c r="AA14" s="370" t="str">
        <f t="shared" si="7"/>
        <v> </v>
      </c>
    </row>
    <row r="15" ht="14.25" customHeight="1">
      <c r="A15" s="12" t="s">
        <v>454</v>
      </c>
      <c r="C15" s="380">
        <f>'BLDG 1 2009'!Z213</f>
        <v>1.34697772</v>
      </c>
      <c r="D15" s="380">
        <f>(LOOKUP(C$3,Inputs!$C$3:$T$5)+1)*C15</f>
        <v>2.128412258</v>
      </c>
      <c r="E15" s="322" t="s">
        <v>509</v>
      </c>
      <c r="F15" s="65">
        <f>'BLDG 1 2009'!AE213</f>
        <v>0.03781149898</v>
      </c>
      <c r="G15" s="12" t="s">
        <v>508</v>
      </c>
      <c r="H15" s="12" t="s">
        <v>483</v>
      </c>
      <c r="K15" s="370" t="s">
        <v>456</v>
      </c>
      <c r="L15" s="378">
        <f t="array" ref="L15">SUM(IF(($A$7:$A$317 = K15),$D$7:$D$316, 0))</f>
        <v>4.379583458</v>
      </c>
      <c r="M15" s="378">
        <v>4.0</v>
      </c>
      <c r="N15" s="379">
        <f>(L15/M15*M$5)/Inputs!E$134</f>
        <v>18.15004985</v>
      </c>
      <c r="O15" s="381" t="s">
        <v>506</v>
      </c>
      <c r="P15" s="370"/>
      <c r="Q15" s="370"/>
      <c r="R15" s="378">
        <f t="array" ref="R15">SUM(IF(($A$7:$A$317 = $K15),$F$7:$F$316, 0))*Inputs!C135</f>
        <v>0.03962248226</v>
      </c>
      <c r="S15" s="382"/>
      <c r="T15" s="382"/>
      <c r="U15" s="382"/>
      <c r="V15" s="370"/>
      <c r="W15" s="370"/>
      <c r="X15" s="370">
        <f t="shared" ref="X15:AA15" si="8">IF(R15&gt;0,R15/$M15, " ")</f>
        <v>0.009905620566</v>
      </c>
      <c r="Y15" s="370" t="str">
        <f t="shared" si="8"/>
        <v> </v>
      </c>
      <c r="Z15" s="370" t="str">
        <f t="shared" si="8"/>
        <v> </v>
      </c>
      <c r="AA15" s="370" t="str">
        <f t="shared" si="8"/>
        <v> </v>
      </c>
    </row>
    <row r="16" ht="14.25" customHeight="1">
      <c r="K16" s="370" t="s">
        <v>458</v>
      </c>
      <c r="L16" s="378">
        <f t="array" ref="L16">SUM(IF(($A$7:$A$317 = K16),$D$7:$D$316, 0))</f>
        <v>129.0262011</v>
      </c>
      <c r="M16" s="378">
        <f>COUNTIF($A$7:$A$317,"Decontaminate Structure")</f>
        <v>5</v>
      </c>
      <c r="N16" s="379">
        <f>(L16/M16*M$5)/Inputs!E$134</f>
        <v>427.7725506</v>
      </c>
      <c r="O16" s="381" t="s">
        <v>506</v>
      </c>
      <c r="P16" s="370"/>
      <c r="Q16" s="370"/>
      <c r="R16" s="382"/>
      <c r="S16" s="378">
        <f t="array" ref="S16">SUM(IF(($A$7:$A$317 = $K16),$F$7:$F$316, 0))*Inputs!C135</f>
        <v>0.004222487596</v>
      </c>
      <c r="T16" s="382"/>
      <c r="U16" s="382"/>
      <c r="V16" s="370"/>
      <c r="W16" s="370"/>
      <c r="X16" s="370" t="str">
        <f t="shared" ref="X16:AA16" si="9">IF(R16&gt;0,R16/$M16, " ")</f>
        <v> </v>
      </c>
      <c r="Y16" s="370">
        <f t="shared" si="9"/>
        <v>0.0008444975192</v>
      </c>
      <c r="Z16" s="370" t="str">
        <f t="shared" si="9"/>
        <v> </v>
      </c>
      <c r="AA16" s="370" t="str">
        <f t="shared" si="9"/>
        <v> </v>
      </c>
    </row>
    <row r="17" ht="14.25" customHeight="1">
      <c r="A17" s="12" t="s">
        <v>321</v>
      </c>
      <c r="K17" s="370" t="str">
        <f>A22</f>
        <v>Final Survey</v>
      </c>
      <c r="L17" s="378">
        <f t="array" ref="L17">SUM(IF(($A$7:$A$317 = K17),$D$7:$D$316, 0))</f>
        <v>73.09659184</v>
      </c>
      <c r="M17" s="378">
        <f>COUNTIF($A$7:$A$317,"Final Survey")</f>
        <v>5</v>
      </c>
      <c r="N17" s="379">
        <f>(L17/M17*M$5)/Inputs!E$134</f>
        <v>242.3439213</v>
      </c>
      <c r="O17" s="381" t="s">
        <v>506</v>
      </c>
      <c r="P17" s="370"/>
      <c r="Q17" s="370"/>
      <c r="R17" s="382" t="str">
        <f t="array" ref="R17">IF(AND($H$7:$H$133=R$6,$A9:$A$132=K$7),SUM($F$7:$F$133)," ")</f>
        <v> </v>
      </c>
      <c r="S17" s="378"/>
      <c r="T17" s="378"/>
      <c r="U17" s="378"/>
      <c r="V17" s="370"/>
      <c r="W17" s="370"/>
      <c r="X17" s="370"/>
      <c r="Y17" s="370" t="str">
        <f t="shared" ref="Y17:AA17" si="10">IF(S17&gt;0,S17/$M17, " ")</f>
        <v> </v>
      </c>
      <c r="Z17" s="370" t="str">
        <f t="shared" si="10"/>
        <v> </v>
      </c>
      <c r="AA17" s="370" t="str">
        <f t="shared" si="10"/>
        <v> </v>
      </c>
    </row>
    <row r="18" ht="14.25" customHeight="1">
      <c r="A18" s="12" t="s">
        <v>456</v>
      </c>
      <c r="G18" s="12" t="s">
        <v>508</v>
      </c>
      <c r="H18" s="12" t="s">
        <v>477</v>
      </c>
      <c r="K18" s="370" t="str">
        <f>A24</f>
        <v>Remove Building</v>
      </c>
      <c r="L18" s="378">
        <f t="array" ref="L18">SUM(IF(($A$7:$A$317 = K18),$D$7:$D$316, 0))</f>
        <v>137.3104647</v>
      </c>
      <c r="M18" s="378">
        <f>COUNTIF($A$7:$A$317,"Remove Building")</f>
        <v>5</v>
      </c>
      <c r="N18" s="379">
        <f>(L18/M18*M$5)/Inputs!E$134</f>
        <v>455.2381391</v>
      </c>
      <c r="O18" s="381" t="s">
        <v>506</v>
      </c>
      <c r="P18" s="370"/>
      <c r="Q18" s="370"/>
      <c r="R18" s="378">
        <f t="array" ref="R18">SUM(IF(($A$7:$A$317 = $K18),$F$7:$F$316, 0))*Inputs!C135</f>
        <v>3.854370391</v>
      </c>
      <c r="S18" s="378"/>
      <c r="T18" s="378"/>
      <c r="U18" s="378"/>
      <c r="V18" s="370"/>
      <c r="W18" s="370"/>
      <c r="X18" s="370">
        <f t="shared" ref="X18:AA18" si="11">IF(R18&gt;0,R18/$M18, " ")</f>
        <v>0.7708740783</v>
      </c>
      <c r="Y18" s="370" t="str">
        <f t="shared" si="11"/>
        <v> </v>
      </c>
      <c r="Z18" s="370" t="str">
        <f t="shared" si="11"/>
        <v> </v>
      </c>
      <c r="AA18" s="370" t="str">
        <f t="shared" si="11"/>
        <v> </v>
      </c>
    </row>
    <row r="19" ht="14.25" customHeight="1">
      <c r="A19" s="12" t="s">
        <v>458</v>
      </c>
      <c r="C19" s="380">
        <f>'BLDG 1 2009'!Z360</f>
        <v>3.509794188</v>
      </c>
      <c r="D19" s="380">
        <f>(LOOKUP(C$3,Inputs!$C$3:$T$5)+1)*C19</f>
        <v>5.54596328</v>
      </c>
      <c r="E19" s="322" t="s">
        <v>509</v>
      </c>
      <c r="F19" s="385">
        <f>'BLDG 1 2009'!AC360</f>
        <v>0.0004574091513</v>
      </c>
      <c r="G19" s="12" t="s">
        <v>508</v>
      </c>
      <c r="H19" s="320" t="s">
        <v>510</v>
      </c>
      <c r="K19" s="370" t="str">
        <f t="shared" ref="K19:K20" si="12">A29</f>
        <v>Grade and seed</v>
      </c>
      <c r="L19" s="378">
        <f t="array" ref="L19">SUM(IF(($A$7:$A$317 = K19),$D$7:$D$316, 0))</f>
        <v>4.773030357</v>
      </c>
      <c r="M19" s="378">
        <f>COUNTIF($A$7:$A$317,"Grade and seed")</f>
        <v>5</v>
      </c>
      <c r="N19" s="379">
        <f>(L19/M19*M$5)/Inputs!E$134</f>
        <v>15.82447093</v>
      </c>
      <c r="O19" s="381" t="s">
        <v>506</v>
      </c>
      <c r="P19" s="370"/>
      <c r="Q19" s="370"/>
      <c r="R19" s="378"/>
      <c r="S19" s="378"/>
      <c r="T19" s="378"/>
      <c r="U19" s="378"/>
      <c r="V19" s="370"/>
      <c r="W19" s="370"/>
      <c r="X19" s="370"/>
      <c r="Y19" s="370"/>
      <c r="Z19" s="370"/>
      <c r="AA19" s="370"/>
    </row>
    <row r="20" ht="14.25" customHeight="1">
      <c r="F20" s="65">
        <f>'BLDG 1 2009'!AD360</f>
        <v>0.03617322363</v>
      </c>
      <c r="G20" s="12" t="s">
        <v>508</v>
      </c>
      <c r="H20" s="12" t="s">
        <v>511</v>
      </c>
      <c r="K20" s="370" t="str">
        <f t="shared" si="12"/>
        <v>Backfill</v>
      </c>
      <c r="L20" s="378">
        <f t="array" ref="L20">SUM(IF(($A$7:$A$317 = K20),$D$7:$D$316, 0))</f>
        <v>1.749707716</v>
      </c>
      <c r="M20" s="378">
        <v>4.0</v>
      </c>
      <c r="N20" s="379">
        <f>(L20/M20*M$5)/Inputs!B$134</f>
        <v>23.78663385</v>
      </c>
      <c r="O20" s="381" t="s">
        <v>512</v>
      </c>
      <c r="P20" s="370"/>
      <c r="Q20" s="370"/>
      <c r="R20" s="378"/>
      <c r="S20" s="378"/>
      <c r="T20" s="378"/>
      <c r="U20" s="378"/>
      <c r="V20" s="370"/>
      <c r="W20" s="370"/>
      <c r="X20" s="370"/>
      <c r="Y20" s="370"/>
      <c r="Z20" s="370"/>
      <c r="AA20" s="370"/>
    </row>
    <row r="21" ht="14.25" customHeight="1">
      <c r="G21" s="12" t="s">
        <v>508</v>
      </c>
      <c r="H21" s="12" t="s">
        <v>483</v>
      </c>
      <c r="K21" s="370" t="str">
        <f t="shared" ref="K21:K23" si="14">A33</f>
        <v>Soil</v>
      </c>
      <c r="L21" s="378">
        <f t="array" ref="L21">SUM(IF(($A$7:$A$317 = K21),$D$7:$D$316, 0))</f>
        <v>1.155748277</v>
      </c>
      <c r="M21" s="378">
        <f>COUNTIF($A$7:$A$317,"Soil")</f>
        <v>2</v>
      </c>
      <c r="N21" s="379">
        <f>(L21/M21*M$5)/Inputs!B$134</f>
        <v>31.42394681</v>
      </c>
      <c r="O21" s="381" t="s">
        <v>512</v>
      </c>
      <c r="P21" s="370"/>
      <c r="Q21" s="370"/>
      <c r="R21" s="382" t="str">
        <f t="array" ref="R21">IF(AND($H$7:$H$133=R$6,$A11:$A$132=K$7),SUM($F$7:$F$133)," ")</f>
        <v> </v>
      </c>
      <c r="S21" s="378"/>
      <c r="T21" s="378"/>
      <c r="U21" s="378"/>
      <c r="V21" s="370"/>
      <c r="W21" s="370"/>
      <c r="X21" s="370"/>
      <c r="Y21" s="370" t="str">
        <f t="shared" ref="Y21:AA21" si="13">IF(S21&gt;0,S21/$M21, " ")</f>
        <v> </v>
      </c>
      <c r="Z21" s="370" t="str">
        <f t="shared" si="13"/>
        <v> </v>
      </c>
      <c r="AA21" s="370" t="str">
        <f t="shared" si="13"/>
        <v> </v>
      </c>
    </row>
    <row r="22" ht="14.25" customHeight="1">
      <c r="A22" s="12" t="s">
        <v>323</v>
      </c>
      <c r="C22" s="380">
        <f>'BLDG 1 2009'!Z474</f>
        <v>0.7957146159</v>
      </c>
      <c r="D22" s="380">
        <f>(LOOKUP(C$3,Inputs!$C$3:$T$5)+1)*C22</f>
        <v>1.257339834</v>
      </c>
      <c r="E22" s="322" t="s">
        <v>509</v>
      </c>
      <c r="K22" s="370" t="str">
        <f t="shared" si="14"/>
        <v>Pipe - clean</v>
      </c>
      <c r="L22" s="378">
        <f t="array" ref="L22">SUM(IF(($A$7:$A$317 = K22),$D$7:$D$316, 0))</f>
        <v>104.5204067</v>
      </c>
      <c r="M22" s="378">
        <f>COUNTIF($A$7:$A$317,"Pipe - clean")</f>
        <v>1</v>
      </c>
      <c r="N22" s="379">
        <f>(L22/M22*M$5)/Inputs!H$134</f>
        <v>528.0886692</v>
      </c>
      <c r="O22" s="370" t="s">
        <v>503</v>
      </c>
      <c r="P22" s="370"/>
      <c r="Q22" s="370"/>
      <c r="R22" s="378">
        <f t="array" ref="R22">SUM(IF(($A$7:$A$317 = $K22),$F$7:$F$316, 0))*Inputs!B136</f>
        <v>0.09932440945</v>
      </c>
      <c r="S22" s="378"/>
      <c r="T22" s="378"/>
      <c r="U22" s="378"/>
      <c r="V22" s="370"/>
      <c r="W22" s="370"/>
      <c r="X22" s="370">
        <f t="shared" ref="X22:AA22" si="15">IF(R22&gt;0,R22/$M22, " ")</f>
        <v>0.09932440945</v>
      </c>
      <c r="Y22" s="370" t="str">
        <f t="shared" si="15"/>
        <v> </v>
      </c>
      <c r="Z22" s="370" t="str">
        <f t="shared" si="15"/>
        <v> </v>
      </c>
      <c r="AA22" s="370" t="str">
        <f t="shared" si="15"/>
        <v> </v>
      </c>
    </row>
    <row r="23" ht="14.25" customHeight="1">
      <c r="K23" s="370" t="str">
        <f t="shared" si="14"/>
        <v>Pipe - contaminated</v>
      </c>
      <c r="L23" s="378">
        <f t="array" ref="L23">SUM(IF(($A$7:$A$317 = K23),$D$7:$D$316, 0))</f>
        <v>138.8107939</v>
      </c>
      <c r="M23" s="378">
        <f>COUNTIF($A$7:$A$317,"Pipe - contaminated")</f>
        <v>1</v>
      </c>
      <c r="N23" s="379">
        <f>(L23/M23*M$5)/Inputs!H$134</f>
        <v>701.3406254</v>
      </c>
      <c r="O23" s="370" t="s">
        <v>503</v>
      </c>
      <c r="P23" s="370"/>
      <c r="Q23" s="370"/>
      <c r="R23" s="382" t="str">
        <f t="array" ref="R23">IF(AND($H$7:$H$133=R$6,$A16:$A$132=K$7),SUM($F$7:$F$133)," ")</f>
        <v> </v>
      </c>
      <c r="S23" s="378">
        <f t="array" ref="S23">SUM(IF(($A$7:$A$317 = $K23),$F$7:$F$316, 0))*Inputs!B136</f>
        <v>0.09932440945</v>
      </c>
      <c r="T23" s="378"/>
      <c r="U23" s="378"/>
      <c r="V23" s="370"/>
      <c r="W23" s="370"/>
      <c r="X23" s="370"/>
      <c r="Y23" s="370">
        <f t="shared" ref="Y23:AA23" si="16">IF(S23&gt;0,S23/$M23, " ")</f>
        <v>0.09932440945</v>
      </c>
      <c r="Z23" s="370" t="str">
        <f t="shared" si="16"/>
        <v> </v>
      </c>
      <c r="AA23" s="370" t="str">
        <f t="shared" si="16"/>
        <v> </v>
      </c>
    </row>
    <row r="24" ht="14.25" customHeight="1">
      <c r="A24" s="12" t="s">
        <v>326</v>
      </c>
      <c r="C24" s="380">
        <f>'BLDG 1 2009'!Z480</f>
        <v>7.198224743</v>
      </c>
      <c r="D24" s="380">
        <f>(LOOKUP(C$3,Inputs!$C$3:$T$5)+1)*C24</f>
        <v>11.37419688</v>
      </c>
      <c r="E24" s="322" t="s">
        <v>509</v>
      </c>
      <c r="F24" s="65">
        <f>'BLDG 1 2009'!AB480</f>
        <v>6.059656901</v>
      </c>
      <c r="G24" s="12" t="s">
        <v>508</v>
      </c>
      <c r="H24" s="12" t="s">
        <v>477</v>
      </c>
      <c r="K24" s="12" t="s">
        <v>513</v>
      </c>
      <c r="L24" s="370"/>
      <c r="M24" s="370"/>
      <c r="N24" s="370"/>
      <c r="O24" s="370"/>
      <c r="P24" s="370"/>
      <c r="Q24" s="370"/>
      <c r="R24" s="370"/>
      <c r="S24" s="370"/>
      <c r="T24" s="370"/>
      <c r="U24" s="370"/>
      <c r="V24" s="370"/>
      <c r="W24" s="370"/>
      <c r="X24" s="370" t="str">
        <f t="shared" ref="X24:AA24" si="17">IF(R24&gt;0,R24/$M24, " ")</f>
        <v> </v>
      </c>
      <c r="Y24" s="370" t="str">
        <f t="shared" si="17"/>
        <v> </v>
      </c>
      <c r="Z24" s="370" t="str">
        <f t="shared" si="17"/>
        <v> </v>
      </c>
      <c r="AA24" s="370" t="str">
        <f t="shared" si="17"/>
        <v> </v>
      </c>
    </row>
    <row r="25" ht="14.25" customHeight="1">
      <c r="G25" s="12" t="s">
        <v>508</v>
      </c>
      <c r="H25" s="320" t="s">
        <v>510</v>
      </c>
      <c r="K25" s="370" t="s">
        <v>514</v>
      </c>
      <c r="L25" s="378">
        <f t="array" ref="L25">SUM(IF(($A$7:$A$317 = K25),$D$7:$D$316, 0))</f>
        <v>13.9963795</v>
      </c>
      <c r="M25" s="378">
        <f t="shared" ref="M25:M27" si="19">COUNTIF($A$7:$A$317,"Pipe - contaminated")</f>
        <v>1</v>
      </c>
      <c r="N25" s="379">
        <f>(L25/M25*M$5)/Inputs!E$134</f>
        <v>232.0174857</v>
      </c>
      <c r="O25" s="381" t="s">
        <v>506</v>
      </c>
      <c r="P25" s="370"/>
      <c r="Q25" s="370"/>
      <c r="R25" s="378">
        <f t="array" ref="R25">SUM(IF(($A$7:$A$317 = $K25),$F$7:$F$316, 0))*Inputs!C135</f>
        <v>0.03725493027</v>
      </c>
      <c r="S25" s="370"/>
      <c r="T25" s="370"/>
      <c r="U25" s="370"/>
      <c r="V25" s="370"/>
      <c r="W25" s="370"/>
      <c r="X25" s="370">
        <f t="shared" ref="X25:AA25" si="18">IF(R25&gt;0,R25/$M25, " ")</f>
        <v>0.03725493027</v>
      </c>
      <c r="Y25" s="370" t="str">
        <f t="shared" si="18"/>
        <v> </v>
      </c>
      <c r="Z25" s="370" t="str">
        <f t="shared" si="18"/>
        <v> </v>
      </c>
      <c r="AA25" s="370" t="str">
        <f t="shared" si="18"/>
        <v> </v>
      </c>
    </row>
    <row r="26" ht="14.25" customHeight="1">
      <c r="G26" s="12" t="s">
        <v>508</v>
      </c>
      <c r="H26" s="12" t="s">
        <v>511</v>
      </c>
      <c r="K26" s="370" t="s">
        <v>515</v>
      </c>
      <c r="L26" s="378">
        <f t="array" ref="L26">SUM(IF(($A$7:$A$317 = K26),$D$7:$D$316, 0))</f>
        <v>7.289446285</v>
      </c>
      <c r="M26" s="378">
        <f t="shared" si="19"/>
        <v>1</v>
      </c>
      <c r="N26" s="379">
        <f>(L26/M26*M$5)/Inputs!E$134</f>
        <v>120.8368921</v>
      </c>
      <c r="O26" s="381" t="s">
        <v>506</v>
      </c>
      <c r="P26" s="370"/>
      <c r="Q26" s="370"/>
      <c r="R26" s="370"/>
      <c r="S26" s="382">
        <f t="array" ref="S26">SUM(IF(($A$7:$A$317 = $K26),$F$7:$F$316, 0))*Inputs!C135</f>
        <v>0.0007750705759</v>
      </c>
      <c r="T26" s="370"/>
      <c r="U26" s="370"/>
      <c r="V26" s="370"/>
      <c r="W26" s="370"/>
      <c r="X26" s="370" t="str">
        <f t="shared" ref="X26:AA26" si="20">IF(R26&gt;0,R26/$M26, " ")</f>
        <v> </v>
      </c>
      <c r="Y26" s="370">
        <f t="shared" si="20"/>
        <v>0.0007750705759</v>
      </c>
      <c r="Z26" s="370" t="str">
        <f t="shared" si="20"/>
        <v> </v>
      </c>
      <c r="AA26" s="370" t="str">
        <f t="shared" si="20"/>
        <v> </v>
      </c>
    </row>
    <row r="27" ht="14.25" customHeight="1">
      <c r="G27" s="12" t="s">
        <v>508</v>
      </c>
      <c r="H27" s="12" t="s">
        <v>483</v>
      </c>
      <c r="K27" s="370" t="s">
        <v>516</v>
      </c>
      <c r="L27" s="378">
        <f t="array" ref="L27">SUM(IF(($A$7:$A$317 = K27),$D$7:$D$316, 0))</f>
        <v>1.275978257</v>
      </c>
      <c r="M27" s="378">
        <f t="shared" si="19"/>
        <v>1</v>
      </c>
      <c r="N27" s="379">
        <f>(L27/M27*M$5)/Inputs!E$134</f>
        <v>21.15184624</v>
      </c>
      <c r="O27" s="381" t="s">
        <v>506</v>
      </c>
      <c r="P27" s="370"/>
      <c r="Q27" s="370"/>
      <c r="R27" s="370"/>
      <c r="S27" s="370"/>
      <c r="T27" s="378">
        <f t="array" ref="T27">SUM(IF(($A$7:$A$317 = $K27),$F$7:$F$316, 0))*Inputs!C135</f>
        <v>0.08310895089</v>
      </c>
      <c r="U27" s="370"/>
      <c r="V27" s="370"/>
      <c r="W27" s="370"/>
      <c r="X27" s="370" t="str">
        <f t="shared" ref="X27:AA27" si="21">IF(R27&gt;0,R27/$M27, " ")</f>
        <v> </v>
      </c>
      <c r="Y27" s="370" t="str">
        <f t="shared" si="21"/>
        <v> </v>
      </c>
      <c r="Z27" s="370">
        <f t="shared" si="21"/>
        <v>0.08310895089</v>
      </c>
      <c r="AA27" s="370" t="str">
        <f t="shared" si="21"/>
        <v> </v>
      </c>
    </row>
    <row r="28" ht="14.25" customHeight="1"/>
    <row r="29" ht="14.25" customHeight="1">
      <c r="A29" s="12" t="s">
        <v>517</v>
      </c>
      <c r="C29" s="380">
        <f>'BLDG 1 2009'!Z689</f>
        <v>0.380629633</v>
      </c>
      <c r="D29" s="380">
        <f>(LOOKUP(C$3,Inputs!$C$3:$T$5)+1)*C29</f>
        <v>0.6014477929</v>
      </c>
      <c r="E29" s="322" t="s">
        <v>509</v>
      </c>
      <c r="K29" s="370" t="s">
        <v>518</v>
      </c>
    </row>
    <row r="30" ht="14.25" customHeight="1">
      <c r="A30" s="12" t="s">
        <v>330</v>
      </c>
      <c r="C30" s="380">
        <f>'BLDG 1 2009'!Z690</f>
        <v>0.2071928889</v>
      </c>
      <c r="D30" s="380">
        <f>(LOOKUP(C$3,Inputs!$C$3:$T$5)+1)*C30</f>
        <v>0.3273935998</v>
      </c>
      <c r="E30" s="322" t="s">
        <v>462</v>
      </c>
      <c r="K30" s="370"/>
    </row>
    <row r="31" ht="14.25" customHeight="1">
      <c r="K31" s="370"/>
    </row>
    <row r="32" ht="14.25" customHeight="1">
      <c r="A32" s="12" t="s">
        <v>519</v>
      </c>
      <c r="K32" s="370"/>
    </row>
    <row r="33" ht="14.25" customHeight="1">
      <c r="A33" s="12" t="s">
        <v>520</v>
      </c>
      <c r="C33" s="380">
        <f>'BLDG 1 2009'!Z462</f>
        <v>0.2589911111</v>
      </c>
      <c r="D33" s="380">
        <f>(LOOKUP(C$3,Inputs!$C$3:$T$5)+1)*C33</f>
        <v>0.4092419998</v>
      </c>
      <c r="E33" s="322" t="s">
        <v>462</v>
      </c>
    </row>
    <row r="34" ht="14.25" customHeight="1">
      <c r="A34" s="12" t="s">
        <v>521</v>
      </c>
      <c r="C34" s="380">
        <f>'BLDG 1 2009'!Z464</f>
        <v>66.14632978</v>
      </c>
      <c r="D34" s="380">
        <f>(LOOKUP(C$3,Inputs!$C$3:$T$5)+1)*C34</f>
        <v>104.5204067</v>
      </c>
      <c r="E34" s="322" t="s">
        <v>522</v>
      </c>
      <c r="F34" s="12">
        <f>'BLDG 1 2009'!AB464</f>
        <v>1.069</v>
      </c>
      <c r="G34" s="12" t="s">
        <v>505</v>
      </c>
      <c r="H34" s="12" t="s">
        <v>477</v>
      </c>
    </row>
    <row r="35" ht="14.25" customHeight="1">
      <c r="A35" s="12" t="s">
        <v>523</v>
      </c>
      <c r="C35" s="380">
        <f>'BLDG 1 2009'!Z466</f>
        <v>87.84719498</v>
      </c>
      <c r="D35" s="380">
        <f>(LOOKUP(C$3,Inputs!$C$3:$T$5)+1)*C35</f>
        <v>138.8107939</v>
      </c>
      <c r="E35" s="322" t="s">
        <v>522</v>
      </c>
      <c r="F35" s="12">
        <f>'BLDG 1 2009'!AD466</f>
        <v>1.069</v>
      </c>
      <c r="G35" s="12" t="s">
        <v>505</v>
      </c>
      <c r="H35" s="12" t="s">
        <v>510</v>
      </c>
    </row>
    <row r="36" ht="14.25" customHeight="1"/>
    <row r="37" ht="14.25" customHeight="1">
      <c r="A37" s="366"/>
      <c r="B37" s="367"/>
      <c r="C37" s="367"/>
      <c r="D37" s="367"/>
      <c r="E37" s="368" t="s">
        <v>524</v>
      </c>
      <c r="F37" s="367"/>
      <c r="G37" s="367"/>
      <c r="H37" s="367"/>
      <c r="I37" s="367"/>
      <c r="J37" s="369"/>
      <c r="AB37" s="386"/>
      <c r="AC37" s="386"/>
      <c r="AD37" s="386"/>
      <c r="AE37" s="386"/>
      <c r="AF37" s="386"/>
      <c r="AG37" s="386"/>
      <c r="AH37" s="386"/>
      <c r="AI37" s="386"/>
      <c r="AJ37" s="386"/>
      <c r="AK37" s="386"/>
      <c r="AL37" s="386"/>
      <c r="AM37" s="386"/>
      <c r="AN37" s="386"/>
      <c r="AO37" s="386"/>
      <c r="AP37" s="386"/>
      <c r="AQ37" s="386"/>
      <c r="AR37" s="386"/>
      <c r="AS37" s="386"/>
      <c r="AT37" s="386"/>
      <c r="AU37" s="386"/>
    </row>
    <row r="38" ht="14.25" customHeight="1">
      <c r="C38" s="52">
        <v>2010.0</v>
      </c>
      <c r="D38" s="52">
        <v>2026.0</v>
      </c>
      <c r="E38" s="306"/>
    </row>
    <row r="39" ht="14.25" customHeight="1">
      <c r="C39" s="306" t="s">
        <v>492</v>
      </c>
      <c r="D39" s="306" t="s">
        <v>493</v>
      </c>
      <c r="F39" s="306" t="s">
        <v>494</v>
      </c>
    </row>
    <row r="40" ht="14.25" customHeight="1">
      <c r="C40" s="306"/>
      <c r="D40" s="306"/>
    </row>
    <row r="41" ht="14.25" customHeight="1">
      <c r="A41" s="12" t="s">
        <v>502</v>
      </c>
    </row>
    <row r="42" ht="14.25" customHeight="1">
      <c r="A42" s="12" t="s">
        <v>442</v>
      </c>
      <c r="C42" s="380">
        <f>'BLDG 2 2010'!AC1173</f>
        <v>74.6526</v>
      </c>
      <c r="D42" s="380">
        <f>(LOOKUP(C$38,Inputs!$C$3:$T$5)+1)*C42</f>
        <v>114.6147469</v>
      </c>
      <c r="E42" s="12" t="s">
        <v>504</v>
      </c>
      <c r="F42" s="65">
        <f>'BLDG 2 2010'!AE1173</f>
        <v>0.1397366115</v>
      </c>
      <c r="G42" s="12" t="s">
        <v>505</v>
      </c>
      <c r="H42" s="12" t="s">
        <v>525</v>
      </c>
    </row>
    <row r="43" ht="14.25" customHeight="1">
      <c r="A43" s="12" t="s">
        <v>445</v>
      </c>
      <c r="C43" s="380">
        <f>'BLDG 2 2010'!AC1174</f>
        <v>2.03598</v>
      </c>
      <c r="D43" s="380">
        <f>(LOOKUP(C$38,Inputs!$C$3:$T$5)+1)*C43</f>
        <v>3.125856734</v>
      </c>
      <c r="E43" s="12" t="s">
        <v>507</v>
      </c>
      <c r="F43" s="65">
        <f>'BLDG 2 2010'!AE1174</f>
        <v>0.0642217703</v>
      </c>
      <c r="G43" s="12" t="s">
        <v>508</v>
      </c>
      <c r="H43" s="12" t="s">
        <v>526</v>
      </c>
    </row>
    <row r="44" ht="14.25" customHeight="1"/>
    <row r="45" ht="14.25" customHeight="1">
      <c r="A45" s="387" t="s">
        <v>319</v>
      </c>
      <c r="B45" s="387"/>
      <c r="C45" s="388"/>
      <c r="D45" s="388"/>
      <c r="E45" s="387"/>
      <c r="F45" s="387"/>
      <c r="G45" s="387"/>
      <c r="H45" s="387"/>
      <c r="I45" s="387"/>
      <c r="J45" s="387"/>
      <c r="K45" s="387"/>
      <c r="L45" s="387"/>
      <c r="M45" s="387"/>
      <c r="N45" s="387"/>
      <c r="O45" s="387"/>
      <c r="P45" s="387"/>
      <c r="Q45" s="387"/>
      <c r="R45" s="387"/>
      <c r="S45" s="387"/>
      <c r="T45" s="387"/>
      <c r="U45" s="387"/>
      <c r="V45" s="387"/>
      <c r="W45" s="387"/>
      <c r="X45" s="387"/>
      <c r="Y45" s="387"/>
      <c r="Z45" s="387"/>
      <c r="AA45" s="387"/>
      <c r="AB45" s="387"/>
      <c r="AC45" s="387"/>
      <c r="AD45" s="387"/>
      <c r="AE45" s="387"/>
      <c r="AF45" s="387"/>
      <c r="AG45" s="387"/>
      <c r="AH45" s="387"/>
      <c r="AI45" s="387"/>
      <c r="AJ45" s="387"/>
      <c r="AK45" s="387"/>
      <c r="AL45" s="387"/>
      <c r="AM45" s="387"/>
      <c r="AN45" s="387"/>
      <c r="AO45" s="387"/>
      <c r="AP45" s="387"/>
      <c r="AQ45" s="387"/>
      <c r="AR45" s="387"/>
      <c r="AS45" s="387"/>
      <c r="AT45" s="387"/>
      <c r="AU45" s="387"/>
    </row>
    <row r="46" ht="14.25" customHeight="1">
      <c r="A46" s="12" t="s">
        <v>448</v>
      </c>
      <c r="C46" s="380">
        <f>'BLDG 2 2010'!AC1169</f>
        <v>37.81939848</v>
      </c>
      <c r="D46" s="380">
        <f>(LOOKUP(C$38,Inputs!$C$3:$T$5)+1)*C46</f>
        <v>58.06443159</v>
      </c>
      <c r="E46" s="12" t="s">
        <v>507</v>
      </c>
      <c r="F46" s="65">
        <f>'BLDG 2 2010'!AE1169</f>
        <v>3.107018558</v>
      </c>
      <c r="G46" s="12" t="s">
        <v>508</v>
      </c>
      <c r="H46" s="12" t="s">
        <v>477</v>
      </c>
    </row>
    <row r="47" ht="14.25" customHeight="1">
      <c r="A47" s="12" t="s">
        <v>450</v>
      </c>
      <c r="C47" s="380">
        <f>'BLDG 2 2010'!AC1170</f>
        <v>15.98816581</v>
      </c>
      <c r="D47" s="380">
        <f>(LOOKUP(C$38,Inputs!$C$3:$T$5)+1)*C47</f>
        <v>24.54676164</v>
      </c>
      <c r="E47" s="12" t="s">
        <v>507</v>
      </c>
      <c r="F47" s="65">
        <f>'BLDG 2 2010'!AG1170</f>
        <v>0.1758236853</v>
      </c>
      <c r="G47" s="12" t="s">
        <v>508</v>
      </c>
      <c r="H47" s="320" t="s">
        <v>510</v>
      </c>
    </row>
    <row r="48" ht="14.25" customHeight="1">
      <c r="A48" s="12" t="s">
        <v>452</v>
      </c>
      <c r="C48" s="380">
        <f>'BLDG 2 2010'!AC1171</f>
        <v>0</v>
      </c>
      <c r="D48" s="380">
        <f>(LOOKUP(C$38,Inputs!$C$3:$T$5)+1)*C48</f>
        <v>0</v>
      </c>
      <c r="E48" s="12" t="s">
        <v>507</v>
      </c>
      <c r="F48" s="385">
        <f>'BLDG 2 2010'!AF1171</f>
        <v>0</v>
      </c>
      <c r="G48" s="12" t="s">
        <v>508</v>
      </c>
      <c r="H48" s="12" t="s">
        <v>511</v>
      </c>
    </row>
    <row r="49" ht="14.25" customHeight="1">
      <c r="A49" s="12" t="s">
        <v>454</v>
      </c>
      <c r="C49" s="380">
        <f>'BLDG 2 2010'!AC1172</f>
        <v>0</v>
      </c>
      <c r="D49" s="380">
        <f>(LOOKUP(C$38,Inputs!$C$3:$T$5)+1)*C49</f>
        <v>0</v>
      </c>
      <c r="E49" s="12" t="s">
        <v>507</v>
      </c>
      <c r="F49" s="65">
        <f>'BLDG 2 2010'!AH1172</f>
        <v>0</v>
      </c>
      <c r="G49" s="12" t="s">
        <v>508</v>
      </c>
      <c r="H49" s="12" t="s">
        <v>483</v>
      </c>
    </row>
    <row r="50" ht="14.25" customHeight="1"/>
    <row r="51" ht="14.25" customHeight="1">
      <c r="A51" s="12" t="s">
        <v>321</v>
      </c>
    </row>
    <row r="52" ht="14.25" customHeight="1">
      <c r="A52" s="12" t="s">
        <v>456</v>
      </c>
      <c r="F52" s="385" t="str">
        <f>'BLDG 2 2010'!AE1175</f>
        <v/>
      </c>
      <c r="G52" s="12" t="s">
        <v>508</v>
      </c>
      <c r="H52" s="12" t="s">
        <v>477</v>
      </c>
    </row>
    <row r="53" ht="14.25" customHeight="1">
      <c r="A53" s="12" t="s">
        <v>458</v>
      </c>
      <c r="C53" s="380">
        <f>'BLDG 2 2010'!AC1175</f>
        <v>13.62517119</v>
      </c>
      <c r="D53" s="380">
        <f>(LOOKUP(C$38,Inputs!$C$3:$T$5)+1)*C53</f>
        <v>20.91883669</v>
      </c>
      <c r="E53" s="322" t="s">
        <v>509</v>
      </c>
      <c r="F53" s="385">
        <f>'BLDG 2 2010'!AF1171</f>
        <v>0</v>
      </c>
      <c r="G53" s="12" t="s">
        <v>508</v>
      </c>
      <c r="H53" s="320" t="s">
        <v>510</v>
      </c>
    </row>
    <row r="54" ht="14.25" customHeight="1">
      <c r="F54" s="385">
        <f>'BLDG 2 2010'!AG1170</f>
        <v>0.1758236853</v>
      </c>
      <c r="G54" s="12" t="s">
        <v>508</v>
      </c>
      <c r="H54" s="12" t="s">
        <v>511</v>
      </c>
    </row>
    <row r="55" ht="14.25" customHeight="1">
      <c r="A55" s="12" t="s">
        <v>513</v>
      </c>
      <c r="G55" s="12" t="s">
        <v>508</v>
      </c>
      <c r="H55" s="12" t="s">
        <v>483</v>
      </c>
    </row>
    <row r="56" ht="14.25" customHeight="1">
      <c r="A56" s="12" t="s">
        <v>514</v>
      </c>
      <c r="C56" s="380">
        <f>'BLDG 2 2010'!AC1177</f>
        <v>9.116332305</v>
      </c>
      <c r="D56" s="380">
        <f>(LOOKUP(C$38,Inputs!$C$3:$T$5)+1)*C56</f>
        <v>13.9963795</v>
      </c>
      <c r="E56" s="322" t="s">
        <v>509</v>
      </c>
      <c r="F56" s="385">
        <f>'BLDG 2 2010'!AE1177</f>
        <v>0.1222098525</v>
      </c>
      <c r="G56" s="12" t="s">
        <v>508</v>
      </c>
      <c r="H56" s="12" t="s">
        <v>477</v>
      </c>
    </row>
    <row r="57" ht="14.25" customHeight="1">
      <c r="A57" s="12" t="s">
        <v>515</v>
      </c>
      <c r="C57" s="380">
        <f>'BLDG 2 2010'!AC1178</f>
        <v>4.747871739</v>
      </c>
      <c r="D57" s="380">
        <f>(LOOKUP(C$38,Inputs!$C$3:$T$5)+1)*C57</f>
        <v>7.289446285</v>
      </c>
      <c r="E57" s="322" t="s">
        <v>509</v>
      </c>
      <c r="F57" s="385">
        <f>'BLDG 2 2010'!AG1178</f>
        <v>0.002542516119</v>
      </c>
      <c r="G57" s="12" t="s">
        <v>508</v>
      </c>
      <c r="H57" s="12" t="s">
        <v>510</v>
      </c>
    </row>
    <row r="58" ht="14.25" customHeight="1">
      <c r="A58" s="12" t="s">
        <v>516</v>
      </c>
      <c r="C58" s="380">
        <f>'BLDG 2 2010'!AC1179</f>
        <v>0.8310893404</v>
      </c>
      <c r="D58" s="380">
        <f>(LOOKUP(C$38,Inputs!$C$3:$T$5)+1)*C58</f>
        <v>1.275978257</v>
      </c>
      <c r="E58" s="322" t="s">
        <v>509</v>
      </c>
      <c r="F58" s="385">
        <f>'BLDG 2 2010'!AF1179</f>
        <v>0.2726278792</v>
      </c>
      <c r="G58" s="12" t="s">
        <v>508</v>
      </c>
      <c r="H58" s="12" t="s">
        <v>511</v>
      </c>
    </row>
    <row r="59" ht="14.25" customHeight="1"/>
    <row r="60" ht="14.25" customHeight="1"/>
    <row r="61" ht="14.25" customHeight="1">
      <c r="A61" s="12" t="s">
        <v>323</v>
      </c>
      <c r="C61" s="380">
        <f>'BLDG 2 2010'!AC1180</f>
        <v>16.95786784</v>
      </c>
      <c r="D61" s="380">
        <f>(LOOKUP(C$38,Inputs!$C$3:$T$5)+1)*C61</f>
        <v>26.0355531</v>
      </c>
      <c r="E61" s="322" t="s">
        <v>509</v>
      </c>
    </row>
    <row r="62" ht="14.25" customHeight="1"/>
    <row r="63" ht="14.25" customHeight="1">
      <c r="A63" s="12" t="s">
        <v>326</v>
      </c>
      <c r="C63" s="380">
        <f>'BLDG 2 2010'!AC1181</f>
        <v>15.22894027</v>
      </c>
      <c r="D63" s="380">
        <f>(LOOKUP(C$38,Inputs!$C$3:$T$5)+1)*C63</f>
        <v>23.38111647</v>
      </c>
      <c r="E63" s="322" t="s">
        <v>509</v>
      </c>
      <c r="F63" s="65">
        <f>'BLDG 2 2010'!AE1181</f>
        <v>3.75523572</v>
      </c>
      <c r="G63" s="12" t="s">
        <v>508</v>
      </c>
      <c r="H63" s="12" t="s">
        <v>477</v>
      </c>
    </row>
    <row r="64" ht="14.25" customHeight="1">
      <c r="G64" s="12" t="s">
        <v>508</v>
      </c>
      <c r="H64" s="320" t="s">
        <v>510</v>
      </c>
    </row>
    <row r="65" ht="14.25" customHeight="1">
      <c r="G65" s="12" t="s">
        <v>508</v>
      </c>
      <c r="H65" s="12" t="s">
        <v>511</v>
      </c>
    </row>
    <row r="66" ht="14.25" customHeight="1">
      <c r="G66" s="12" t="s">
        <v>508</v>
      </c>
      <c r="H66" s="12" t="s">
        <v>483</v>
      </c>
    </row>
    <row r="67" ht="14.25" customHeight="1"/>
    <row r="68" ht="14.25" customHeight="1">
      <c r="A68" s="12" t="s">
        <v>517</v>
      </c>
      <c r="C68" s="380">
        <f>'BLDG 2 2010'!Z1114</f>
        <v>0.3694079401</v>
      </c>
      <c r="D68" s="380">
        <f>(LOOKUP(C$3,Inputs!$C$3:$T$5)+1)*C68</f>
        <v>0.5837159564</v>
      </c>
      <c r="E68" s="322" t="s">
        <v>509</v>
      </c>
    </row>
    <row r="69" ht="14.25" customHeight="1">
      <c r="A69" s="12" t="s">
        <v>330</v>
      </c>
      <c r="C69" s="380">
        <f>'BLDG 2 2010'!Z1115</f>
        <v>0.1828040404</v>
      </c>
      <c r="D69" s="380">
        <f>(LOOKUP(C$3,Inputs!$C$3:$T$5)+1)*C69</f>
        <v>0.288855825</v>
      </c>
      <c r="E69" s="322" t="s">
        <v>462</v>
      </c>
    </row>
    <row r="70" ht="14.25" customHeight="1"/>
    <row r="71" ht="14.25" customHeight="1">
      <c r="A71" s="366"/>
      <c r="B71" s="367"/>
      <c r="C71" s="367"/>
      <c r="D71" s="367"/>
      <c r="E71" s="368" t="s">
        <v>527</v>
      </c>
      <c r="F71" s="367"/>
      <c r="G71" s="367"/>
      <c r="H71" s="367"/>
      <c r="I71" s="367"/>
      <c r="J71" s="369"/>
      <c r="AB71" s="386"/>
      <c r="AC71" s="386"/>
      <c r="AD71" s="386"/>
      <c r="AE71" s="386"/>
      <c r="AF71" s="386"/>
      <c r="AG71" s="386"/>
      <c r="AH71" s="386"/>
      <c r="AI71" s="386"/>
      <c r="AJ71" s="386"/>
      <c r="AK71" s="386"/>
      <c r="AL71" s="386"/>
      <c r="AM71" s="386"/>
      <c r="AN71" s="386"/>
      <c r="AO71" s="386"/>
      <c r="AP71" s="386"/>
      <c r="AQ71" s="386"/>
      <c r="AR71" s="386"/>
      <c r="AS71" s="386"/>
      <c r="AT71" s="386"/>
      <c r="AU71" s="386"/>
    </row>
    <row r="72" ht="14.25" customHeight="1">
      <c r="C72" s="52">
        <v>2010.0</v>
      </c>
      <c r="D72" s="52">
        <v>2026.0</v>
      </c>
      <c r="E72" s="306"/>
    </row>
    <row r="73" ht="14.25" customHeight="1">
      <c r="C73" s="306" t="s">
        <v>492</v>
      </c>
      <c r="D73" s="306" t="s">
        <v>493</v>
      </c>
      <c r="F73" s="306" t="s">
        <v>494</v>
      </c>
    </row>
    <row r="74" ht="14.25" customHeight="1">
      <c r="C74" s="306"/>
      <c r="D74" s="306"/>
    </row>
    <row r="75" ht="14.25" customHeight="1">
      <c r="A75" s="12" t="s">
        <v>502</v>
      </c>
    </row>
    <row r="76" ht="14.25" customHeight="1">
      <c r="A76" s="12" t="s">
        <v>442</v>
      </c>
      <c r="C76" s="380">
        <f>'Building 3 - 2010'!AC257</f>
        <v>82.12512</v>
      </c>
      <c r="D76" s="380">
        <f>(LOOKUP(C$72,Inputs!$C$3:$T$5)+1)*C76</f>
        <v>126.0873679</v>
      </c>
      <c r="E76" s="12" t="s">
        <v>504</v>
      </c>
      <c r="F76" s="65">
        <f>'Building 3 - 2010'!AE257</f>
        <v>0.03545208333</v>
      </c>
      <c r="G76" s="12" t="s">
        <v>505</v>
      </c>
      <c r="H76" s="12" t="s">
        <v>525</v>
      </c>
    </row>
    <row r="77" ht="14.25" customHeight="1">
      <c r="A77" s="12" t="s">
        <v>445</v>
      </c>
      <c r="C77" s="380">
        <f>'Building 3 - 2010'!AC258</f>
        <v>2.239776</v>
      </c>
      <c r="D77" s="380">
        <f>(LOOKUP(C$72,Inputs!$C$3:$T$5)+1)*C77</f>
        <v>3.438746399</v>
      </c>
      <c r="E77" s="12" t="s">
        <v>507</v>
      </c>
      <c r="F77" s="65">
        <f>'Building 3 - 2010'!AE258</f>
        <v>0.1296452933</v>
      </c>
      <c r="G77" s="12" t="s">
        <v>508</v>
      </c>
      <c r="H77" s="12" t="s">
        <v>526</v>
      </c>
    </row>
    <row r="78" ht="14.25" customHeight="1"/>
    <row r="79" ht="14.25" customHeight="1">
      <c r="A79" s="12" t="s">
        <v>319</v>
      </c>
      <c r="C79" s="380"/>
      <c r="D79" s="380"/>
      <c r="F79" s="65"/>
    </row>
    <row r="80" ht="14.25" customHeight="1">
      <c r="A80" s="12" t="s">
        <v>448</v>
      </c>
      <c r="C80" s="380">
        <f>'Building 3 - 2010'!AC271</f>
        <v>8.350445597</v>
      </c>
      <c r="D80" s="380">
        <f>(LOOKUP(C$72,Inputs!$C$3:$T$5)+1)*C80</f>
        <v>12.82050737</v>
      </c>
      <c r="E80" s="322" t="s">
        <v>509</v>
      </c>
      <c r="F80" s="385">
        <f>'Building 3 - 2010'!AE271</f>
        <v>0.06791877575</v>
      </c>
      <c r="G80" s="12" t="s">
        <v>508</v>
      </c>
      <c r="H80" s="12" t="s">
        <v>477</v>
      </c>
    </row>
    <row r="81" ht="14.25" customHeight="1">
      <c r="A81" s="12" t="s">
        <v>450</v>
      </c>
      <c r="C81" s="380">
        <f>'Building 3 - 2010'!AC272</f>
        <v>12.19758841</v>
      </c>
      <c r="D81" s="380">
        <f>(LOOKUP(C$72,Inputs!$C$3:$T$5)+1)*C81</f>
        <v>18.72705718</v>
      </c>
      <c r="E81" s="322" t="s">
        <v>509</v>
      </c>
      <c r="F81" s="65">
        <f>'Building 3 - 2010'!AG272</f>
        <v>0.06263739037</v>
      </c>
      <c r="G81" s="12" t="s">
        <v>508</v>
      </c>
      <c r="H81" s="320" t="s">
        <v>510</v>
      </c>
    </row>
    <row r="82" ht="14.25" customHeight="1">
      <c r="A82" s="12" t="s">
        <v>452</v>
      </c>
      <c r="C82" s="380">
        <f>'Building 3 - 2010'!AC273</f>
        <v>0.2579232979</v>
      </c>
      <c r="D82" s="380">
        <f>(LOOKUP(C$72,Inputs!$C$3:$T$5)+1)*C82</f>
        <v>0.3959917473</v>
      </c>
      <c r="E82" s="322" t="s">
        <v>509</v>
      </c>
      <c r="F82" s="65" t="str">
        <f>'Building 3 - 2010'!AF273</f>
        <v/>
      </c>
      <c r="G82" s="12" t="s">
        <v>508</v>
      </c>
      <c r="H82" s="12" t="s">
        <v>511</v>
      </c>
    </row>
    <row r="83" ht="14.25" customHeight="1">
      <c r="A83" s="12" t="s">
        <v>454</v>
      </c>
      <c r="C83" s="380" t="str">
        <f>'Building 3 - 2010'!AC274</f>
        <v/>
      </c>
      <c r="D83" s="380">
        <f>(LOOKUP(C$72,Inputs!$C$3:$T$5)+1)*C83</f>
        <v>0</v>
      </c>
      <c r="E83" s="322" t="s">
        <v>509</v>
      </c>
      <c r="H83" s="12" t="s">
        <v>483</v>
      </c>
    </row>
    <row r="84" ht="14.25" customHeight="1"/>
    <row r="85" ht="14.25" customHeight="1">
      <c r="A85" s="12" t="s">
        <v>321</v>
      </c>
      <c r="C85" s="380"/>
      <c r="D85" s="380"/>
      <c r="E85" s="316"/>
      <c r="F85" s="385"/>
    </row>
    <row r="86" ht="14.25" customHeight="1">
      <c r="A86" s="12" t="s">
        <v>456</v>
      </c>
      <c r="F86" s="385">
        <f>'Building 3 - 2010'!AG385</f>
        <v>0.004980102452</v>
      </c>
      <c r="G86" s="12" t="s">
        <v>508</v>
      </c>
      <c r="H86" s="12" t="s">
        <v>510</v>
      </c>
    </row>
    <row r="87" ht="14.25" customHeight="1">
      <c r="A87" s="12" t="s">
        <v>458</v>
      </c>
      <c r="C87" s="380">
        <f>'Building 3 - 2010'!AC385</f>
        <v>2.620707045</v>
      </c>
      <c r="D87" s="380">
        <f>(LOOKUP(C$72,Inputs!$C$3:$T$5)+1)*C87</f>
        <v>4.023592946</v>
      </c>
      <c r="E87" s="322" t="s">
        <v>509</v>
      </c>
      <c r="F87" s="385"/>
      <c r="G87" s="12" t="s">
        <v>508</v>
      </c>
      <c r="H87" s="12" t="s">
        <v>511</v>
      </c>
    </row>
    <row r="88" ht="14.25" customHeight="1">
      <c r="G88" s="12" t="s">
        <v>508</v>
      </c>
      <c r="H88" s="12" t="s">
        <v>483</v>
      </c>
    </row>
    <row r="89" ht="14.25" customHeight="1"/>
    <row r="90" ht="14.25" customHeight="1">
      <c r="A90" s="12" t="s">
        <v>323</v>
      </c>
      <c r="C90" s="380">
        <f>'Building 3 - 2010'!AC421</f>
        <v>5.26576205</v>
      </c>
      <c r="D90" s="380">
        <f>(LOOKUP(C$72,Inputs!$C$3:$T$5)+1)*C90</f>
        <v>8.084567513</v>
      </c>
      <c r="E90" s="322" t="s">
        <v>509</v>
      </c>
    </row>
    <row r="91" ht="14.25" customHeight="1"/>
    <row r="92" ht="14.25" customHeight="1">
      <c r="A92" s="12" t="s">
        <v>326</v>
      </c>
      <c r="C92" s="380">
        <f>'Building 3 - 2010'!AC502</f>
        <v>5.031535665</v>
      </c>
      <c r="D92" s="380">
        <f>(LOOKUP(C$72,Inputs!$C$3:$T$5)+1)*C92</f>
        <v>7.72495783</v>
      </c>
      <c r="E92" s="322" t="s">
        <v>509</v>
      </c>
      <c r="F92" s="65">
        <f>'Building 3 - 2010'!AE502</f>
        <v>1.617134483</v>
      </c>
      <c r="G92" s="12" t="s">
        <v>508</v>
      </c>
      <c r="H92" s="12" t="s">
        <v>477</v>
      </c>
    </row>
    <row r="93" ht="14.25" customHeight="1">
      <c r="G93" s="12" t="s">
        <v>508</v>
      </c>
      <c r="H93" s="320" t="s">
        <v>510</v>
      </c>
    </row>
    <row r="94" ht="14.25" customHeight="1">
      <c r="G94" s="12" t="s">
        <v>508</v>
      </c>
      <c r="H94" s="12" t="s">
        <v>511</v>
      </c>
    </row>
    <row r="95" ht="14.25" customHeight="1">
      <c r="G95" s="12" t="s">
        <v>508</v>
      </c>
      <c r="H95" s="12" t="s">
        <v>483</v>
      </c>
    </row>
    <row r="96" ht="14.25" customHeight="1"/>
    <row r="97" ht="14.25" customHeight="1">
      <c r="A97" s="12" t="s">
        <v>517</v>
      </c>
      <c r="C97" s="380">
        <f>'Building 3 - 2010'!AC592</f>
        <v>0.3694405993</v>
      </c>
      <c r="D97" s="380">
        <f>(LOOKUP(C$3,Inputs!$C$3:$T$5)+1)*C97</f>
        <v>0.5837675625</v>
      </c>
      <c r="E97" s="322" t="s">
        <v>509</v>
      </c>
    </row>
    <row r="98" ht="14.25" customHeight="1">
      <c r="A98" s="12" t="s">
        <v>330</v>
      </c>
      <c r="C98" s="380">
        <f>'Building 3 - 2010'!AC593</f>
        <v>0.182820202</v>
      </c>
      <c r="D98" s="380">
        <f>(LOOKUP(C$3,Inputs!$C$3:$T$5)+1)*C98</f>
        <v>0.2888813626</v>
      </c>
      <c r="E98" s="322" t="s">
        <v>462</v>
      </c>
    </row>
    <row r="99" ht="14.25" customHeight="1"/>
    <row r="100" ht="14.25" customHeight="1">
      <c r="A100" s="366"/>
      <c r="B100" s="367"/>
      <c r="C100" s="367"/>
      <c r="D100" s="367"/>
      <c r="E100" s="368" t="s">
        <v>528</v>
      </c>
      <c r="F100" s="367"/>
      <c r="G100" s="367"/>
      <c r="H100" s="367"/>
      <c r="I100" s="367"/>
      <c r="J100" s="369"/>
    </row>
    <row r="101" ht="14.25" customHeight="1">
      <c r="C101" s="52">
        <v>2012.0</v>
      </c>
      <c r="D101" s="52">
        <v>2026.0</v>
      </c>
      <c r="E101" s="306"/>
    </row>
    <row r="102" ht="14.25" customHeight="1">
      <c r="C102" s="306" t="s">
        <v>492</v>
      </c>
      <c r="D102" s="306" t="s">
        <v>493</v>
      </c>
      <c r="F102" s="306" t="s">
        <v>494</v>
      </c>
    </row>
    <row r="103" ht="14.25" customHeight="1">
      <c r="C103" s="306"/>
      <c r="D103" s="306"/>
    </row>
    <row r="104" ht="14.25" customHeight="1">
      <c r="A104" s="12" t="s">
        <v>502</v>
      </c>
    </row>
    <row r="105" ht="14.25" customHeight="1">
      <c r="A105" s="12" t="s">
        <v>442</v>
      </c>
      <c r="C105" s="380">
        <f>'Building 4 - 2012'!AC1055</f>
        <v>143.2531558</v>
      </c>
      <c r="D105" s="380">
        <f>(LOOKUP(C$101,Inputs!$C$3:$T$5)+1)*C105</f>
        <v>209.2292219</v>
      </c>
      <c r="E105" s="12" t="s">
        <v>504</v>
      </c>
      <c r="F105" s="65">
        <f>'Building 4 - 2012'!AE1055</f>
        <v>1.311758175</v>
      </c>
      <c r="G105" s="12" t="s">
        <v>505</v>
      </c>
      <c r="H105" s="12" t="s">
        <v>525</v>
      </c>
    </row>
    <row r="106" ht="14.25" customHeight="1">
      <c r="A106" s="12" t="s">
        <v>445</v>
      </c>
      <c r="C106" s="380">
        <f>'Building 4 - 2012'!AC1056</f>
        <v>2.859609023</v>
      </c>
      <c r="D106" s="380">
        <f>(LOOKUP(C$101,Inputs!$C$3:$T$5)+1)*C106</f>
        <v>4.176618431</v>
      </c>
      <c r="E106" s="12" t="s">
        <v>507</v>
      </c>
      <c r="F106" s="65">
        <f>'Building 4 - 2012'!AE1056</f>
        <v>0.04632408226</v>
      </c>
      <c r="G106" s="12" t="s">
        <v>508</v>
      </c>
      <c r="H106" s="12" t="s">
        <v>526</v>
      </c>
    </row>
    <row r="107" ht="14.25" customHeight="1"/>
    <row r="108" ht="14.25" customHeight="1">
      <c r="A108" s="12" t="s">
        <v>319</v>
      </c>
      <c r="C108" s="380"/>
      <c r="D108" s="380"/>
      <c r="F108" s="65"/>
    </row>
    <row r="109" ht="14.25" customHeight="1">
      <c r="A109" s="12" t="s">
        <v>448</v>
      </c>
      <c r="C109" s="380">
        <f>'Building 4 - 2012'!AC1051</f>
        <v>8.848911176</v>
      </c>
      <c r="D109" s="380">
        <f>(LOOKUP(C$101,Inputs!$C$3:$T$5)+1)*C109</f>
        <v>12.9243282</v>
      </c>
      <c r="E109" s="12" t="s">
        <v>507</v>
      </c>
      <c r="F109" s="385">
        <f>'Building 4 - 2012'!AE1051</f>
        <v>0.113329846</v>
      </c>
      <c r="G109" s="12" t="s">
        <v>508</v>
      </c>
      <c r="H109" s="12" t="s">
        <v>477</v>
      </c>
    </row>
    <row r="110" ht="14.25" customHeight="1">
      <c r="A110" s="12" t="s">
        <v>450</v>
      </c>
      <c r="C110" s="380">
        <f>'Building 4 - 2012'!AC1052</f>
        <v>0.1877002861</v>
      </c>
      <c r="D110" s="380">
        <f>(LOOKUP(C$101,Inputs!$C$3:$T$5)+1)*C110</f>
        <v>0.2741467341</v>
      </c>
      <c r="E110" s="12" t="s">
        <v>507</v>
      </c>
      <c r="F110" s="385">
        <f>'Building 4 - 2012'!AG1052</f>
        <v>0.002137814305</v>
      </c>
      <c r="G110" s="12" t="s">
        <v>508</v>
      </c>
      <c r="H110" s="12" t="s">
        <v>510</v>
      </c>
    </row>
    <row r="111" ht="14.25" customHeight="1">
      <c r="A111" s="12" t="s">
        <v>452</v>
      </c>
      <c r="C111" s="380">
        <f>'Building 4 - 2012'!AC1053</f>
        <v>0</v>
      </c>
      <c r="D111" s="380">
        <f>(LOOKUP(C$101,Inputs!$C$3:$T$5)+1)*C111</f>
        <v>0</v>
      </c>
      <c r="E111" s="12" t="s">
        <v>507</v>
      </c>
      <c r="F111" s="65" t="str">
        <f>'Building 3 - 2010'!AF299</f>
        <v/>
      </c>
      <c r="G111" s="12" t="s">
        <v>508</v>
      </c>
      <c r="H111" s="12" t="s">
        <v>511</v>
      </c>
    </row>
    <row r="112" ht="14.25" customHeight="1">
      <c r="A112" s="12" t="s">
        <v>454</v>
      </c>
      <c r="C112" s="380" t="str">
        <f>'Building 4 - 2012'!AC1054</f>
        <v/>
      </c>
      <c r="D112" s="380">
        <f>(LOOKUP(C$101,Inputs!$C$3:$T$5)+1)*C112</f>
        <v>0</v>
      </c>
      <c r="E112" s="12" t="s">
        <v>507</v>
      </c>
      <c r="H112" s="12" t="s">
        <v>483</v>
      </c>
    </row>
    <row r="113" ht="14.25" customHeight="1"/>
    <row r="114" ht="14.25" customHeight="1">
      <c r="A114" s="12" t="s">
        <v>321</v>
      </c>
      <c r="C114" s="380"/>
      <c r="D114" s="380"/>
      <c r="E114" s="316"/>
      <c r="F114" s="385"/>
    </row>
    <row r="115" ht="14.25" customHeight="1">
      <c r="A115" s="12" t="s">
        <v>456</v>
      </c>
      <c r="C115" s="380">
        <f>'Building 4 - 2012'!AC1058</f>
        <v>2.998573266</v>
      </c>
      <c r="D115" s="380">
        <f>(LOOKUP(C$101,Inputs!$C$3:$T$5)+1)*C115</f>
        <v>4.379583458</v>
      </c>
      <c r="E115" s="322" t="s">
        <v>509</v>
      </c>
      <c r="F115" s="385">
        <f>'Building 4 - 2012'!AE1058</f>
        <v>0.12499619</v>
      </c>
      <c r="G115" s="12" t="s">
        <v>508</v>
      </c>
      <c r="H115" s="12" t="s">
        <v>477</v>
      </c>
    </row>
    <row r="116" ht="14.25" customHeight="1">
      <c r="A116" s="12" t="s">
        <v>458</v>
      </c>
      <c r="C116" s="380">
        <f>'Building 4 - 2012'!AC1059</f>
        <v>2.25426984</v>
      </c>
      <c r="D116" s="380">
        <f>(LOOKUP(C$101,Inputs!$C$3:$T$5)+1)*C116</f>
        <v>3.292486801</v>
      </c>
      <c r="E116" s="322" t="s">
        <v>509</v>
      </c>
      <c r="F116" s="385">
        <f>'Building 4 - 2012'!AG1059</f>
        <v>0.0133939008</v>
      </c>
      <c r="G116" s="12" t="s">
        <v>508</v>
      </c>
      <c r="H116" s="12" t="s">
        <v>510</v>
      </c>
    </row>
    <row r="117" ht="14.25" customHeight="1">
      <c r="F117" s="385"/>
      <c r="G117" s="12" t="s">
        <v>508</v>
      </c>
      <c r="H117" s="12" t="s">
        <v>511</v>
      </c>
    </row>
    <row r="118" ht="14.25" customHeight="1">
      <c r="G118" s="12" t="s">
        <v>508</v>
      </c>
      <c r="H118" s="12" t="s">
        <v>483</v>
      </c>
    </row>
    <row r="119" ht="14.25" customHeight="1"/>
    <row r="120" ht="14.25" customHeight="1">
      <c r="A120" s="12" t="s">
        <v>323</v>
      </c>
      <c r="C120" s="380">
        <f>'Building 4 - 2012'!AC1060</f>
        <v>18.84561557</v>
      </c>
      <c r="D120" s="380">
        <f>(LOOKUP(C$101,Inputs!$C$3:$T$5)+1)*C120</f>
        <v>27.52507238</v>
      </c>
      <c r="E120" s="322" t="s">
        <v>509</v>
      </c>
    </row>
    <row r="121" ht="14.25" customHeight="1"/>
    <row r="122" ht="14.25" customHeight="1">
      <c r="A122" s="12" t="s">
        <v>326</v>
      </c>
      <c r="C122" s="380">
        <f>'Building 4 - 2012'!AC1061</f>
        <v>16.99236269</v>
      </c>
      <c r="D122" s="380">
        <f>(LOOKUP(C$101,Inputs!$C$3:$T$5)+1)*C122</f>
        <v>24.81829322</v>
      </c>
      <c r="E122" s="322" t="s">
        <v>509</v>
      </c>
      <c r="F122" s="65">
        <f>'Building 4 - 2012'!AE1061</f>
        <v>1.211723225</v>
      </c>
      <c r="G122" s="12" t="s">
        <v>508</v>
      </c>
      <c r="H122" s="12" t="s">
        <v>477</v>
      </c>
    </row>
    <row r="123" ht="14.25" customHeight="1">
      <c r="C123" s="380"/>
      <c r="D123" s="380"/>
      <c r="E123" s="316"/>
      <c r="F123" s="65"/>
    </row>
    <row r="124" ht="14.25" customHeight="1">
      <c r="A124" s="12" t="s">
        <v>517</v>
      </c>
      <c r="C124" s="380">
        <f>'Building 4 - 2012'!AC984</f>
        <v>0.7511610487</v>
      </c>
      <c r="D124" s="380">
        <f>(LOOKUP(C$3,Inputs!$C$3:$T$5)+1)*C124</f>
        <v>1.186938997</v>
      </c>
      <c r="E124" s="322" t="s">
        <v>509</v>
      </c>
      <c r="F124" s="65"/>
    </row>
    <row r="125" ht="14.25" customHeight="1">
      <c r="A125" s="12" t="s">
        <v>330</v>
      </c>
      <c r="C125" s="380">
        <f>'Building 4 - 2012'!AC985</f>
        <v>0.5344952796</v>
      </c>
      <c r="D125" s="380">
        <f>(LOOKUP(C$3,Inputs!$C$3:$T$5)+1)*C125</f>
        <v>0.8445769284</v>
      </c>
      <c r="E125" s="322" t="s">
        <v>462</v>
      </c>
      <c r="F125" s="65"/>
    </row>
    <row r="126" ht="14.25" customHeight="1"/>
    <row r="127" ht="14.25" customHeight="1">
      <c r="A127" s="12" t="s">
        <v>529</v>
      </c>
    </row>
    <row r="128" ht="14.25" customHeight="1">
      <c r="B128" s="12" t="s">
        <v>477</v>
      </c>
      <c r="C128" s="380">
        <f>'Building 4 - 2012'!AC1063</f>
        <v>170.7545794</v>
      </c>
      <c r="D128" s="380">
        <f>(LOOKUP(C$101,Inputs!$C$3:$T$5)+1)*C128</f>
        <v>249.3965847</v>
      </c>
      <c r="E128" s="322" t="s">
        <v>530</v>
      </c>
      <c r="F128" s="385">
        <f>'Building 4 - 2012'!AE1063</f>
        <v>1.340480231</v>
      </c>
      <c r="G128" s="322" t="s">
        <v>531</v>
      </c>
    </row>
    <row r="129" ht="14.25" customHeight="1">
      <c r="B129" s="12" t="s">
        <v>510</v>
      </c>
      <c r="C129" s="380">
        <f>'Building 4 - 2012'!AC1064</f>
        <v>271.0981529</v>
      </c>
      <c r="D129" s="380">
        <f>(LOOKUP(C$101,Inputs!$C$3:$T$5)+1)*C129</f>
        <v>395.953969</v>
      </c>
      <c r="E129" s="322" t="s">
        <v>530</v>
      </c>
      <c r="F129" s="385">
        <f>'Building 4 - 2012'!AG1064</f>
        <v>0.3785456432</v>
      </c>
      <c r="G129" s="322" t="s">
        <v>531</v>
      </c>
    </row>
    <row r="130" ht="14.25" customHeight="1">
      <c r="A130" s="12" t="s">
        <v>520</v>
      </c>
      <c r="C130" s="380">
        <f>'Building 4 - 2012'!AC1065</f>
        <v>0.5111111111</v>
      </c>
      <c r="D130" s="380">
        <f>(LOOKUP(C$101,Inputs!$C$3:$T$5)+1)*C130</f>
        <v>0.7465062777</v>
      </c>
      <c r="E130" s="322" t="s">
        <v>462</v>
      </c>
    </row>
    <row r="131" ht="14.25" customHeight="1">
      <c r="A131" s="12" t="s">
        <v>532</v>
      </c>
      <c r="C131" s="380">
        <f>'Building 4 - 2012'!AC1066</f>
        <v>27.9615147</v>
      </c>
      <c r="D131" s="380">
        <f>(LOOKUP(C$101,Inputs!$C$3:$T$5)+1)*C131</f>
        <v>40.83935137</v>
      </c>
      <c r="E131" s="322" t="s">
        <v>462</v>
      </c>
    </row>
    <row r="132" ht="14.25" customHeight="1"/>
    <row r="133" ht="14.25" customHeight="1">
      <c r="A133" s="366"/>
      <c r="B133" s="367"/>
      <c r="C133" s="367"/>
      <c r="D133" s="367"/>
      <c r="E133" s="368" t="s">
        <v>533</v>
      </c>
      <c r="F133" s="367"/>
      <c r="G133" s="367"/>
      <c r="H133" s="367"/>
      <c r="I133" s="367"/>
      <c r="J133" s="369"/>
    </row>
    <row r="134" ht="14.25" customHeight="1">
      <c r="C134" s="52">
        <v>2015.0</v>
      </c>
      <c r="D134" s="52">
        <v>2026.0</v>
      </c>
      <c r="E134" s="306"/>
    </row>
    <row r="135" ht="14.25" customHeight="1">
      <c r="C135" s="306" t="s">
        <v>492</v>
      </c>
      <c r="D135" s="306" t="s">
        <v>493</v>
      </c>
      <c r="F135" s="306" t="s">
        <v>494</v>
      </c>
    </row>
    <row r="136" ht="14.25" customHeight="1">
      <c r="C136" s="306"/>
      <c r="D136" s="306"/>
    </row>
    <row r="137" ht="14.25" customHeight="1">
      <c r="A137" s="12" t="s">
        <v>502</v>
      </c>
    </row>
    <row r="138" ht="14.25" customHeight="1">
      <c r="A138" s="12" t="s">
        <v>442</v>
      </c>
      <c r="C138" s="380">
        <v>0.0</v>
      </c>
      <c r="D138" s="380">
        <f>(LOOKUP(C$101,Inputs!$C$3:$T$5)+1)*C138</f>
        <v>0</v>
      </c>
      <c r="E138" s="12" t="s">
        <v>504</v>
      </c>
      <c r="F138" s="65">
        <v>0.0</v>
      </c>
      <c r="G138" s="12" t="s">
        <v>505</v>
      </c>
      <c r="H138" s="12" t="s">
        <v>525</v>
      </c>
    </row>
    <row r="139" ht="14.25" customHeight="1">
      <c r="A139" s="12" t="s">
        <v>445</v>
      </c>
      <c r="C139" s="380">
        <v>0.0</v>
      </c>
      <c r="D139" s="380">
        <f>(LOOKUP(C$101,Inputs!$C$3:$T$5)+1)*C139</f>
        <v>0</v>
      </c>
      <c r="E139" s="12" t="s">
        <v>507</v>
      </c>
      <c r="F139" s="65">
        <v>0.0</v>
      </c>
      <c r="G139" s="12" t="s">
        <v>508</v>
      </c>
      <c r="H139" s="12" t="s">
        <v>526</v>
      </c>
    </row>
    <row r="140" ht="14.25" customHeight="1"/>
    <row r="141" ht="14.25" customHeight="1">
      <c r="A141" s="12" t="s">
        <v>319</v>
      </c>
      <c r="C141" s="380"/>
      <c r="D141" s="380"/>
      <c r="F141" s="65"/>
    </row>
    <row r="142" ht="14.25" customHeight="1">
      <c r="A142" s="12" t="s">
        <v>448</v>
      </c>
      <c r="C142" s="380">
        <f>'PWR - 2015'!AB301</f>
        <v>48.37284918</v>
      </c>
      <c r="D142" s="380">
        <f>(LOOKUP(C$101,Inputs!$C$3:$T$5)+1)*C142</f>
        <v>70.65124354</v>
      </c>
      <c r="E142" s="12" t="s">
        <v>507</v>
      </c>
      <c r="F142" s="65">
        <v>0.0</v>
      </c>
      <c r="G142" s="12" t="s">
        <v>508</v>
      </c>
      <c r="H142" s="12" t="s">
        <v>477</v>
      </c>
    </row>
    <row r="143" ht="14.25" customHeight="1">
      <c r="A143" s="12" t="s">
        <v>450</v>
      </c>
      <c r="C143" s="380">
        <f>'PWR - 2015'!AB300</f>
        <v>45.76398958</v>
      </c>
      <c r="D143" s="380">
        <f>(LOOKUP(C$101,Inputs!$C$3:$T$5)+1)*C143</f>
        <v>66.84085861</v>
      </c>
      <c r="E143" s="12" t="s">
        <v>507</v>
      </c>
      <c r="F143" s="65">
        <v>0.0</v>
      </c>
      <c r="G143" s="12" t="s">
        <v>508</v>
      </c>
      <c r="H143" s="12" t="s">
        <v>510</v>
      </c>
    </row>
    <row r="144" ht="14.25" customHeight="1">
      <c r="A144" s="12" t="s">
        <v>452</v>
      </c>
      <c r="C144" s="65">
        <v>0.0</v>
      </c>
      <c r="D144" s="380">
        <f>(LOOKUP(C$101,Inputs!$C$3:$T$5)+1)*C144</f>
        <v>0</v>
      </c>
      <c r="E144" s="12" t="s">
        <v>507</v>
      </c>
      <c r="F144" s="65">
        <v>0.0</v>
      </c>
      <c r="G144" s="12" t="s">
        <v>508</v>
      </c>
      <c r="H144" s="12" t="s">
        <v>511</v>
      </c>
    </row>
    <row r="145" ht="14.25" customHeight="1">
      <c r="A145" s="12" t="s">
        <v>454</v>
      </c>
      <c r="C145" s="65">
        <v>0.0</v>
      </c>
      <c r="D145" s="380">
        <f>(LOOKUP(C$101,Inputs!$C$3:$T$5)+1)*C145</f>
        <v>0</v>
      </c>
      <c r="E145" s="12" t="s">
        <v>507</v>
      </c>
      <c r="H145" s="12" t="s">
        <v>483</v>
      </c>
    </row>
    <row r="146" ht="14.25" customHeight="1"/>
    <row r="147" ht="14.25" customHeight="1">
      <c r="A147" s="12" t="s">
        <v>321</v>
      </c>
      <c r="C147" s="380"/>
      <c r="D147" s="380"/>
      <c r="E147" s="316"/>
      <c r="F147" s="385"/>
    </row>
    <row r="148" ht="14.25" customHeight="1">
      <c r="A148" s="12" t="s">
        <v>456</v>
      </c>
      <c r="C148" s="65">
        <v>0.0</v>
      </c>
      <c r="D148" s="380">
        <f>(LOOKUP(C$101,Inputs!$C$3:$T$5)+1)*C148</f>
        <v>0</v>
      </c>
      <c r="E148" s="322" t="s">
        <v>509</v>
      </c>
      <c r="F148" s="65">
        <v>0.0</v>
      </c>
      <c r="G148" s="12" t="s">
        <v>508</v>
      </c>
      <c r="H148" s="12" t="s">
        <v>477</v>
      </c>
    </row>
    <row r="149" ht="14.25" customHeight="1">
      <c r="A149" s="12" t="s">
        <v>458</v>
      </c>
      <c r="C149" s="65">
        <f>'PWR - 2015'!AB303</f>
        <v>65.21169816</v>
      </c>
      <c r="D149" s="380">
        <f>(LOOKUP(C$101,Inputs!$C$3:$T$5)+1)*C149</f>
        <v>95.24532142</v>
      </c>
      <c r="E149" s="322" t="s">
        <v>509</v>
      </c>
      <c r="F149" s="65">
        <v>0.0</v>
      </c>
      <c r="G149" s="12" t="s">
        <v>508</v>
      </c>
      <c r="H149" s="12" t="s">
        <v>510</v>
      </c>
    </row>
    <row r="150" ht="14.25" customHeight="1">
      <c r="F150" s="385"/>
      <c r="G150" s="12" t="s">
        <v>508</v>
      </c>
      <c r="H150" s="12" t="s">
        <v>511</v>
      </c>
    </row>
    <row r="151" ht="14.25" customHeight="1">
      <c r="G151" s="12" t="s">
        <v>508</v>
      </c>
      <c r="H151" s="12" t="s">
        <v>483</v>
      </c>
    </row>
    <row r="152" ht="14.25" customHeight="1"/>
    <row r="153" ht="14.25" customHeight="1">
      <c r="A153" s="12" t="s">
        <v>323</v>
      </c>
      <c r="C153" s="380">
        <f>'PWR - 2015'!AA422</f>
        <v>6.979575368</v>
      </c>
      <c r="D153" s="380">
        <f>(LOOKUP(C$101,Inputs!$C$3:$T$5)+1)*C153</f>
        <v>10.19405901</v>
      </c>
      <c r="E153" s="322" t="s">
        <v>509</v>
      </c>
    </row>
    <row r="154" ht="14.25" customHeight="1"/>
    <row r="155" ht="14.25" customHeight="1">
      <c r="A155" s="12" t="s">
        <v>326</v>
      </c>
      <c r="C155" s="65">
        <f>'PWR - 2015'!AB508</f>
        <v>47.93510947</v>
      </c>
      <c r="D155" s="380">
        <f>(LOOKUP(C$101,Inputs!$C$3:$T$5)+1)*C155</f>
        <v>70.01190028</v>
      </c>
      <c r="E155" s="322" t="s">
        <v>509</v>
      </c>
      <c r="F155" s="65">
        <v>0.0</v>
      </c>
      <c r="G155" s="12" t="s">
        <v>508</v>
      </c>
      <c r="H155" s="12" t="s">
        <v>477</v>
      </c>
    </row>
    <row r="156" ht="14.25" customHeight="1"/>
    <row r="157" ht="14.25" customHeight="1">
      <c r="A157" s="12" t="s">
        <v>517</v>
      </c>
      <c r="C157" s="65">
        <f>'PWR - 2015'!AA602</f>
        <v>1.15</v>
      </c>
      <c r="D157" s="380">
        <f>(LOOKUP(C$3,Inputs!$C$3:$T$5)+1)*C157</f>
        <v>1.817160047</v>
      </c>
      <c r="E157" s="322" t="s">
        <v>509</v>
      </c>
    </row>
    <row r="158" ht="14.25" customHeight="1">
      <c r="A158" s="12" t="s">
        <v>330</v>
      </c>
      <c r="C158" s="65">
        <v>0.0</v>
      </c>
      <c r="D158" s="380">
        <f>(LOOKUP(C$3,Inputs!$C$3:$T$5)+1)*C158</f>
        <v>0</v>
      </c>
      <c r="E158" s="322" t="s">
        <v>462</v>
      </c>
    </row>
    <row r="159" ht="14.25" customHeight="1"/>
    <row r="160" ht="14.25" customHeight="1"/>
    <row r="161" ht="14.25" customHeight="1">
      <c r="C161" s="380"/>
      <c r="D161" s="380"/>
      <c r="E161" s="316"/>
      <c r="F161" s="385"/>
      <c r="G161" s="316"/>
    </row>
    <row r="162" ht="14.25" customHeight="1">
      <c r="C162" s="380"/>
      <c r="D162" s="380"/>
      <c r="E162" s="316"/>
      <c r="F162" s="385"/>
      <c r="G162" s="316"/>
    </row>
    <row r="163" ht="14.25" customHeight="1">
      <c r="C163" s="380"/>
      <c r="D163" s="380"/>
      <c r="E163" s="316"/>
    </row>
    <row r="164" ht="14.25" customHeight="1">
      <c r="C164" s="380"/>
      <c r="D164" s="380"/>
      <c r="E164" s="316"/>
    </row>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A1:AA1"/>
    <mergeCell ref="P5:U5"/>
    <mergeCell ref="V5:AA5"/>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4" width="8.63"/>
    <col customWidth="1" min="15" max="15" width="22.38"/>
    <col customWidth="1" min="16" max="16" width="18.0"/>
    <col customWidth="1" min="17" max="26" width="8.63"/>
  </cols>
  <sheetData>
    <row r="1" ht="14.25" customHeight="1"/>
    <row r="2" ht="14.25" customHeight="1"/>
    <row r="3" ht="14.25" customHeight="1"/>
    <row r="4" ht="14.25" customHeight="1">
      <c r="N4" s="389" t="s">
        <v>534</v>
      </c>
      <c r="O4" s="390" t="s">
        <v>53</v>
      </c>
      <c r="P4" s="391" t="s">
        <v>535</v>
      </c>
    </row>
    <row r="5" ht="14.25" customHeight="1">
      <c r="N5" s="200" t="s">
        <v>209</v>
      </c>
      <c r="O5" s="392" t="s">
        <v>536</v>
      </c>
      <c r="P5" s="393">
        <v>3021527.85289157</v>
      </c>
    </row>
    <row r="6" ht="14.25" customHeight="1">
      <c r="N6" s="209" t="s">
        <v>237</v>
      </c>
      <c r="O6" s="392" t="s">
        <v>537</v>
      </c>
      <c r="P6" s="394">
        <v>5178909.78855125</v>
      </c>
    </row>
    <row r="7" ht="14.25" customHeight="1">
      <c r="N7" s="200" t="s">
        <v>279</v>
      </c>
      <c r="O7" s="392" t="s">
        <v>538</v>
      </c>
      <c r="P7" s="393">
        <v>1.415930916858273E7</v>
      </c>
    </row>
    <row r="8" ht="14.25" customHeight="1">
      <c r="N8" s="209" t="s">
        <v>280</v>
      </c>
      <c r="O8" s="392" t="s">
        <v>539</v>
      </c>
      <c r="P8" s="394">
        <v>1.4150956132333556E7</v>
      </c>
    </row>
    <row r="9" ht="14.25" customHeight="1">
      <c r="N9" s="224" t="s">
        <v>281</v>
      </c>
      <c r="O9" s="395" t="s">
        <v>540</v>
      </c>
      <c r="P9" s="396">
        <v>765186.9128514533</v>
      </c>
    </row>
    <row r="10" ht="14.25" customHeight="1">
      <c r="N10" s="177"/>
      <c r="O10" s="397" t="s">
        <v>394</v>
      </c>
      <c r="P10" s="398">
        <f>SUM(P5:P9)</f>
        <v>37275889.86</v>
      </c>
    </row>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38"/>
    <col customWidth="1" min="2" max="2" width="8.0"/>
    <col customWidth="1" min="3" max="3" width="9.38"/>
    <col customWidth="1" min="4" max="5" width="16.0"/>
    <col customWidth="1" min="6" max="6" width="11.0"/>
    <col customWidth="1" min="7" max="7" width="17.38"/>
    <col customWidth="1" min="8" max="8" width="14.5"/>
    <col customWidth="1" min="9" max="9" width="15.38"/>
    <col customWidth="1" min="10" max="10" width="13.0"/>
    <col customWidth="1" min="11" max="11" width="14.13"/>
    <col customWidth="1" min="12" max="12" width="14.5"/>
    <col customWidth="1" min="13" max="13" width="11.5"/>
    <col customWidth="1" min="14" max="14" width="14.5"/>
    <col customWidth="1" min="15" max="15" width="12.5"/>
    <col customWidth="1" min="16" max="16" width="10.5"/>
    <col customWidth="1" min="17" max="17" width="11.5"/>
    <col customWidth="1" min="18" max="20" width="12.5"/>
    <col customWidth="1" min="21" max="21" width="11.0"/>
    <col customWidth="1" min="22" max="22" width="11.38"/>
    <col customWidth="1" min="23" max="23" width="11.5"/>
    <col customWidth="1" min="24" max="24" width="11.0"/>
    <col customWidth="1" min="25" max="25" width="13.38"/>
    <col customWidth="1" min="26" max="26" width="11.5"/>
    <col customWidth="1" min="27" max="31" width="9.13"/>
  </cols>
  <sheetData>
    <row r="1" ht="12.0" customHeight="1">
      <c r="A1" s="399"/>
      <c r="B1" s="399"/>
      <c r="C1" s="399"/>
      <c r="D1" s="399"/>
      <c r="E1" s="399"/>
      <c r="F1" s="399"/>
      <c r="G1" s="399"/>
      <c r="H1" s="399"/>
      <c r="I1" s="399"/>
      <c r="J1" s="399"/>
      <c r="K1" s="399"/>
      <c r="L1" s="399"/>
      <c r="M1" s="399"/>
      <c r="N1" s="399"/>
      <c r="O1" s="399"/>
      <c r="P1" s="399"/>
      <c r="Q1" s="399"/>
      <c r="R1" s="400"/>
      <c r="S1" s="399"/>
      <c r="T1" s="400"/>
      <c r="U1" s="400"/>
      <c r="V1" s="400"/>
      <c r="W1" s="400"/>
      <c r="X1" s="400"/>
      <c r="Y1" s="400"/>
      <c r="Z1" s="401"/>
      <c r="AA1" s="401"/>
      <c r="AB1" s="401"/>
      <c r="AC1" s="401"/>
      <c r="AD1" s="401"/>
      <c r="AE1" s="401"/>
    </row>
    <row r="2" ht="12.0" customHeight="1">
      <c r="A2" s="399"/>
      <c r="B2" s="399"/>
      <c r="C2" s="399"/>
      <c r="D2" s="399"/>
      <c r="E2" s="399"/>
      <c r="F2" s="399"/>
      <c r="G2" s="399"/>
      <c r="H2" s="402"/>
      <c r="I2" s="403"/>
      <c r="J2" s="403"/>
      <c r="K2" s="403"/>
      <c r="L2" s="403"/>
      <c r="M2" s="404"/>
      <c r="N2" s="404"/>
      <c r="O2" s="404"/>
      <c r="P2" s="404" t="s">
        <v>483</v>
      </c>
      <c r="Q2" s="404" t="s">
        <v>477</v>
      </c>
      <c r="R2" s="405" t="s">
        <v>484</v>
      </c>
      <c r="S2" s="406"/>
      <c r="T2" s="405"/>
      <c r="U2" s="404" t="s">
        <v>485</v>
      </c>
      <c r="V2" s="405"/>
      <c r="W2" s="405" t="s">
        <v>483</v>
      </c>
      <c r="X2" s="405" t="s">
        <v>477</v>
      </c>
      <c r="Y2" s="405"/>
      <c r="Z2" s="401"/>
      <c r="AA2" s="401"/>
      <c r="AB2" s="407" t="s">
        <v>477</v>
      </c>
      <c r="AC2" s="407" t="s">
        <v>511</v>
      </c>
      <c r="AD2" s="407" t="s">
        <v>510</v>
      </c>
      <c r="AE2" s="407" t="s">
        <v>483</v>
      </c>
    </row>
    <row r="3" ht="12.0" customHeight="1">
      <c r="A3" s="399"/>
      <c r="B3" s="399"/>
      <c r="C3" s="399"/>
      <c r="D3" s="399"/>
      <c r="E3" s="399"/>
      <c r="F3" s="399"/>
      <c r="G3" s="399"/>
      <c r="H3" s="404"/>
      <c r="I3" s="408" t="s">
        <v>342</v>
      </c>
      <c r="J3" s="404"/>
      <c r="K3" s="404" t="s">
        <v>541</v>
      </c>
      <c r="L3" s="404"/>
      <c r="M3" s="404" t="s">
        <v>542</v>
      </c>
      <c r="N3" s="404" t="s">
        <v>485</v>
      </c>
      <c r="O3" s="404" t="s">
        <v>543</v>
      </c>
      <c r="P3" s="404" t="s">
        <v>544</v>
      </c>
      <c r="Q3" s="404" t="s">
        <v>544</v>
      </c>
      <c r="R3" s="405" t="s">
        <v>545</v>
      </c>
      <c r="S3" s="406"/>
      <c r="T3" s="405" t="s">
        <v>542</v>
      </c>
      <c r="U3" s="405" t="s">
        <v>544</v>
      </c>
      <c r="V3" s="405" t="s">
        <v>546</v>
      </c>
      <c r="W3" s="405" t="s">
        <v>544</v>
      </c>
      <c r="X3" s="405" t="s">
        <v>544</v>
      </c>
      <c r="Y3" s="405"/>
      <c r="Z3" s="401" t="s">
        <v>492</v>
      </c>
      <c r="AA3" s="401"/>
      <c r="AB3" s="407" t="s">
        <v>544</v>
      </c>
      <c r="AC3" s="407" t="s">
        <v>544</v>
      </c>
      <c r="AD3" s="407" t="s">
        <v>544</v>
      </c>
      <c r="AE3" s="407" t="s">
        <v>544</v>
      </c>
    </row>
    <row r="4" ht="12.0" customHeight="1">
      <c r="A4" s="399"/>
      <c r="B4" s="399"/>
      <c r="C4" s="401" t="s">
        <v>547</v>
      </c>
      <c r="D4" s="401"/>
      <c r="E4" s="401">
        <v>28033.8</v>
      </c>
      <c r="F4" s="401" t="s">
        <v>220</v>
      </c>
      <c r="G4" s="399"/>
      <c r="H4" s="409" t="s">
        <v>343</v>
      </c>
      <c r="I4" s="410" t="s">
        <v>344</v>
      </c>
      <c r="J4" s="409" t="s">
        <v>345</v>
      </c>
      <c r="K4" s="409" t="s">
        <v>364</v>
      </c>
      <c r="L4" s="409" t="s">
        <v>347</v>
      </c>
      <c r="M4" s="409" t="s">
        <v>548</v>
      </c>
      <c r="N4" s="409" t="s">
        <v>549</v>
      </c>
      <c r="O4" s="409" t="s">
        <v>550</v>
      </c>
      <c r="P4" s="409" t="s">
        <v>550</v>
      </c>
      <c r="Q4" s="409" t="s">
        <v>550</v>
      </c>
      <c r="R4" s="411" t="s">
        <v>551</v>
      </c>
      <c r="S4" s="412" t="s">
        <v>289</v>
      </c>
      <c r="T4" s="411" t="s">
        <v>360</v>
      </c>
      <c r="U4" s="411" t="s">
        <v>360</v>
      </c>
      <c r="V4" s="411" t="s">
        <v>360</v>
      </c>
      <c r="W4" s="411" t="s">
        <v>360</v>
      </c>
      <c r="X4" s="411" t="s">
        <v>360</v>
      </c>
      <c r="Y4" s="411" t="s">
        <v>294</v>
      </c>
      <c r="Z4" s="401" t="s">
        <v>552</v>
      </c>
      <c r="AA4" s="401"/>
      <c r="AB4" s="407" t="s">
        <v>553</v>
      </c>
      <c r="AC4" s="407" t="s">
        <v>553</v>
      </c>
      <c r="AD4" s="407" t="s">
        <v>553</v>
      </c>
      <c r="AE4" s="407" t="s">
        <v>553</v>
      </c>
    </row>
    <row r="5" ht="12.0" customHeight="1">
      <c r="A5" s="399"/>
      <c r="B5" s="399"/>
      <c r="C5" s="399"/>
      <c r="D5" s="399"/>
      <c r="E5" s="399"/>
      <c r="F5" s="399"/>
      <c r="G5" s="399"/>
      <c r="H5" s="399"/>
      <c r="I5" s="399"/>
      <c r="J5" s="399"/>
      <c r="K5" s="399"/>
      <c r="L5" s="399"/>
      <c r="M5" s="399"/>
      <c r="N5" s="399"/>
      <c r="O5" s="399"/>
      <c r="P5" s="399"/>
      <c r="Q5" s="399"/>
      <c r="R5" s="400"/>
      <c r="S5" s="399"/>
      <c r="T5" s="400"/>
      <c r="U5" s="400"/>
      <c r="V5" s="400"/>
      <c r="W5" s="400"/>
      <c r="X5" s="400"/>
      <c r="Y5" s="400"/>
      <c r="Z5" s="401"/>
      <c r="AA5" s="401"/>
      <c r="AB5" s="401"/>
      <c r="AC5" s="401"/>
      <c r="AD5" s="401"/>
      <c r="AE5" s="401"/>
    </row>
    <row r="6" ht="12.0" customHeight="1">
      <c r="A6" s="399"/>
      <c r="B6" s="413" t="s">
        <v>554</v>
      </c>
      <c r="C6" s="399"/>
      <c r="D6" s="399"/>
      <c r="E6" s="399"/>
      <c r="F6" s="399"/>
      <c r="G6" s="399"/>
      <c r="H6" s="399"/>
      <c r="I6" s="399"/>
      <c r="J6" s="399"/>
      <c r="K6" s="399"/>
      <c r="L6" s="399"/>
      <c r="M6" s="399"/>
      <c r="N6" s="399"/>
      <c r="O6" s="399"/>
      <c r="P6" s="399"/>
      <c r="Q6" s="399"/>
      <c r="R6" s="400"/>
      <c r="S6" s="399"/>
      <c r="T6" s="400"/>
      <c r="U6" s="400"/>
      <c r="V6" s="400"/>
      <c r="W6" s="400"/>
      <c r="X6" s="400"/>
      <c r="Y6" s="414">
        <v>1.928561181689059E7</v>
      </c>
      <c r="Z6" s="401"/>
      <c r="AA6" s="401"/>
      <c r="AB6" s="401"/>
      <c r="AC6" s="401"/>
      <c r="AD6" s="401"/>
      <c r="AE6" s="401"/>
    </row>
    <row r="7" ht="12.0" customHeight="1">
      <c r="A7" s="399"/>
      <c r="B7" s="399"/>
      <c r="C7" s="399"/>
      <c r="D7" s="399"/>
      <c r="E7" s="399"/>
      <c r="F7" s="399"/>
      <c r="G7" s="399"/>
      <c r="H7" s="399"/>
      <c r="I7" s="399"/>
      <c r="J7" s="399"/>
      <c r="K7" s="399"/>
      <c r="L7" s="399"/>
      <c r="M7" s="399"/>
      <c r="N7" s="399"/>
      <c r="O7" s="399"/>
      <c r="P7" s="399"/>
      <c r="Q7" s="399"/>
      <c r="R7" s="400"/>
      <c r="S7" s="399"/>
      <c r="T7" s="400"/>
      <c r="U7" s="400"/>
      <c r="V7" s="400"/>
      <c r="W7" s="400"/>
      <c r="X7" s="400"/>
      <c r="Y7" s="414"/>
      <c r="Z7" s="401"/>
      <c r="AA7" s="401"/>
      <c r="AB7" s="401"/>
      <c r="AC7" s="401"/>
      <c r="AD7" s="401"/>
      <c r="AE7" s="401"/>
    </row>
    <row r="8" ht="15.0" customHeight="1">
      <c r="A8" s="399"/>
      <c r="B8" s="413" t="s">
        <v>555</v>
      </c>
      <c r="C8" s="413"/>
      <c r="D8" s="415">
        <v>0.25</v>
      </c>
      <c r="E8" s="399"/>
      <c r="F8" s="399"/>
      <c r="G8" s="399"/>
      <c r="H8" s="399"/>
      <c r="I8" s="399"/>
      <c r="J8" s="399"/>
      <c r="K8" s="399"/>
      <c r="L8" s="399"/>
      <c r="M8" s="399"/>
      <c r="N8" s="399"/>
      <c r="O8" s="399"/>
      <c r="P8" s="399"/>
      <c r="Q8" s="399"/>
      <c r="R8" s="400"/>
      <c r="S8" s="399"/>
      <c r="T8" s="400"/>
      <c r="U8" s="400"/>
      <c r="V8" s="400"/>
      <c r="W8" s="400"/>
      <c r="X8" s="400"/>
      <c r="Y8" s="414">
        <v>3857122.363378118</v>
      </c>
      <c r="Z8" s="401"/>
      <c r="AA8" s="401"/>
      <c r="AB8" s="401"/>
      <c r="AC8" s="401"/>
      <c r="AD8" s="401"/>
      <c r="AE8" s="401"/>
    </row>
    <row r="9" ht="12.0" customHeight="1">
      <c r="A9" s="399"/>
      <c r="B9" s="399"/>
      <c r="C9" s="399"/>
      <c r="D9" s="399"/>
      <c r="E9" s="399"/>
      <c r="F9" s="399"/>
      <c r="G9" s="399"/>
      <c r="H9" s="399"/>
      <c r="I9" s="399"/>
      <c r="J9" s="399"/>
      <c r="K9" s="399"/>
      <c r="L9" s="399"/>
      <c r="M9" s="399"/>
      <c r="N9" s="399"/>
      <c r="O9" s="399"/>
      <c r="P9" s="399"/>
      <c r="Q9" s="399"/>
      <c r="R9" s="400"/>
      <c r="S9" s="399"/>
      <c r="T9" s="400"/>
      <c r="U9" s="400"/>
      <c r="V9" s="400"/>
      <c r="W9" s="400"/>
      <c r="X9" s="400"/>
      <c r="Y9" s="400"/>
      <c r="Z9" s="401"/>
      <c r="AA9" s="401"/>
      <c r="AB9" s="401"/>
      <c r="AC9" s="401"/>
      <c r="AD9" s="401"/>
      <c r="AE9" s="401"/>
    </row>
    <row r="10" ht="12.0" customHeight="1">
      <c r="A10" s="416">
        <v>2.0</v>
      </c>
      <c r="B10" s="413" t="s">
        <v>556</v>
      </c>
      <c r="C10" s="399"/>
      <c r="D10" s="399"/>
      <c r="E10" s="399"/>
      <c r="F10" s="399"/>
      <c r="G10" s="399"/>
      <c r="H10" s="399"/>
      <c r="I10" s="399"/>
      <c r="J10" s="399"/>
      <c r="K10" s="399"/>
      <c r="L10" s="399"/>
      <c r="M10" s="399"/>
      <c r="N10" s="399"/>
      <c r="O10" s="399"/>
      <c r="P10" s="399"/>
      <c r="Q10" s="399"/>
      <c r="R10" s="400"/>
      <c r="S10" s="399"/>
      <c r="T10" s="400"/>
      <c r="U10" s="400"/>
      <c r="V10" s="400"/>
      <c r="W10" s="400"/>
      <c r="X10" s="400"/>
      <c r="Y10" s="414">
        <v>1.5428489453512471E7</v>
      </c>
      <c r="Z10" s="401"/>
      <c r="AA10" s="401"/>
      <c r="AB10" s="401"/>
      <c r="AC10" s="401"/>
      <c r="AD10" s="401"/>
      <c r="AE10" s="401"/>
    </row>
    <row r="11" ht="12.0" customHeight="1">
      <c r="A11" s="416"/>
      <c r="B11" s="413"/>
      <c r="C11" s="399"/>
      <c r="D11" s="399"/>
      <c r="E11" s="399"/>
      <c r="F11" s="399"/>
      <c r="G11" s="399"/>
      <c r="H11" s="399"/>
      <c r="I11" s="399"/>
      <c r="J11" s="399"/>
      <c r="K11" s="399"/>
      <c r="L11" s="399"/>
      <c r="M11" s="399"/>
      <c r="N11" s="399"/>
      <c r="O11" s="399"/>
      <c r="P11" s="399"/>
      <c r="Q11" s="399"/>
      <c r="R11" s="400"/>
      <c r="S11" s="399"/>
      <c r="T11" s="400"/>
      <c r="U11" s="400"/>
      <c r="V11" s="400"/>
      <c r="W11" s="400"/>
      <c r="X11" s="400"/>
      <c r="Y11" s="414"/>
      <c r="Z11" s="401"/>
      <c r="AA11" s="401"/>
      <c r="AB11" s="401"/>
      <c r="AC11" s="401"/>
      <c r="AD11" s="401"/>
      <c r="AE11" s="401"/>
    </row>
    <row r="12" ht="12.0" customHeight="1">
      <c r="A12" s="416"/>
      <c r="B12" s="413" t="s">
        <v>557</v>
      </c>
      <c r="C12" s="399"/>
      <c r="D12" s="399"/>
      <c r="E12" s="399"/>
      <c r="F12" s="399"/>
      <c r="G12" s="399"/>
      <c r="H12" s="399"/>
      <c r="I12" s="399"/>
      <c r="J12" s="399"/>
      <c r="K12" s="399"/>
      <c r="L12" s="399"/>
      <c r="M12" s="399"/>
      <c r="N12" s="399"/>
      <c r="O12" s="399"/>
      <c r="P12" s="399"/>
      <c r="Q12" s="399"/>
      <c r="R12" s="400"/>
      <c r="S12" s="399"/>
      <c r="T12" s="400"/>
      <c r="U12" s="400"/>
      <c r="V12" s="400"/>
      <c r="W12" s="400"/>
      <c r="X12" s="415">
        <v>0.24</v>
      </c>
      <c r="Y12" s="414">
        <v>2986159.24906693</v>
      </c>
      <c r="Z12" s="401"/>
      <c r="AA12" s="401"/>
      <c r="AB12" s="401"/>
      <c r="AC12" s="401"/>
      <c r="AD12" s="401"/>
      <c r="AE12" s="401"/>
    </row>
    <row r="13" ht="12.0" customHeight="1">
      <c r="A13" s="399"/>
      <c r="B13" s="399"/>
      <c r="C13" s="399"/>
      <c r="D13" s="399"/>
      <c r="E13" s="399"/>
      <c r="F13" s="399"/>
      <c r="G13" s="399"/>
      <c r="H13" s="399"/>
      <c r="I13" s="399"/>
      <c r="J13" s="399"/>
      <c r="K13" s="399"/>
      <c r="L13" s="399"/>
      <c r="M13" s="399"/>
      <c r="N13" s="399"/>
      <c r="O13" s="399"/>
      <c r="P13" s="399"/>
      <c r="Q13" s="399"/>
      <c r="R13" s="400"/>
      <c r="S13" s="399"/>
      <c r="T13" s="400"/>
      <c r="U13" s="400"/>
      <c r="V13" s="400"/>
      <c r="W13" s="400"/>
      <c r="X13" s="400"/>
      <c r="Y13" s="400"/>
      <c r="Z13" s="401"/>
      <c r="AA13" s="401"/>
      <c r="AB13" s="401"/>
      <c r="AC13" s="401"/>
      <c r="AD13" s="401"/>
      <c r="AE13" s="401"/>
    </row>
    <row r="14" ht="12.0" customHeight="1">
      <c r="A14" s="413" t="s">
        <v>558</v>
      </c>
      <c r="B14" s="413" t="s">
        <v>559</v>
      </c>
      <c r="C14" s="399"/>
      <c r="D14" s="399"/>
      <c r="E14" s="399"/>
      <c r="F14" s="399"/>
      <c r="G14" s="399"/>
      <c r="H14" s="399"/>
      <c r="I14" s="399"/>
      <c r="J14" s="399"/>
      <c r="K14" s="399"/>
      <c r="L14" s="399"/>
      <c r="M14" s="399"/>
      <c r="N14" s="399"/>
      <c r="O14" s="399"/>
      <c r="P14" s="399"/>
      <c r="Q14" s="399"/>
      <c r="R14" s="400"/>
      <c r="S14" s="399"/>
      <c r="T14" s="400"/>
      <c r="U14" s="400"/>
      <c r="V14" s="400"/>
      <c r="W14" s="400"/>
      <c r="X14" s="415">
        <v>0.029</v>
      </c>
      <c r="Y14" s="414">
        <v>74666.01984693666</v>
      </c>
      <c r="Z14" s="401"/>
      <c r="AA14" s="401"/>
      <c r="AB14" s="401"/>
      <c r="AC14" s="401"/>
      <c r="AD14" s="401"/>
      <c r="AE14" s="401"/>
    </row>
    <row r="15" ht="12.0" customHeight="1">
      <c r="A15" s="399"/>
      <c r="B15" s="399"/>
      <c r="C15" s="399"/>
      <c r="D15" s="399"/>
      <c r="E15" s="399"/>
      <c r="F15" s="399"/>
      <c r="G15" s="399"/>
      <c r="H15" s="399"/>
      <c r="I15" s="399"/>
      <c r="J15" s="399"/>
      <c r="K15" s="399"/>
      <c r="L15" s="399"/>
      <c r="M15" s="399"/>
      <c r="N15" s="399"/>
      <c r="O15" s="399"/>
      <c r="P15" s="399"/>
      <c r="Q15" s="399"/>
      <c r="R15" s="400"/>
      <c r="S15" s="399"/>
      <c r="T15" s="400"/>
      <c r="U15" s="400"/>
      <c r="V15" s="400"/>
      <c r="W15" s="400"/>
      <c r="X15" s="400"/>
      <c r="Y15" s="400"/>
      <c r="Z15" s="401"/>
      <c r="AA15" s="401"/>
      <c r="AB15" s="401"/>
      <c r="AC15" s="401"/>
      <c r="AD15" s="401"/>
      <c r="AE15" s="401"/>
    </row>
    <row r="16" ht="12.0" customHeight="1">
      <c r="A16" s="413" t="s">
        <v>558</v>
      </c>
      <c r="B16" s="413" t="s">
        <v>560</v>
      </c>
      <c r="C16" s="399"/>
      <c r="D16" s="399"/>
      <c r="E16" s="399"/>
      <c r="F16" s="399"/>
      <c r="G16" s="399"/>
      <c r="H16" s="399"/>
      <c r="I16" s="399"/>
      <c r="J16" s="399"/>
      <c r="K16" s="399"/>
      <c r="L16" s="399"/>
      <c r="M16" s="399"/>
      <c r="N16" s="399"/>
      <c r="O16" s="399"/>
      <c r="P16" s="399"/>
      <c r="Q16" s="399"/>
      <c r="R16" s="400"/>
      <c r="S16" s="399"/>
      <c r="T16" s="400"/>
      <c r="U16" s="400"/>
      <c r="V16" s="400"/>
      <c r="W16" s="400"/>
      <c r="X16" s="415">
        <v>0.027</v>
      </c>
      <c r="Y16" s="414">
        <v>67689.03521697913</v>
      </c>
      <c r="Z16" s="401"/>
      <c r="AA16" s="401"/>
      <c r="AB16" s="401"/>
      <c r="AC16" s="401"/>
      <c r="AD16" s="401"/>
      <c r="AE16" s="401"/>
    </row>
    <row r="17" ht="12.0" customHeight="1">
      <c r="A17" s="399"/>
      <c r="B17" s="399"/>
      <c r="C17" s="399"/>
      <c r="D17" s="399"/>
      <c r="E17" s="399"/>
      <c r="F17" s="399"/>
      <c r="G17" s="399"/>
      <c r="H17" s="399"/>
      <c r="I17" s="399"/>
      <c r="J17" s="399"/>
      <c r="K17" s="399"/>
      <c r="L17" s="399"/>
      <c r="M17" s="399"/>
      <c r="N17" s="399"/>
      <c r="O17" s="399"/>
      <c r="P17" s="399"/>
      <c r="Q17" s="399"/>
      <c r="R17" s="400"/>
      <c r="S17" s="399"/>
      <c r="T17" s="400"/>
      <c r="U17" s="400"/>
      <c r="V17" s="400"/>
      <c r="W17" s="400"/>
      <c r="X17" s="400"/>
      <c r="Y17" s="400"/>
      <c r="Z17" s="401"/>
      <c r="AA17" s="401"/>
      <c r="AB17" s="401"/>
      <c r="AC17" s="401"/>
      <c r="AD17" s="401"/>
      <c r="AE17" s="401"/>
    </row>
    <row r="18" ht="12.0" customHeight="1">
      <c r="A18" s="413" t="s">
        <v>558</v>
      </c>
      <c r="B18" s="413" t="s">
        <v>561</v>
      </c>
      <c r="C18" s="399"/>
      <c r="D18" s="399"/>
      <c r="E18" s="399"/>
      <c r="F18" s="399"/>
      <c r="G18" s="399"/>
      <c r="H18" s="399"/>
      <c r="I18" s="399"/>
      <c r="J18" s="399"/>
      <c r="K18" s="399"/>
      <c r="L18" s="399"/>
      <c r="M18" s="399"/>
      <c r="N18" s="399"/>
      <c r="O18" s="399"/>
      <c r="P18" s="399"/>
      <c r="Q18" s="399"/>
      <c r="R18" s="400"/>
      <c r="S18" s="399"/>
      <c r="T18" s="400"/>
      <c r="U18" s="400"/>
      <c r="V18" s="400"/>
      <c r="W18" s="400"/>
      <c r="X18" s="415">
        <v>0.185</v>
      </c>
      <c r="Y18" s="414">
        <v>1811700.161334077</v>
      </c>
      <c r="Z18" s="401" t="s">
        <v>562</v>
      </c>
      <c r="AA18" s="401"/>
      <c r="AB18" s="401"/>
      <c r="AC18" s="401"/>
      <c r="AD18" s="401"/>
      <c r="AE18" s="401"/>
    </row>
    <row r="19" ht="12.0" customHeight="1">
      <c r="A19" s="399"/>
      <c r="B19" s="399"/>
      <c r="C19" s="399"/>
      <c r="D19" s="399"/>
      <c r="E19" s="399"/>
      <c r="F19" s="399"/>
      <c r="G19" s="399"/>
      <c r="H19" s="399"/>
      <c r="I19" s="399"/>
      <c r="J19" s="399"/>
      <c r="K19" s="399"/>
      <c r="L19" s="399"/>
      <c r="M19" s="399"/>
      <c r="N19" s="399"/>
      <c r="O19" s="399"/>
      <c r="P19" s="399"/>
      <c r="Q19" s="399"/>
      <c r="R19" s="400"/>
      <c r="S19" s="399"/>
      <c r="T19" s="400"/>
      <c r="U19" s="400"/>
      <c r="V19" s="400"/>
      <c r="W19" s="400"/>
      <c r="X19" s="400"/>
      <c r="Y19" s="400"/>
      <c r="Z19" s="401"/>
      <c r="AA19" s="401"/>
      <c r="AB19" s="401"/>
      <c r="AC19" s="401"/>
      <c r="AD19" s="401"/>
      <c r="AE19" s="401"/>
    </row>
    <row r="20" ht="12.0" customHeight="1">
      <c r="A20" s="413" t="s">
        <v>558</v>
      </c>
      <c r="B20" s="413" t="s">
        <v>563</v>
      </c>
      <c r="C20" s="399"/>
      <c r="D20" s="399"/>
      <c r="E20" s="399"/>
      <c r="F20" s="399"/>
      <c r="G20" s="399"/>
      <c r="H20" s="399"/>
      <c r="I20" s="399"/>
      <c r="J20" s="399"/>
      <c r="K20" s="399"/>
      <c r="L20" s="399"/>
      <c r="M20" s="399"/>
      <c r="N20" s="399"/>
      <c r="O20" s="399"/>
      <c r="P20" s="399"/>
      <c r="Q20" s="399"/>
      <c r="R20" s="400"/>
      <c r="S20" s="399"/>
      <c r="T20" s="400"/>
      <c r="U20" s="400"/>
      <c r="V20" s="400"/>
      <c r="W20" s="400"/>
      <c r="X20" s="415">
        <v>0.071</v>
      </c>
      <c r="Y20" s="414">
        <v>695301.1429984835</v>
      </c>
      <c r="Z20" s="401" t="s">
        <v>562</v>
      </c>
      <c r="AA20" s="401"/>
      <c r="AB20" s="401"/>
      <c r="AC20" s="401"/>
      <c r="AD20" s="401"/>
      <c r="AE20" s="401"/>
    </row>
    <row r="21" ht="12.0" customHeight="1">
      <c r="A21" s="399"/>
      <c r="B21" s="399"/>
      <c r="C21" s="399"/>
      <c r="D21" s="399"/>
      <c r="E21" s="399"/>
      <c r="F21" s="399"/>
      <c r="G21" s="399"/>
      <c r="H21" s="399"/>
      <c r="I21" s="399"/>
      <c r="J21" s="399"/>
      <c r="K21" s="399"/>
      <c r="L21" s="399"/>
      <c r="M21" s="399"/>
      <c r="N21" s="399"/>
      <c r="O21" s="399"/>
      <c r="P21" s="399"/>
      <c r="Q21" s="399"/>
      <c r="R21" s="400"/>
      <c r="S21" s="399"/>
      <c r="T21" s="400"/>
      <c r="U21" s="400"/>
      <c r="V21" s="400"/>
      <c r="W21" s="400"/>
      <c r="X21" s="400"/>
      <c r="Y21" s="400"/>
      <c r="Z21" s="401"/>
      <c r="AA21" s="401"/>
      <c r="AB21" s="401"/>
      <c r="AC21" s="401"/>
      <c r="AD21" s="401"/>
      <c r="AE21" s="401"/>
    </row>
    <row r="22" ht="12.0" customHeight="1">
      <c r="A22" s="417">
        <v>2.0</v>
      </c>
      <c r="B22" s="413" t="s">
        <v>564</v>
      </c>
      <c r="C22" s="413"/>
      <c r="D22" s="413"/>
      <c r="E22" s="413"/>
      <c r="F22" s="413"/>
      <c r="G22" s="413"/>
      <c r="H22" s="413"/>
      <c r="I22" s="413"/>
      <c r="J22" s="413"/>
      <c r="K22" s="413"/>
      <c r="L22" s="418">
        <v>41086.20071466024</v>
      </c>
      <c r="M22" s="418">
        <v>62074.65891666667</v>
      </c>
      <c r="N22" s="418">
        <v>140.82291666666666</v>
      </c>
      <c r="O22" s="418">
        <v>142.0</v>
      </c>
      <c r="P22" s="418">
        <v>1060.0</v>
      </c>
      <c r="Q22" s="418">
        <v>252160.87263775512</v>
      </c>
      <c r="R22" s="414">
        <v>1261378.3835925169</v>
      </c>
      <c r="S22" s="414">
        <v>3091857.7892453964</v>
      </c>
      <c r="T22" s="414">
        <v>4704633.351372778</v>
      </c>
      <c r="U22" s="414">
        <v>3758.9635416666665</v>
      </c>
      <c r="V22" s="414">
        <v>0.0</v>
      </c>
      <c r="W22" s="414">
        <v>167932.26666666666</v>
      </c>
      <c r="X22" s="414">
        <v>563413.0906300391</v>
      </c>
      <c r="Y22" s="414">
        <v>9792973.845049065</v>
      </c>
      <c r="Z22" s="419"/>
      <c r="AA22" s="419"/>
      <c r="AB22" s="419"/>
      <c r="AC22" s="419"/>
      <c r="AD22" s="419"/>
      <c r="AE22" s="419"/>
    </row>
    <row r="23" ht="12.0" customHeight="1">
      <c r="A23" s="420"/>
      <c r="B23" s="399"/>
      <c r="C23" s="399"/>
      <c r="D23" s="399"/>
      <c r="E23" s="399"/>
      <c r="F23" s="399"/>
      <c r="G23" s="399"/>
      <c r="H23" s="399"/>
      <c r="I23" s="399"/>
      <c r="J23" s="399"/>
      <c r="K23" s="399"/>
      <c r="L23" s="399"/>
      <c r="M23" s="399"/>
      <c r="N23" s="399"/>
      <c r="O23" s="399"/>
      <c r="P23" s="399"/>
      <c r="Q23" s="399"/>
      <c r="R23" s="400"/>
      <c r="S23" s="399"/>
      <c r="T23" s="400"/>
      <c r="U23" s="400"/>
      <c r="V23" s="400"/>
      <c r="W23" s="400"/>
      <c r="X23" s="400"/>
      <c r="Y23" s="400"/>
      <c r="Z23" s="401"/>
      <c r="AA23" s="401"/>
      <c r="AB23" s="401"/>
      <c r="AC23" s="401"/>
      <c r="AD23" s="401"/>
      <c r="AE23" s="401"/>
    </row>
    <row r="24" ht="12.0" customHeight="1">
      <c r="A24" s="401" t="s">
        <v>565</v>
      </c>
      <c r="B24" s="401"/>
      <c r="C24" s="401"/>
      <c r="D24" s="401"/>
      <c r="E24" s="401"/>
      <c r="F24" s="401"/>
      <c r="G24" s="401"/>
      <c r="H24" s="401"/>
      <c r="I24" s="401"/>
      <c r="J24" s="401"/>
      <c r="K24" s="401"/>
      <c r="L24" s="421">
        <v>24428.571428571428</v>
      </c>
      <c r="M24" s="421"/>
      <c r="N24" s="421"/>
      <c r="O24" s="421"/>
      <c r="P24" s="421"/>
      <c r="Q24" s="421"/>
      <c r="R24" s="422">
        <v>873670.7058147391</v>
      </c>
      <c r="S24" s="422">
        <v>2100477.1428571427</v>
      </c>
      <c r="T24" s="422">
        <v>0.0</v>
      </c>
      <c r="U24" s="422">
        <v>0.0</v>
      </c>
      <c r="V24" s="422">
        <v>0.0</v>
      </c>
      <c r="W24" s="422">
        <v>0.0</v>
      </c>
      <c r="X24" s="422">
        <v>0.0</v>
      </c>
      <c r="Y24" s="422">
        <v>2974147.848671882</v>
      </c>
      <c r="Z24" s="401"/>
      <c r="AA24" s="401"/>
      <c r="AB24" s="401"/>
      <c r="AC24" s="401"/>
      <c r="AD24" s="401"/>
      <c r="AE24" s="401"/>
    </row>
    <row r="25" ht="12.0" customHeight="1">
      <c r="A25" s="399"/>
      <c r="B25" s="399"/>
      <c r="C25" s="399"/>
      <c r="D25" s="399"/>
      <c r="E25" s="399"/>
      <c r="F25" s="399"/>
      <c r="G25" s="399"/>
      <c r="H25" s="399"/>
      <c r="I25" s="399"/>
      <c r="J25" s="399"/>
      <c r="K25" s="399"/>
      <c r="L25" s="423"/>
      <c r="M25" s="423"/>
      <c r="N25" s="423"/>
      <c r="O25" s="423"/>
      <c r="P25" s="423"/>
      <c r="Q25" s="423"/>
      <c r="R25" s="400"/>
      <c r="S25" s="400"/>
      <c r="T25" s="400"/>
      <c r="U25" s="400"/>
      <c r="V25" s="400"/>
      <c r="W25" s="400"/>
      <c r="X25" s="400"/>
      <c r="Y25" s="400"/>
      <c r="Z25" s="401"/>
      <c r="AA25" s="401"/>
      <c r="AB25" s="401"/>
      <c r="AC25" s="401"/>
      <c r="AD25" s="401"/>
      <c r="AE25" s="401"/>
    </row>
    <row r="26" ht="12.0" customHeight="1">
      <c r="A26" s="424"/>
      <c r="B26" s="399"/>
      <c r="C26" s="399" t="s">
        <v>566</v>
      </c>
      <c r="D26" s="399"/>
      <c r="E26" s="399"/>
      <c r="F26" s="425">
        <v>380.0</v>
      </c>
      <c r="G26" s="426" t="s">
        <v>567</v>
      </c>
      <c r="H26" s="427">
        <v>54.285714285714285</v>
      </c>
      <c r="I26" s="424" t="s">
        <v>568</v>
      </c>
      <c r="J26" s="399"/>
      <c r="K26" s="399"/>
      <c r="L26" s="423"/>
      <c r="M26" s="423"/>
      <c r="N26" s="423"/>
      <c r="O26" s="423"/>
      <c r="P26" s="423"/>
      <c r="Q26" s="423"/>
      <c r="R26" s="400"/>
      <c r="S26" s="400"/>
      <c r="T26" s="400"/>
      <c r="U26" s="400"/>
      <c r="V26" s="400"/>
      <c r="W26" s="400"/>
      <c r="X26" s="400"/>
      <c r="Y26" s="400"/>
      <c r="Z26" s="428"/>
      <c r="AA26" s="401"/>
      <c r="AB26" s="401"/>
      <c r="AC26" s="401"/>
      <c r="AD26" s="401"/>
      <c r="AE26" s="401"/>
    </row>
    <row r="27" ht="12.0" customHeight="1">
      <c r="A27" s="424"/>
      <c r="B27" s="399"/>
      <c r="C27" s="424"/>
      <c r="D27" s="399"/>
      <c r="E27" s="399"/>
      <c r="F27" s="429">
        <v>271.42857142857144</v>
      </c>
      <c r="G27" s="424" t="s">
        <v>569</v>
      </c>
      <c r="H27" s="399"/>
      <c r="I27" s="424"/>
      <c r="J27" s="399"/>
      <c r="K27" s="399"/>
      <c r="L27" s="423"/>
      <c r="M27" s="423"/>
      <c r="N27" s="423"/>
      <c r="O27" s="423"/>
      <c r="P27" s="423"/>
      <c r="Q27" s="423"/>
      <c r="R27" s="400"/>
      <c r="S27" s="400"/>
      <c r="T27" s="400"/>
      <c r="U27" s="400"/>
      <c r="V27" s="400"/>
      <c r="W27" s="400"/>
      <c r="X27" s="400"/>
      <c r="Y27" s="400"/>
      <c r="Z27" s="428"/>
      <c r="AA27" s="401"/>
      <c r="AB27" s="401"/>
      <c r="AC27" s="401"/>
      <c r="AD27" s="401"/>
      <c r="AE27" s="401"/>
    </row>
    <row r="28" ht="12.0" customHeight="1">
      <c r="A28" s="424"/>
      <c r="B28" s="399"/>
      <c r="C28" s="399" t="s">
        <v>570</v>
      </c>
      <c r="D28" s="399"/>
      <c r="E28" s="423">
        <v>14842.629286088817</v>
      </c>
      <c r="F28" s="399" t="s">
        <v>571</v>
      </c>
      <c r="G28" s="430">
        <v>4894.209762029606</v>
      </c>
      <c r="H28" s="399" t="s">
        <v>572</v>
      </c>
      <c r="I28" s="431">
        <v>3.0</v>
      </c>
      <c r="J28" s="424"/>
      <c r="K28" s="424"/>
      <c r="L28" s="423"/>
      <c r="M28" s="423"/>
      <c r="N28" s="423"/>
      <c r="O28" s="423"/>
      <c r="P28" s="432"/>
      <c r="Q28" s="423"/>
      <c r="R28" s="400"/>
      <c r="S28" s="400"/>
      <c r="T28" s="400"/>
      <c r="U28" s="400"/>
      <c r="V28" s="400"/>
      <c r="W28" s="400"/>
      <c r="X28" s="400"/>
      <c r="Y28" s="400"/>
      <c r="Z28" s="428"/>
      <c r="AA28" s="401"/>
      <c r="AB28" s="401"/>
      <c r="AC28" s="401"/>
      <c r="AD28" s="401"/>
      <c r="AE28" s="401"/>
    </row>
    <row r="29" ht="12.0" customHeight="1">
      <c r="A29" s="424"/>
      <c r="B29" s="399"/>
      <c r="C29" s="399" t="s">
        <v>573</v>
      </c>
      <c r="D29" s="399"/>
      <c r="E29" s="423">
        <v>991380.6463882538</v>
      </c>
      <c r="F29" s="399" t="s">
        <v>574</v>
      </c>
      <c r="G29" s="399"/>
      <c r="H29" s="399"/>
      <c r="I29" s="399"/>
      <c r="J29" s="399"/>
      <c r="K29" s="399"/>
      <c r="L29" s="423"/>
      <c r="M29" s="423"/>
      <c r="N29" s="423"/>
      <c r="O29" s="423"/>
      <c r="P29" s="423"/>
      <c r="Q29" s="423"/>
      <c r="R29" s="400"/>
      <c r="S29" s="400"/>
      <c r="T29" s="400"/>
      <c r="U29" s="400"/>
      <c r="V29" s="400"/>
      <c r="W29" s="400"/>
      <c r="X29" s="400"/>
      <c r="Y29" s="400"/>
      <c r="Z29" s="428"/>
      <c r="AA29" s="401"/>
      <c r="AB29" s="401"/>
      <c r="AC29" s="401"/>
      <c r="AD29" s="401"/>
      <c r="AE29" s="401"/>
    </row>
    <row r="30" ht="12.0" customHeight="1">
      <c r="A30" s="424"/>
      <c r="B30" s="399"/>
      <c r="C30" s="399"/>
      <c r="D30" s="399"/>
      <c r="E30" s="399"/>
      <c r="F30" s="399"/>
      <c r="G30" s="399"/>
      <c r="H30" s="399"/>
      <c r="I30" s="399"/>
      <c r="J30" s="399"/>
      <c r="K30" s="399"/>
      <c r="L30" s="423"/>
      <c r="M30" s="423"/>
      <c r="N30" s="423"/>
      <c r="O30" s="423"/>
      <c r="P30" s="423"/>
      <c r="Q30" s="423"/>
      <c r="R30" s="400"/>
      <c r="S30" s="400"/>
      <c r="T30" s="400"/>
      <c r="U30" s="400"/>
      <c r="V30" s="400"/>
      <c r="W30" s="400"/>
      <c r="X30" s="400"/>
      <c r="Y30" s="400"/>
      <c r="Z30" s="428"/>
      <c r="AA30" s="401"/>
      <c r="AB30" s="401"/>
      <c r="AC30" s="401"/>
      <c r="AD30" s="401"/>
      <c r="AE30" s="401"/>
    </row>
    <row r="31" ht="12.0" customHeight="1">
      <c r="A31" s="424"/>
      <c r="B31" s="424">
        <v>2.1</v>
      </c>
      <c r="C31" s="399" t="s">
        <v>296</v>
      </c>
      <c r="D31" s="399"/>
      <c r="E31" s="399"/>
      <c r="F31" s="399"/>
      <c r="G31" s="399"/>
      <c r="H31" s="399"/>
      <c r="I31" s="399"/>
      <c r="J31" s="399"/>
      <c r="K31" s="431"/>
      <c r="L31" s="423">
        <v>24428.571428571428</v>
      </c>
      <c r="M31" s="423"/>
      <c r="N31" s="423"/>
      <c r="O31" s="423"/>
      <c r="P31" s="423"/>
      <c r="Q31" s="423"/>
      <c r="R31" s="400"/>
      <c r="S31" s="400">
        <v>1827257.1428571427</v>
      </c>
      <c r="T31" s="400"/>
      <c r="U31" s="400"/>
      <c r="V31" s="400"/>
      <c r="W31" s="400"/>
      <c r="X31" s="400"/>
      <c r="Y31" s="400">
        <v>1827257.1428571427</v>
      </c>
      <c r="Z31" s="428"/>
      <c r="AA31" s="401"/>
      <c r="AB31" s="401"/>
      <c r="AC31" s="401"/>
      <c r="AD31" s="401"/>
      <c r="AE31" s="401"/>
    </row>
    <row r="32" ht="12.0" customHeight="1">
      <c r="A32" s="424"/>
      <c r="B32" s="424"/>
      <c r="C32" s="399"/>
      <c r="D32" s="399"/>
      <c r="E32" s="399"/>
      <c r="F32" s="399"/>
      <c r="G32" s="399"/>
      <c r="H32" s="399"/>
      <c r="I32" s="399"/>
      <c r="J32" s="399"/>
      <c r="K32" s="399"/>
      <c r="L32" s="423"/>
      <c r="M32" s="423"/>
      <c r="N32" s="423"/>
      <c r="O32" s="423"/>
      <c r="P32" s="423"/>
      <c r="Q32" s="423"/>
      <c r="R32" s="400"/>
      <c r="S32" s="400"/>
      <c r="T32" s="400"/>
      <c r="U32" s="400"/>
      <c r="V32" s="400"/>
      <c r="W32" s="400"/>
      <c r="X32" s="400"/>
      <c r="Y32" s="400"/>
      <c r="Z32" s="428"/>
      <c r="AA32" s="401"/>
      <c r="AB32" s="401"/>
      <c r="AC32" s="401"/>
      <c r="AD32" s="401"/>
      <c r="AE32" s="401"/>
    </row>
    <row r="33" ht="12.0" customHeight="1">
      <c r="A33" s="424"/>
      <c r="B33" s="424"/>
      <c r="C33" s="433" t="s">
        <v>298</v>
      </c>
      <c r="D33" s="399"/>
      <c r="E33" s="399"/>
      <c r="F33" s="434" t="s">
        <v>357</v>
      </c>
      <c r="G33" s="435" t="s">
        <v>155</v>
      </c>
      <c r="H33" s="434" t="s">
        <v>358</v>
      </c>
      <c r="I33" s="435" t="s">
        <v>359</v>
      </c>
      <c r="J33" s="435" t="s">
        <v>360</v>
      </c>
      <c r="K33" s="435" t="s">
        <v>347</v>
      </c>
      <c r="L33" s="399"/>
      <c r="M33" s="399"/>
      <c r="N33" s="399"/>
      <c r="O33" s="399"/>
      <c r="P33" s="399"/>
      <c r="Q33" s="399"/>
      <c r="R33" s="400"/>
      <c r="S33" s="400"/>
      <c r="T33" s="400"/>
      <c r="U33" s="400"/>
      <c r="V33" s="400"/>
      <c r="W33" s="400"/>
      <c r="X33" s="400"/>
      <c r="Y33" s="400"/>
      <c r="Z33" s="401"/>
      <c r="AA33" s="401"/>
      <c r="AB33" s="401"/>
      <c r="AC33" s="401"/>
      <c r="AD33" s="401"/>
      <c r="AE33" s="401"/>
    </row>
    <row r="34" ht="12.0" customHeight="1">
      <c r="A34" s="424"/>
      <c r="B34" s="424"/>
      <c r="C34" s="399" t="s">
        <v>375</v>
      </c>
      <c r="D34" s="399"/>
      <c r="E34" s="399"/>
      <c r="F34" s="436">
        <v>1.0</v>
      </c>
      <c r="G34" s="437">
        <v>100.85</v>
      </c>
      <c r="H34" s="430">
        <v>271.42857142857144</v>
      </c>
      <c r="I34" s="438">
        <v>1.0</v>
      </c>
      <c r="J34" s="439">
        <v>273735.71428571426</v>
      </c>
      <c r="K34" s="399">
        <v>2714.2857142857147</v>
      </c>
      <c r="L34" s="399"/>
      <c r="M34" s="399"/>
      <c r="N34" s="399"/>
      <c r="O34" s="399"/>
      <c r="P34" s="399"/>
      <c r="Q34" s="399"/>
      <c r="R34" s="400"/>
      <c r="S34" s="400"/>
      <c r="T34" s="400"/>
      <c r="U34" s="400"/>
      <c r="V34" s="400"/>
      <c r="W34" s="400"/>
      <c r="X34" s="400"/>
      <c r="Y34" s="400"/>
      <c r="Z34" s="401"/>
      <c r="AA34" s="401"/>
      <c r="AB34" s="401"/>
      <c r="AC34" s="401"/>
      <c r="AD34" s="401"/>
      <c r="AE34" s="401"/>
    </row>
    <row r="35" ht="12.0" customHeight="1">
      <c r="A35" s="424"/>
      <c r="B35" s="424"/>
      <c r="C35" s="399" t="s">
        <v>575</v>
      </c>
      <c r="D35" s="399"/>
      <c r="E35" s="399"/>
      <c r="F35" s="436">
        <v>1.0</v>
      </c>
      <c r="G35" s="437">
        <v>78.56</v>
      </c>
      <c r="H35" s="430">
        <v>271.42857142857144</v>
      </c>
      <c r="I35" s="438">
        <v>1.0</v>
      </c>
      <c r="J35" s="439">
        <v>213234.28571428574</v>
      </c>
      <c r="K35" s="399">
        <v>2714.2857142857147</v>
      </c>
      <c r="L35" s="399"/>
      <c r="M35" s="399"/>
      <c r="N35" s="399"/>
      <c r="O35" s="399"/>
      <c r="P35" s="399"/>
      <c r="Q35" s="399"/>
      <c r="R35" s="400"/>
      <c r="S35" s="400"/>
      <c r="T35" s="400"/>
      <c r="U35" s="400"/>
      <c r="V35" s="400"/>
      <c r="W35" s="400"/>
      <c r="X35" s="400"/>
      <c r="Y35" s="400"/>
      <c r="Z35" s="401"/>
      <c r="AA35" s="401"/>
      <c r="AB35" s="401"/>
      <c r="AC35" s="401"/>
      <c r="AD35" s="401"/>
      <c r="AE35" s="401"/>
    </row>
    <row r="36" ht="12.0" customHeight="1">
      <c r="A36" s="424"/>
      <c r="B36" s="424"/>
      <c r="C36" s="399" t="s">
        <v>374</v>
      </c>
      <c r="D36" s="399"/>
      <c r="E36" s="399"/>
      <c r="F36" s="436">
        <v>1.0</v>
      </c>
      <c r="G36" s="437">
        <v>67.91</v>
      </c>
      <c r="H36" s="430">
        <v>271.42857142857144</v>
      </c>
      <c r="I36" s="438">
        <v>1.0</v>
      </c>
      <c r="J36" s="439">
        <v>184327.14285714287</v>
      </c>
      <c r="K36" s="399">
        <v>2714.2857142857147</v>
      </c>
      <c r="L36" s="399"/>
      <c r="M36" s="399"/>
      <c r="N36" s="399"/>
      <c r="O36" s="399"/>
      <c r="P36" s="399"/>
      <c r="Q36" s="399"/>
      <c r="R36" s="400"/>
      <c r="S36" s="400"/>
      <c r="T36" s="400"/>
      <c r="U36" s="400"/>
      <c r="V36" s="400"/>
      <c r="W36" s="400"/>
      <c r="X36" s="400"/>
      <c r="Y36" s="400"/>
      <c r="Z36" s="401"/>
      <c r="AA36" s="401"/>
      <c r="AB36" s="401"/>
      <c r="AC36" s="401"/>
      <c r="AD36" s="401"/>
      <c r="AE36" s="401"/>
    </row>
    <row r="37" ht="12.0" customHeight="1">
      <c r="A37" s="424"/>
      <c r="B37" s="424"/>
      <c r="C37" s="399" t="s">
        <v>576</v>
      </c>
      <c r="D37" s="399"/>
      <c r="E37" s="399"/>
      <c r="F37" s="436">
        <v>1.0</v>
      </c>
      <c r="G37" s="437">
        <v>89.16</v>
      </c>
      <c r="H37" s="430">
        <v>271.42857142857144</v>
      </c>
      <c r="I37" s="438">
        <v>1.0</v>
      </c>
      <c r="J37" s="439">
        <v>242005.71428571426</v>
      </c>
      <c r="K37" s="399">
        <v>2714.2857142857147</v>
      </c>
      <c r="L37" s="399"/>
      <c r="M37" s="399"/>
      <c r="N37" s="399"/>
      <c r="O37" s="399"/>
      <c r="P37" s="399"/>
      <c r="Q37" s="399"/>
      <c r="R37" s="400"/>
      <c r="S37" s="400"/>
      <c r="T37" s="400"/>
      <c r="U37" s="400"/>
      <c r="V37" s="400"/>
      <c r="W37" s="400"/>
      <c r="X37" s="400"/>
      <c r="Y37" s="400"/>
      <c r="Z37" s="401"/>
      <c r="AA37" s="401"/>
      <c r="AB37" s="401"/>
      <c r="AC37" s="401"/>
      <c r="AD37" s="401"/>
      <c r="AE37" s="401"/>
    </row>
    <row r="38" ht="12.0" customHeight="1">
      <c r="A38" s="424"/>
      <c r="B38" s="424"/>
      <c r="C38" s="399" t="s">
        <v>577</v>
      </c>
      <c r="D38" s="399"/>
      <c r="E38" s="399"/>
      <c r="F38" s="436">
        <v>1.0</v>
      </c>
      <c r="G38" s="437">
        <v>57.77</v>
      </c>
      <c r="H38" s="430">
        <v>271.42857142857144</v>
      </c>
      <c r="I38" s="438">
        <v>1.0</v>
      </c>
      <c r="J38" s="439">
        <v>156804.28571428574</v>
      </c>
      <c r="K38" s="399">
        <v>2714.2857142857147</v>
      </c>
      <c r="L38" s="399"/>
      <c r="M38" s="399"/>
      <c r="N38" s="399"/>
      <c r="O38" s="399"/>
      <c r="P38" s="399"/>
      <c r="Q38" s="399"/>
      <c r="R38" s="400"/>
      <c r="S38" s="400"/>
      <c r="T38" s="400"/>
      <c r="U38" s="400"/>
      <c r="V38" s="400"/>
      <c r="W38" s="400"/>
      <c r="X38" s="400"/>
      <c r="Y38" s="400"/>
      <c r="Z38" s="401"/>
      <c r="AA38" s="401"/>
      <c r="AB38" s="401"/>
      <c r="AC38" s="401"/>
      <c r="AD38" s="401"/>
      <c r="AE38" s="401"/>
    </row>
    <row r="39" ht="12.0" customHeight="1">
      <c r="A39" s="424"/>
      <c r="B39" s="424"/>
      <c r="C39" s="399" t="s">
        <v>578</v>
      </c>
      <c r="D39" s="399"/>
      <c r="E39" s="399"/>
      <c r="F39" s="436">
        <v>1.0</v>
      </c>
      <c r="G39" s="437">
        <v>51.38</v>
      </c>
      <c r="H39" s="430">
        <v>271.42857142857144</v>
      </c>
      <c r="I39" s="438">
        <v>1.0</v>
      </c>
      <c r="J39" s="439">
        <v>139460.00000000003</v>
      </c>
      <c r="K39" s="399">
        <v>2714.2857142857147</v>
      </c>
      <c r="L39" s="399"/>
      <c r="M39" s="399"/>
      <c r="N39" s="399"/>
      <c r="O39" s="399"/>
      <c r="P39" s="399"/>
      <c r="Q39" s="399"/>
      <c r="R39" s="400"/>
      <c r="S39" s="400"/>
      <c r="T39" s="400"/>
      <c r="U39" s="400"/>
      <c r="V39" s="400"/>
      <c r="W39" s="400"/>
      <c r="X39" s="400"/>
      <c r="Y39" s="400"/>
      <c r="Z39" s="401"/>
      <c r="AA39" s="401"/>
      <c r="AB39" s="401"/>
      <c r="AC39" s="401"/>
      <c r="AD39" s="401"/>
      <c r="AE39" s="401"/>
    </row>
    <row r="40" ht="12.0" customHeight="1">
      <c r="A40" s="424"/>
      <c r="B40" s="424"/>
      <c r="C40" s="399" t="s">
        <v>579</v>
      </c>
      <c r="D40" s="399"/>
      <c r="E40" s="399"/>
      <c r="F40" s="436">
        <v>1.0</v>
      </c>
      <c r="G40" s="437">
        <v>31.79</v>
      </c>
      <c r="H40" s="430">
        <v>271.42857142857144</v>
      </c>
      <c r="I40" s="438">
        <v>1.0</v>
      </c>
      <c r="J40" s="439">
        <v>86287.14285714287</v>
      </c>
      <c r="K40" s="399">
        <v>2714.2857142857147</v>
      </c>
      <c r="L40" s="399"/>
      <c r="M40" s="399"/>
      <c r="N40" s="399"/>
      <c r="O40" s="399"/>
      <c r="P40" s="399"/>
      <c r="Q40" s="399"/>
      <c r="R40" s="400"/>
      <c r="S40" s="400"/>
      <c r="T40" s="400"/>
      <c r="U40" s="400"/>
      <c r="V40" s="400"/>
      <c r="W40" s="400"/>
      <c r="X40" s="400"/>
      <c r="Y40" s="400"/>
      <c r="Z40" s="401"/>
      <c r="AA40" s="401"/>
      <c r="AB40" s="401"/>
      <c r="AC40" s="401"/>
      <c r="AD40" s="401"/>
      <c r="AE40" s="401"/>
    </row>
    <row r="41" ht="12.0" customHeight="1">
      <c r="A41" s="424"/>
      <c r="B41" s="424"/>
      <c r="C41" s="399" t="s">
        <v>580</v>
      </c>
      <c r="D41" s="399"/>
      <c r="E41" s="399"/>
      <c r="F41" s="436">
        <v>1.0</v>
      </c>
      <c r="G41" s="437">
        <v>97.64</v>
      </c>
      <c r="H41" s="430">
        <v>271.42857142857144</v>
      </c>
      <c r="I41" s="438">
        <v>1.0</v>
      </c>
      <c r="J41" s="439">
        <v>265022.85714285716</v>
      </c>
      <c r="K41" s="399">
        <v>2714.2857142857147</v>
      </c>
      <c r="L41" s="399"/>
      <c r="M41" s="399"/>
      <c r="N41" s="399"/>
      <c r="O41" s="399"/>
      <c r="P41" s="399"/>
      <c r="Q41" s="399"/>
      <c r="R41" s="400"/>
      <c r="S41" s="400"/>
      <c r="T41" s="400"/>
      <c r="U41" s="400"/>
      <c r="V41" s="400"/>
      <c r="W41" s="400"/>
      <c r="X41" s="400"/>
      <c r="Y41" s="400"/>
      <c r="Z41" s="401"/>
      <c r="AA41" s="401"/>
      <c r="AB41" s="401"/>
      <c r="AC41" s="401"/>
      <c r="AD41" s="401"/>
      <c r="AE41" s="401"/>
    </row>
    <row r="42" ht="12.0" customHeight="1">
      <c r="A42" s="424"/>
      <c r="B42" s="424"/>
      <c r="C42" s="399" t="s">
        <v>581</v>
      </c>
      <c r="D42" s="399"/>
      <c r="E42" s="399"/>
      <c r="F42" s="435">
        <v>2.0</v>
      </c>
      <c r="G42" s="437">
        <v>49.07</v>
      </c>
      <c r="H42" s="430">
        <v>271.42857142857144</v>
      </c>
      <c r="I42" s="438">
        <v>1.0</v>
      </c>
      <c r="J42" s="440">
        <v>266380.0</v>
      </c>
      <c r="K42" s="441">
        <v>2714.2857142857147</v>
      </c>
      <c r="L42" s="399"/>
      <c r="M42" s="399"/>
      <c r="N42" s="399"/>
      <c r="O42" s="399"/>
      <c r="P42" s="399"/>
      <c r="Q42" s="399"/>
      <c r="R42" s="400"/>
      <c r="S42" s="400"/>
      <c r="T42" s="400"/>
      <c r="U42" s="400"/>
      <c r="V42" s="400"/>
      <c r="W42" s="400"/>
      <c r="X42" s="400"/>
      <c r="Y42" s="400"/>
      <c r="Z42" s="401"/>
      <c r="AA42" s="401"/>
      <c r="AB42" s="401"/>
      <c r="AC42" s="401"/>
      <c r="AD42" s="401"/>
      <c r="AE42" s="401"/>
    </row>
    <row r="43" ht="12.0" customHeight="1">
      <c r="A43" s="424"/>
      <c r="B43" s="399"/>
      <c r="C43" s="399"/>
      <c r="D43" s="399"/>
      <c r="E43" s="399"/>
      <c r="F43" s="436">
        <v>10.0</v>
      </c>
      <c r="G43" s="399"/>
      <c r="H43" s="399"/>
      <c r="I43" s="438"/>
      <c r="J43" s="439">
        <v>1827257.1428571427</v>
      </c>
      <c r="K43" s="399">
        <v>24428.571428571428</v>
      </c>
      <c r="L43" s="399"/>
      <c r="M43" s="399"/>
      <c r="N43" s="399"/>
      <c r="O43" s="399"/>
      <c r="P43" s="399"/>
      <c r="Q43" s="399"/>
      <c r="R43" s="400"/>
      <c r="S43" s="400"/>
      <c r="T43" s="400"/>
      <c r="U43" s="400"/>
      <c r="V43" s="400"/>
      <c r="W43" s="400"/>
      <c r="X43" s="400"/>
      <c r="Y43" s="400"/>
      <c r="Z43" s="401"/>
      <c r="AA43" s="401"/>
      <c r="AB43" s="401"/>
      <c r="AC43" s="401"/>
      <c r="AD43" s="401"/>
      <c r="AE43" s="401"/>
    </row>
    <row r="44" ht="12.0" customHeight="1">
      <c r="A44" s="424"/>
      <c r="B44" s="399"/>
      <c r="C44" s="399"/>
      <c r="D44" s="399"/>
      <c r="E44" s="399"/>
      <c r="F44" s="436"/>
      <c r="G44" s="399"/>
      <c r="H44" s="399"/>
      <c r="I44" s="438"/>
      <c r="J44" s="439"/>
      <c r="K44" s="439"/>
      <c r="L44" s="399"/>
      <c r="M44" s="399"/>
      <c r="N44" s="399"/>
      <c r="O44" s="399"/>
      <c r="P44" s="399"/>
      <c r="Q44" s="399"/>
      <c r="R44" s="400"/>
      <c r="S44" s="400"/>
      <c r="T44" s="400"/>
      <c r="U44" s="400"/>
      <c r="V44" s="400"/>
      <c r="W44" s="400"/>
      <c r="X44" s="400"/>
      <c r="Y44" s="400"/>
      <c r="Z44" s="401"/>
      <c r="AA44" s="401"/>
      <c r="AB44" s="401"/>
      <c r="AC44" s="401"/>
      <c r="AD44" s="401"/>
      <c r="AE44" s="401"/>
    </row>
    <row r="45" ht="12.0" customHeight="1">
      <c r="A45" s="424"/>
      <c r="B45" s="424">
        <v>2.2</v>
      </c>
      <c r="C45" s="399" t="s">
        <v>582</v>
      </c>
      <c r="D45" s="399"/>
      <c r="E45" s="399"/>
      <c r="F45" s="436"/>
      <c r="G45" s="399"/>
      <c r="H45" s="399"/>
      <c r="I45" s="438"/>
      <c r="J45" s="439"/>
      <c r="K45" s="439"/>
      <c r="L45" s="399"/>
      <c r="M45" s="399"/>
      <c r="N45" s="399"/>
      <c r="O45" s="399"/>
      <c r="P45" s="399"/>
      <c r="Q45" s="399"/>
      <c r="R45" s="400"/>
      <c r="S45" s="400">
        <v>273220.0</v>
      </c>
      <c r="T45" s="400"/>
      <c r="U45" s="400"/>
      <c r="V45" s="400"/>
      <c r="W45" s="400"/>
      <c r="X45" s="400"/>
      <c r="Y45" s="400">
        <v>273220.0</v>
      </c>
      <c r="Z45" s="401"/>
      <c r="AA45" s="401"/>
      <c r="AB45" s="401"/>
      <c r="AC45" s="401"/>
      <c r="AD45" s="401"/>
      <c r="AE45" s="401"/>
    </row>
    <row r="46" ht="12.0" customHeight="1">
      <c r="A46" s="424"/>
      <c r="B46" s="399"/>
      <c r="C46" s="399"/>
      <c r="D46" s="399"/>
      <c r="E46" s="399"/>
      <c r="F46" s="436"/>
      <c r="G46" s="436" t="s">
        <v>583</v>
      </c>
      <c r="H46" s="436" t="s">
        <v>584</v>
      </c>
      <c r="I46" s="438"/>
      <c r="J46" s="439"/>
      <c r="K46" s="439"/>
      <c r="L46" s="399"/>
      <c r="M46" s="399"/>
      <c r="N46" s="399"/>
      <c r="O46" s="399"/>
      <c r="P46" s="399"/>
      <c r="Q46" s="399"/>
      <c r="R46" s="400"/>
      <c r="S46" s="400"/>
      <c r="T46" s="400"/>
      <c r="U46" s="400"/>
      <c r="V46" s="400"/>
      <c r="W46" s="400"/>
      <c r="X46" s="400"/>
      <c r="Y46" s="400"/>
      <c r="Z46" s="401"/>
      <c r="AA46" s="401"/>
      <c r="AB46" s="401"/>
      <c r="AC46" s="401"/>
      <c r="AD46" s="401"/>
      <c r="AE46" s="401"/>
    </row>
    <row r="47" ht="12.0" customHeight="1">
      <c r="A47" s="424"/>
      <c r="B47" s="399"/>
      <c r="C47" s="433" t="s">
        <v>298</v>
      </c>
      <c r="D47" s="399"/>
      <c r="E47" s="399"/>
      <c r="F47" s="434" t="s">
        <v>357</v>
      </c>
      <c r="G47" s="435" t="s">
        <v>585</v>
      </c>
      <c r="H47" s="435" t="s">
        <v>586</v>
      </c>
      <c r="I47" s="442" t="s">
        <v>394</v>
      </c>
      <c r="J47" s="439"/>
      <c r="K47" s="439"/>
      <c r="L47" s="399"/>
      <c r="M47" s="399"/>
      <c r="N47" s="399"/>
      <c r="O47" s="399"/>
      <c r="P47" s="399"/>
      <c r="Q47" s="399"/>
      <c r="R47" s="400"/>
      <c r="S47" s="400"/>
      <c r="T47" s="400"/>
      <c r="U47" s="400"/>
      <c r="V47" s="400"/>
      <c r="W47" s="400"/>
      <c r="X47" s="400"/>
      <c r="Y47" s="400"/>
      <c r="Z47" s="401"/>
      <c r="AA47" s="401"/>
      <c r="AB47" s="401"/>
      <c r="AC47" s="401"/>
      <c r="AD47" s="401"/>
      <c r="AE47" s="401"/>
    </row>
    <row r="48" ht="12.0" customHeight="1">
      <c r="A48" s="424"/>
      <c r="B48" s="399"/>
      <c r="C48" s="399" t="s">
        <v>375</v>
      </c>
      <c r="D48" s="399"/>
      <c r="E48" s="399"/>
      <c r="F48" s="436">
        <v>1.0</v>
      </c>
      <c r="G48" s="437">
        <v>161.0</v>
      </c>
      <c r="H48" s="436">
        <v>380.0</v>
      </c>
      <c r="I48" s="443">
        <v>61180.0</v>
      </c>
      <c r="J48" s="439"/>
      <c r="K48" s="439"/>
      <c r="L48" s="399"/>
      <c r="M48" s="399"/>
      <c r="N48" s="399"/>
      <c r="O48" s="399"/>
      <c r="P48" s="399"/>
      <c r="Q48" s="399"/>
      <c r="R48" s="400"/>
      <c r="S48" s="400"/>
      <c r="T48" s="400"/>
      <c r="U48" s="400"/>
      <c r="V48" s="400"/>
      <c r="W48" s="400"/>
      <c r="X48" s="400"/>
      <c r="Y48" s="400"/>
      <c r="Z48" s="401"/>
      <c r="AA48" s="401"/>
      <c r="AB48" s="401"/>
      <c r="AC48" s="401"/>
      <c r="AD48" s="401"/>
      <c r="AE48" s="401"/>
    </row>
    <row r="49" ht="12.0" customHeight="1">
      <c r="A49" s="424"/>
      <c r="B49" s="399"/>
      <c r="C49" s="399" t="s">
        <v>575</v>
      </c>
      <c r="D49" s="399"/>
      <c r="E49" s="399"/>
      <c r="F49" s="436">
        <v>1.0</v>
      </c>
      <c r="G49" s="437">
        <v>161.0</v>
      </c>
      <c r="H49" s="436">
        <v>380.0</v>
      </c>
      <c r="I49" s="443">
        <v>61180.0</v>
      </c>
      <c r="J49" s="439"/>
      <c r="K49" s="439"/>
      <c r="L49" s="399"/>
      <c r="M49" s="399"/>
      <c r="N49" s="399"/>
      <c r="O49" s="399"/>
      <c r="P49" s="399"/>
      <c r="Q49" s="399"/>
      <c r="R49" s="400"/>
      <c r="S49" s="400"/>
      <c r="T49" s="400"/>
      <c r="U49" s="400"/>
      <c r="V49" s="400"/>
      <c r="W49" s="400"/>
      <c r="X49" s="400"/>
      <c r="Y49" s="400"/>
      <c r="Z49" s="401"/>
      <c r="AA49" s="401"/>
      <c r="AB49" s="401"/>
      <c r="AC49" s="401"/>
      <c r="AD49" s="401"/>
      <c r="AE49" s="401"/>
    </row>
    <row r="50" ht="12.0" customHeight="1">
      <c r="A50" s="424"/>
      <c r="B50" s="399"/>
      <c r="C50" s="399" t="s">
        <v>374</v>
      </c>
      <c r="D50" s="399"/>
      <c r="E50" s="399"/>
      <c r="F50" s="436">
        <v>1.0</v>
      </c>
      <c r="G50" s="437">
        <v>161.0</v>
      </c>
      <c r="H50" s="436">
        <v>380.0</v>
      </c>
      <c r="I50" s="443">
        <v>61180.0</v>
      </c>
      <c r="J50" s="439"/>
      <c r="K50" s="439"/>
      <c r="L50" s="399"/>
      <c r="M50" s="399"/>
      <c r="N50" s="399"/>
      <c r="O50" s="399"/>
      <c r="P50" s="399"/>
      <c r="Q50" s="399"/>
      <c r="R50" s="400"/>
      <c r="S50" s="400"/>
      <c r="T50" s="400"/>
      <c r="U50" s="400"/>
      <c r="V50" s="400"/>
      <c r="W50" s="400"/>
      <c r="X50" s="400"/>
      <c r="Y50" s="400"/>
      <c r="Z50" s="401"/>
      <c r="AA50" s="401"/>
      <c r="AB50" s="401"/>
      <c r="AC50" s="401"/>
      <c r="AD50" s="401"/>
      <c r="AE50" s="401"/>
    </row>
    <row r="51" ht="12.0" customHeight="1">
      <c r="A51" s="424"/>
      <c r="B51" s="399"/>
      <c r="C51" s="399" t="s">
        <v>576</v>
      </c>
      <c r="D51" s="399"/>
      <c r="E51" s="399"/>
      <c r="F51" s="436">
        <v>1.0</v>
      </c>
      <c r="G51" s="437">
        <v>161.0</v>
      </c>
      <c r="H51" s="436">
        <v>380.0</v>
      </c>
      <c r="I51" s="443">
        <v>61180.0</v>
      </c>
      <c r="J51" s="439"/>
      <c r="K51" s="439"/>
      <c r="L51" s="399"/>
      <c r="M51" s="399"/>
      <c r="N51" s="399"/>
      <c r="O51" s="399"/>
      <c r="P51" s="399"/>
      <c r="Q51" s="399"/>
      <c r="R51" s="400"/>
      <c r="S51" s="400"/>
      <c r="T51" s="400"/>
      <c r="U51" s="400"/>
      <c r="V51" s="400"/>
      <c r="W51" s="400"/>
      <c r="X51" s="400"/>
      <c r="Y51" s="400"/>
      <c r="Z51" s="401"/>
      <c r="AA51" s="401"/>
      <c r="AB51" s="401"/>
      <c r="AC51" s="401"/>
      <c r="AD51" s="401"/>
      <c r="AE51" s="401"/>
    </row>
    <row r="52" ht="12.0" customHeight="1">
      <c r="A52" s="424"/>
      <c r="B52" s="399"/>
      <c r="C52" s="399" t="s">
        <v>577</v>
      </c>
      <c r="D52" s="399"/>
      <c r="E52" s="399"/>
      <c r="F52" s="436">
        <v>1.0</v>
      </c>
      <c r="G52" s="437">
        <v>75.0</v>
      </c>
      <c r="H52" s="436">
        <v>380.0</v>
      </c>
      <c r="I52" s="444">
        <v>28500.0</v>
      </c>
      <c r="J52" s="439"/>
      <c r="K52" s="439"/>
      <c r="L52" s="399"/>
      <c r="M52" s="399"/>
      <c r="N52" s="399"/>
      <c r="O52" s="399"/>
      <c r="P52" s="399"/>
      <c r="Q52" s="399"/>
      <c r="R52" s="400"/>
      <c r="S52" s="400"/>
      <c r="T52" s="400"/>
      <c r="U52" s="400"/>
      <c r="V52" s="400"/>
      <c r="W52" s="400"/>
      <c r="X52" s="400"/>
      <c r="Y52" s="400"/>
      <c r="Z52" s="401"/>
      <c r="AA52" s="401"/>
      <c r="AB52" s="401"/>
      <c r="AC52" s="401"/>
      <c r="AD52" s="401"/>
      <c r="AE52" s="401"/>
    </row>
    <row r="53" ht="12.0" customHeight="1">
      <c r="A53" s="424"/>
      <c r="B53" s="399"/>
      <c r="C53" s="399"/>
      <c r="D53" s="399"/>
      <c r="E53" s="399"/>
      <c r="F53" s="436">
        <v>5.0</v>
      </c>
      <c r="G53" s="437"/>
      <c r="H53" s="399"/>
      <c r="I53" s="443">
        <v>273220.0</v>
      </c>
      <c r="J53" s="439"/>
      <c r="K53" s="439"/>
      <c r="L53" s="399"/>
      <c r="M53" s="399"/>
      <c r="N53" s="399"/>
      <c r="O53" s="399"/>
      <c r="P53" s="399"/>
      <c r="Q53" s="399"/>
      <c r="R53" s="400"/>
      <c r="S53" s="400"/>
      <c r="T53" s="400"/>
      <c r="U53" s="400"/>
      <c r="V53" s="400"/>
      <c r="W53" s="400"/>
      <c r="X53" s="400"/>
      <c r="Y53" s="400"/>
      <c r="Z53" s="401"/>
      <c r="AA53" s="401"/>
      <c r="AB53" s="401"/>
      <c r="AC53" s="401"/>
      <c r="AD53" s="401"/>
      <c r="AE53" s="401"/>
    </row>
    <row r="54" ht="12.0" customHeight="1">
      <c r="A54" s="424"/>
      <c r="B54" s="399"/>
      <c r="C54" s="399"/>
      <c r="D54" s="399"/>
      <c r="E54" s="399"/>
      <c r="F54" s="399"/>
      <c r="G54" s="399"/>
      <c r="H54" s="399"/>
      <c r="I54" s="399"/>
      <c r="J54" s="399"/>
      <c r="K54" s="399"/>
      <c r="L54" s="399"/>
      <c r="M54" s="399"/>
      <c r="N54" s="399"/>
      <c r="O54" s="399"/>
      <c r="P54" s="399"/>
      <c r="Q54" s="399"/>
      <c r="R54" s="400"/>
      <c r="S54" s="400"/>
      <c r="T54" s="400"/>
      <c r="U54" s="400"/>
      <c r="V54" s="400"/>
      <c r="W54" s="400"/>
      <c r="X54" s="400"/>
      <c r="Y54" s="400"/>
      <c r="Z54" s="401"/>
      <c r="AA54" s="401"/>
      <c r="AB54" s="401"/>
      <c r="AC54" s="401"/>
      <c r="AD54" s="401"/>
      <c r="AE54" s="401"/>
    </row>
    <row r="55" ht="12.0" customHeight="1">
      <c r="A55" s="424"/>
      <c r="B55" s="424">
        <v>2.3</v>
      </c>
      <c r="C55" s="399" t="s">
        <v>361</v>
      </c>
      <c r="D55" s="399"/>
      <c r="E55" s="399"/>
      <c r="F55" s="399"/>
      <c r="G55" s="399"/>
      <c r="H55" s="431"/>
      <c r="I55" s="431"/>
      <c r="J55" s="431"/>
      <c r="K55" s="431"/>
      <c r="L55" s="399"/>
      <c r="M55" s="399"/>
      <c r="N55" s="399"/>
      <c r="O55" s="399"/>
      <c r="P55" s="399"/>
      <c r="Q55" s="445"/>
      <c r="R55" s="400">
        <v>873670.7058147391</v>
      </c>
      <c r="S55" s="400"/>
      <c r="T55" s="400"/>
      <c r="U55" s="400"/>
      <c r="V55" s="400"/>
      <c r="W55" s="400"/>
      <c r="X55" s="400"/>
      <c r="Y55" s="400">
        <v>873670.7058147391</v>
      </c>
      <c r="Z55" s="401"/>
      <c r="AA55" s="401"/>
      <c r="AB55" s="401"/>
      <c r="AC55" s="401"/>
      <c r="AD55" s="401"/>
      <c r="AE55" s="401"/>
    </row>
    <row r="56" ht="12.0" customHeight="1">
      <c r="A56" s="424"/>
      <c r="B56" s="424"/>
      <c r="C56" s="399"/>
      <c r="D56" s="399"/>
      <c r="E56" s="399"/>
      <c r="F56" s="399"/>
      <c r="G56" s="399"/>
      <c r="H56" s="399"/>
      <c r="I56" s="399"/>
      <c r="J56" s="399"/>
      <c r="K56" s="399"/>
      <c r="L56" s="399"/>
      <c r="M56" s="399"/>
      <c r="N56" s="399"/>
      <c r="O56" s="399"/>
      <c r="P56" s="399"/>
      <c r="Q56" s="399"/>
      <c r="R56" s="400"/>
      <c r="S56" s="400"/>
      <c r="T56" s="400"/>
      <c r="U56" s="400"/>
      <c r="V56" s="400"/>
      <c r="W56" s="400"/>
      <c r="X56" s="400"/>
      <c r="Y56" s="400"/>
      <c r="Z56" s="401"/>
      <c r="AA56" s="401"/>
      <c r="AB56" s="401"/>
      <c r="AC56" s="401"/>
      <c r="AD56" s="401"/>
      <c r="AE56" s="401"/>
    </row>
    <row r="57" ht="12.0" customHeight="1">
      <c r="A57" s="424"/>
      <c r="B57" s="424"/>
      <c r="C57" s="433" t="s">
        <v>153</v>
      </c>
      <c r="D57" s="441"/>
      <c r="E57" s="399"/>
      <c r="F57" s="435" t="s">
        <v>183</v>
      </c>
      <c r="G57" s="435" t="s">
        <v>155</v>
      </c>
      <c r="H57" s="435" t="s">
        <v>360</v>
      </c>
      <c r="I57" s="399"/>
      <c r="J57" s="399"/>
      <c r="K57" s="399"/>
      <c r="L57" s="399"/>
      <c r="M57" s="399"/>
      <c r="N57" s="399"/>
      <c r="O57" s="399"/>
      <c r="P57" s="399"/>
      <c r="Q57" s="399"/>
      <c r="R57" s="400"/>
      <c r="S57" s="445"/>
      <c r="T57" s="400"/>
      <c r="U57" s="400"/>
      <c r="V57" s="400"/>
      <c r="W57" s="400"/>
      <c r="X57" s="400"/>
      <c r="Y57" s="400"/>
      <c r="Z57" s="401"/>
      <c r="AA57" s="401"/>
      <c r="AB57" s="401"/>
      <c r="AC57" s="401"/>
      <c r="AD57" s="401"/>
      <c r="AE57" s="401"/>
    </row>
    <row r="58" ht="12.0" customHeight="1">
      <c r="A58" s="424"/>
      <c r="B58" s="424"/>
      <c r="C58" s="403" t="s">
        <v>156</v>
      </c>
      <c r="D58" s="399"/>
      <c r="E58" s="399"/>
      <c r="F58" s="403">
        <v>2.0</v>
      </c>
      <c r="G58" s="439">
        <v>3598.14</v>
      </c>
      <c r="H58" s="439">
        <v>7196.28</v>
      </c>
      <c r="I58" s="403"/>
      <c r="J58" s="399"/>
      <c r="K58" s="399"/>
      <c r="L58" s="399"/>
      <c r="M58" s="399"/>
      <c r="N58" s="399"/>
      <c r="O58" s="399"/>
      <c r="P58" s="399"/>
      <c r="Q58" s="399"/>
      <c r="R58" s="400"/>
      <c r="S58" s="445"/>
      <c r="T58" s="400"/>
      <c r="U58" s="400"/>
      <c r="V58" s="400"/>
      <c r="W58" s="400"/>
      <c r="X58" s="400"/>
      <c r="Y58" s="400"/>
      <c r="Z58" s="401"/>
      <c r="AA58" s="401"/>
      <c r="AB58" s="401"/>
      <c r="AC58" s="401"/>
      <c r="AD58" s="401"/>
      <c r="AE58" s="401"/>
    </row>
    <row r="59" ht="12.0" customHeight="1">
      <c r="A59" s="424"/>
      <c r="B59" s="424"/>
      <c r="C59" s="403" t="s">
        <v>157</v>
      </c>
      <c r="D59" s="399"/>
      <c r="E59" s="399"/>
      <c r="F59" s="403">
        <v>24.0</v>
      </c>
      <c r="G59" s="439">
        <v>581.07</v>
      </c>
      <c r="H59" s="439">
        <v>13945.68</v>
      </c>
      <c r="I59" s="403"/>
      <c r="J59" s="399"/>
      <c r="K59" s="399"/>
      <c r="L59" s="399"/>
      <c r="M59" s="399"/>
      <c r="N59" s="399"/>
      <c r="O59" s="399"/>
      <c r="P59" s="399"/>
      <c r="Q59" s="399"/>
      <c r="R59" s="400"/>
      <c r="S59" s="445"/>
      <c r="T59" s="400"/>
      <c r="U59" s="400"/>
      <c r="V59" s="400"/>
      <c r="W59" s="400"/>
      <c r="X59" s="400"/>
      <c r="Y59" s="400"/>
      <c r="Z59" s="401"/>
      <c r="AA59" s="401"/>
      <c r="AB59" s="401"/>
      <c r="AC59" s="401"/>
      <c r="AD59" s="401"/>
      <c r="AE59" s="401"/>
    </row>
    <row r="60" ht="12.0" customHeight="1">
      <c r="A60" s="424"/>
      <c r="B60" s="424"/>
      <c r="C60" s="403" t="s">
        <v>158</v>
      </c>
      <c r="D60" s="399"/>
      <c r="E60" s="399"/>
      <c r="F60" s="403">
        <v>30.0</v>
      </c>
      <c r="G60" s="439">
        <v>259.0</v>
      </c>
      <c r="H60" s="439">
        <v>7770.0</v>
      </c>
      <c r="I60" s="403"/>
      <c r="J60" s="399"/>
      <c r="K60" s="399"/>
      <c r="L60" s="399"/>
      <c r="M60" s="399"/>
      <c r="N60" s="399"/>
      <c r="O60" s="399"/>
      <c r="P60" s="399"/>
      <c r="Q60" s="399"/>
      <c r="R60" s="400"/>
      <c r="S60" s="445"/>
      <c r="T60" s="400"/>
      <c r="U60" s="400"/>
      <c r="V60" s="400"/>
      <c r="W60" s="400"/>
      <c r="X60" s="400"/>
      <c r="Y60" s="400"/>
      <c r="Z60" s="401"/>
      <c r="AA60" s="401"/>
      <c r="AB60" s="401"/>
      <c r="AC60" s="401"/>
      <c r="AD60" s="401"/>
      <c r="AE60" s="401"/>
    </row>
    <row r="61" ht="12.0" customHeight="1">
      <c r="A61" s="424"/>
      <c r="B61" s="424"/>
      <c r="C61" s="403" t="s">
        <v>159</v>
      </c>
      <c r="D61" s="399"/>
      <c r="E61" s="399"/>
      <c r="F61" s="403">
        <v>4.0</v>
      </c>
      <c r="G61" s="439">
        <v>3879.0</v>
      </c>
      <c r="H61" s="439">
        <v>15516.0</v>
      </c>
      <c r="I61" s="403"/>
      <c r="J61" s="399"/>
      <c r="K61" s="399"/>
      <c r="L61" s="399"/>
      <c r="M61" s="399"/>
      <c r="N61" s="399"/>
      <c r="O61" s="399"/>
      <c r="P61" s="399"/>
      <c r="Q61" s="399"/>
      <c r="R61" s="400"/>
      <c r="S61" s="445"/>
      <c r="T61" s="400"/>
      <c r="U61" s="400"/>
      <c r="V61" s="400"/>
      <c r="W61" s="400"/>
      <c r="X61" s="400"/>
      <c r="Y61" s="400"/>
      <c r="Z61" s="401"/>
      <c r="AA61" s="401"/>
      <c r="AB61" s="401"/>
      <c r="AC61" s="401"/>
      <c r="AD61" s="401"/>
      <c r="AE61" s="401"/>
    </row>
    <row r="62" ht="12.0" customHeight="1">
      <c r="A62" s="424"/>
      <c r="B62" s="424"/>
      <c r="C62" s="403" t="s">
        <v>160</v>
      </c>
      <c r="D62" s="399"/>
      <c r="E62" s="399"/>
      <c r="F62" s="403">
        <v>10.0</v>
      </c>
      <c r="G62" s="439">
        <v>412.0</v>
      </c>
      <c r="H62" s="439">
        <v>4120.0</v>
      </c>
      <c r="I62" s="403"/>
      <c r="J62" s="399"/>
      <c r="K62" s="399"/>
      <c r="L62" s="399"/>
      <c r="M62" s="399"/>
      <c r="N62" s="399"/>
      <c r="O62" s="399"/>
      <c r="P62" s="399"/>
      <c r="Q62" s="399"/>
      <c r="R62" s="400"/>
      <c r="S62" s="445"/>
      <c r="T62" s="400"/>
      <c r="U62" s="400"/>
      <c r="V62" s="400"/>
      <c r="W62" s="400"/>
      <c r="X62" s="400"/>
      <c r="Y62" s="400"/>
      <c r="Z62" s="401"/>
      <c r="AA62" s="401"/>
      <c r="AB62" s="401"/>
      <c r="AC62" s="401"/>
      <c r="AD62" s="401"/>
      <c r="AE62" s="401"/>
    </row>
    <row r="63" ht="12.0" customHeight="1">
      <c r="A63" s="424"/>
      <c r="B63" s="424"/>
      <c r="C63" s="403" t="s">
        <v>161</v>
      </c>
      <c r="D63" s="399"/>
      <c r="E63" s="399"/>
      <c r="F63" s="403">
        <v>10.0</v>
      </c>
      <c r="G63" s="439">
        <v>1252.26</v>
      </c>
      <c r="H63" s="439">
        <v>12522.6</v>
      </c>
      <c r="I63" s="403"/>
      <c r="J63" s="399"/>
      <c r="K63" s="399"/>
      <c r="L63" s="399"/>
      <c r="M63" s="399"/>
      <c r="N63" s="399"/>
      <c r="O63" s="399"/>
      <c r="P63" s="399"/>
      <c r="Q63" s="399"/>
      <c r="R63" s="400"/>
      <c r="S63" s="445"/>
      <c r="T63" s="400"/>
      <c r="U63" s="400"/>
      <c r="V63" s="400"/>
      <c r="W63" s="400"/>
      <c r="X63" s="400"/>
      <c r="Y63" s="400"/>
      <c r="Z63" s="401"/>
      <c r="AA63" s="401"/>
      <c r="AB63" s="401"/>
      <c r="AC63" s="401"/>
      <c r="AD63" s="401"/>
      <c r="AE63" s="401"/>
    </row>
    <row r="64" ht="12.0" customHeight="1">
      <c r="A64" s="424"/>
      <c r="B64" s="424"/>
      <c r="C64" s="403" t="s">
        <v>162</v>
      </c>
      <c r="D64" s="399"/>
      <c r="E64" s="399"/>
      <c r="F64" s="403">
        <v>4.0</v>
      </c>
      <c r="G64" s="439">
        <v>1606.71</v>
      </c>
      <c r="H64" s="439">
        <v>6426.84</v>
      </c>
      <c r="I64" s="403"/>
      <c r="J64" s="399"/>
      <c r="K64" s="399"/>
      <c r="L64" s="399"/>
      <c r="M64" s="399"/>
      <c r="N64" s="399"/>
      <c r="O64" s="399"/>
      <c r="P64" s="399"/>
      <c r="Q64" s="399"/>
      <c r="R64" s="400"/>
      <c r="S64" s="445"/>
      <c r="T64" s="400"/>
      <c r="U64" s="400"/>
      <c r="V64" s="400"/>
      <c r="W64" s="400"/>
      <c r="X64" s="400"/>
      <c r="Y64" s="400"/>
      <c r="Z64" s="401"/>
      <c r="AA64" s="401"/>
      <c r="AB64" s="401"/>
      <c r="AC64" s="401"/>
      <c r="AD64" s="401"/>
      <c r="AE64" s="401"/>
    </row>
    <row r="65" ht="12.0" customHeight="1">
      <c r="A65" s="424"/>
      <c r="B65" s="424"/>
      <c r="C65" s="403" t="s">
        <v>163</v>
      </c>
      <c r="D65" s="399"/>
      <c r="E65" s="399"/>
      <c r="F65" s="403">
        <v>20.0</v>
      </c>
      <c r="G65" s="439">
        <v>27.42</v>
      </c>
      <c r="H65" s="439">
        <v>548.4000000000001</v>
      </c>
      <c r="I65" s="403"/>
      <c r="J65" s="399"/>
      <c r="K65" s="399"/>
      <c r="L65" s="399"/>
      <c r="M65" s="399"/>
      <c r="N65" s="399"/>
      <c r="O65" s="399"/>
      <c r="P65" s="399"/>
      <c r="Q65" s="399"/>
      <c r="R65" s="400"/>
      <c r="S65" s="445"/>
      <c r="T65" s="400"/>
      <c r="U65" s="400"/>
      <c r="V65" s="400"/>
      <c r="W65" s="400"/>
      <c r="X65" s="400"/>
      <c r="Y65" s="400"/>
      <c r="Z65" s="401"/>
      <c r="AA65" s="401"/>
      <c r="AB65" s="401"/>
      <c r="AC65" s="401"/>
      <c r="AD65" s="401"/>
      <c r="AE65" s="401"/>
    </row>
    <row r="66" ht="12.0" customHeight="1">
      <c r="A66" s="424"/>
      <c r="B66" s="424"/>
      <c r="C66" s="403" t="s">
        <v>164</v>
      </c>
      <c r="D66" s="399"/>
      <c r="E66" s="399"/>
      <c r="F66" s="403">
        <v>4.0</v>
      </c>
      <c r="G66" s="439">
        <v>1723.44</v>
      </c>
      <c r="H66" s="439">
        <v>6893.76</v>
      </c>
      <c r="I66" s="403"/>
      <c r="J66" s="399"/>
      <c r="K66" s="399"/>
      <c r="L66" s="399"/>
      <c r="M66" s="399"/>
      <c r="N66" s="399"/>
      <c r="O66" s="399"/>
      <c r="P66" s="399"/>
      <c r="Q66" s="399"/>
      <c r="R66" s="400"/>
      <c r="S66" s="445"/>
      <c r="T66" s="400"/>
      <c r="U66" s="400"/>
      <c r="V66" s="400"/>
      <c r="W66" s="400"/>
      <c r="X66" s="400"/>
      <c r="Y66" s="400"/>
      <c r="Z66" s="401"/>
      <c r="AA66" s="401"/>
      <c r="AB66" s="401"/>
      <c r="AC66" s="401"/>
      <c r="AD66" s="401"/>
      <c r="AE66" s="401"/>
    </row>
    <row r="67" ht="12.0" customHeight="1">
      <c r="A67" s="424"/>
      <c r="B67" s="424"/>
      <c r="C67" s="403" t="s">
        <v>165</v>
      </c>
      <c r="D67" s="399"/>
      <c r="E67" s="399"/>
      <c r="F67" s="403">
        <v>4.0</v>
      </c>
      <c r="G67" s="439">
        <v>1417.11</v>
      </c>
      <c r="H67" s="439">
        <v>5668.44</v>
      </c>
      <c r="I67" s="403"/>
      <c r="J67" s="399"/>
      <c r="K67" s="399"/>
      <c r="L67" s="399"/>
      <c r="M67" s="399"/>
      <c r="N67" s="399"/>
      <c r="O67" s="399"/>
      <c r="P67" s="399"/>
      <c r="Q67" s="399"/>
      <c r="R67" s="400"/>
      <c r="S67" s="445"/>
      <c r="T67" s="400"/>
      <c r="U67" s="400"/>
      <c r="V67" s="400"/>
      <c r="W67" s="400"/>
      <c r="X67" s="400"/>
      <c r="Y67" s="400"/>
      <c r="Z67" s="401"/>
      <c r="AA67" s="401"/>
      <c r="AB67" s="401"/>
      <c r="AC67" s="401"/>
      <c r="AD67" s="401"/>
      <c r="AE67" s="401"/>
    </row>
    <row r="68" ht="12.0" customHeight="1">
      <c r="A68" s="424"/>
      <c r="B68" s="424"/>
      <c r="C68" s="403" t="s">
        <v>166</v>
      </c>
      <c r="D68" s="399"/>
      <c r="E68" s="399"/>
      <c r="F68" s="403">
        <v>20.0</v>
      </c>
      <c r="G68" s="439">
        <v>24.35</v>
      </c>
      <c r="H68" s="439">
        <v>487.0</v>
      </c>
      <c r="I68" s="403"/>
      <c r="J68" s="399"/>
      <c r="K68" s="399"/>
      <c r="L68" s="399"/>
      <c r="M68" s="399"/>
      <c r="N68" s="399"/>
      <c r="O68" s="399"/>
      <c r="P68" s="399"/>
      <c r="Q68" s="399"/>
      <c r="R68" s="400"/>
      <c r="S68" s="445"/>
      <c r="T68" s="400"/>
      <c r="U68" s="400"/>
      <c r="V68" s="400"/>
      <c r="W68" s="400"/>
      <c r="X68" s="400"/>
      <c r="Y68" s="400"/>
      <c r="Z68" s="401"/>
      <c r="AA68" s="401"/>
      <c r="AB68" s="401"/>
      <c r="AC68" s="401"/>
      <c r="AD68" s="401"/>
      <c r="AE68" s="401"/>
    </row>
    <row r="69" ht="12.0" customHeight="1">
      <c r="A69" s="424"/>
      <c r="B69" s="424"/>
      <c r="C69" s="403" t="s">
        <v>167</v>
      </c>
      <c r="D69" s="399"/>
      <c r="E69" s="399"/>
      <c r="F69" s="403">
        <v>150.0</v>
      </c>
      <c r="G69" s="439">
        <v>8.6</v>
      </c>
      <c r="H69" s="439">
        <v>1290.0</v>
      </c>
      <c r="I69" s="403"/>
      <c r="J69" s="399"/>
      <c r="K69" s="399"/>
      <c r="L69" s="399"/>
      <c r="M69" s="399"/>
      <c r="N69" s="399"/>
      <c r="O69" s="399"/>
      <c r="P69" s="399"/>
      <c r="Q69" s="399"/>
      <c r="R69" s="400"/>
      <c r="S69" s="445"/>
      <c r="T69" s="400"/>
      <c r="U69" s="400"/>
      <c r="V69" s="400"/>
      <c r="W69" s="400"/>
      <c r="X69" s="400"/>
      <c r="Y69" s="400"/>
      <c r="Z69" s="401"/>
      <c r="AA69" s="401"/>
      <c r="AB69" s="401"/>
      <c r="AC69" s="401"/>
      <c r="AD69" s="401"/>
      <c r="AE69" s="401"/>
    </row>
    <row r="70" ht="12.0" customHeight="1">
      <c r="A70" s="424"/>
      <c r="B70" s="424"/>
      <c r="C70" s="403" t="s">
        <v>168</v>
      </c>
      <c r="D70" s="399"/>
      <c r="E70" s="399"/>
      <c r="F70" s="403">
        <v>22.0</v>
      </c>
      <c r="G70" s="439">
        <v>208.0</v>
      </c>
      <c r="H70" s="439">
        <v>4576.0</v>
      </c>
      <c r="I70" s="403"/>
      <c r="J70" s="399"/>
      <c r="K70" s="399"/>
      <c r="L70" s="399"/>
      <c r="M70" s="399"/>
      <c r="N70" s="399"/>
      <c r="O70" s="399"/>
      <c r="P70" s="399"/>
      <c r="Q70" s="399"/>
      <c r="R70" s="400"/>
      <c r="S70" s="445"/>
      <c r="T70" s="400"/>
      <c r="U70" s="400"/>
      <c r="V70" s="400"/>
      <c r="W70" s="400"/>
      <c r="X70" s="400"/>
      <c r="Y70" s="400"/>
      <c r="Z70" s="401"/>
      <c r="AA70" s="401"/>
      <c r="AB70" s="401"/>
      <c r="AC70" s="401"/>
      <c r="AD70" s="401"/>
      <c r="AE70" s="401"/>
    </row>
    <row r="71" ht="12.0" customHeight="1">
      <c r="A71" s="424"/>
      <c r="B71" s="424"/>
      <c r="C71" s="403" t="s">
        <v>169</v>
      </c>
      <c r="D71" s="399"/>
      <c r="E71" s="399"/>
      <c r="F71" s="403">
        <v>22.0</v>
      </c>
      <c r="G71" s="439">
        <v>367.0</v>
      </c>
      <c r="H71" s="439">
        <v>8074.0</v>
      </c>
      <c r="I71" s="403"/>
      <c r="J71" s="399"/>
      <c r="K71" s="399"/>
      <c r="L71" s="399"/>
      <c r="M71" s="399"/>
      <c r="N71" s="399"/>
      <c r="O71" s="399"/>
      <c r="P71" s="399"/>
      <c r="Q71" s="399"/>
      <c r="R71" s="400"/>
      <c r="S71" s="445"/>
      <c r="T71" s="400"/>
      <c r="U71" s="400"/>
      <c r="V71" s="400"/>
      <c r="W71" s="400"/>
      <c r="X71" s="400"/>
      <c r="Y71" s="400"/>
      <c r="Z71" s="401"/>
      <c r="AA71" s="401"/>
      <c r="AB71" s="401"/>
      <c r="AC71" s="401"/>
      <c r="AD71" s="401"/>
      <c r="AE71" s="401"/>
    </row>
    <row r="72" ht="12.0" customHeight="1">
      <c r="A72" s="424"/>
      <c r="B72" s="424"/>
      <c r="C72" s="403" t="s">
        <v>170</v>
      </c>
      <c r="D72" s="399"/>
      <c r="E72" s="399"/>
      <c r="F72" s="403">
        <v>40.0</v>
      </c>
      <c r="G72" s="439">
        <v>35.5</v>
      </c>
      <c r="H72" s="439">
        <v>1420.0</v>
      </c>
      <c r="I72" s="403"/>
      <c r="J72" s="399"/>
      <c r="K72" s="399"/>
      <c r="L72" s="399"/>
      <c r="M72" s="399"/>
      <c r="N72" s="399"/>
      <c r="O72" s="399"/>
      <c r="P72" s="399"/>
      <c r="Q72" s="399"/>
      <c r="R72" s="400"/>
      <c r="S72" s="445"/>
      <c r="T72" s="400"/>
      <c r="U72" s="400"/>
      <c r="V72" s="400"/>
      <c r="W72" s="400"/>
      <c r="X72" s="400"/>
      <c r="Y72" s="400"/>
      <c r="Z72" s="401"/>
      <c r="AA72" s="401"/>
      <c r="AB72" s="401"/>
      <c r="AC72" s="401"/>
      <c r="AD72" s="401"/>
      <c r="AE72" s="401"/>
    </row>
    <row r="73" ht="12.0" customHeight="1">
      <c r="A73" s="424"/>
      <c r="B73" s="424"/>
      <c r="C73" s="403" t="s">
        <v>171</v>
      </c>
      <c r="D73" s="399"/>
      <c r="E73" s="399"/>
      <c r="F73" s="403">
        <v>40.0</v>
      </c>
      <c r="G73" s="439">
        <v>37.6</v>
      </c>
      <c r="H73" s="439">
        <v>1504.0</v>
      </c>
      <c r="I73" s="403"/>
      <c r="J73" s="399"/>
      <c r="K73" s="399"/>
      <c r="L73" s="399"/>
      <c r="M73" s="399"/>
      <c r="N73" s="399"/>
      <c r="O73" s="399"/>
      <c r="P73" s="399"/>
      <c r="Q73" s="399"/>
      <c r="R73" s="400"/>
      <c r="S73" s="445"/>
      <c r="T73" s="400"/>
      <c r="U73" s="400"/>
      <c r="V73" s="400"/>
      <c r="W73" s="400"/>
      <c r="X73" s="400"/>
      <c r="Y73" s="400"/>
      <c r="Z73" s="401"/>
      <c r="AA73" s="401"/>
      <c r="AB73" s="401"/>
      <c r="AC73" s="401"/>
      <c r="AD73" s="401"/>
      <c r="AE73" s="401"/>
    </row>
    <row r="74" ht="12.0" customHeight="1">
      <c r="A74" s="424"/>
      <c r="B74" s="424"/>
      <c r="C74" s="403" t="s">
        <v>172</v>
      </c>
      <c r="D74" s="399"/>
      <c r="E74" s="399"/>
      <c r="F74" s="403">
        <v>2.0</v>
      </c>
      <c r="G74" s="439">
        <v>416.0</v>
      </c>
      <c r="H74" s="439">
        <v>10387.47125177965</v>
      </c>
      <c r="I74" s="403"/>
      <c r="J74" s="399"/>
      <c r="K74" s="399"/>
      <c r="L74" s="399"/>
      <c r="M74" s="399"/>
      <c r="N74" s="399"/>
      <c r="O74" s="399"/>
      <c r="P74" s="399"/>
      <c r="Q74" s="399"/>
      <c r="R74" s="400"/>
      <c r="S74" s="445"/>
      <c r="T74" s="400"/>
      <c r="U74" s="400"/>
      <c r="V74" s="400"/>
      <c r="W74" s="400"/>
      <c r="X74" s="400"/>
      <c r="Y74" s="400"/>
      <c r="Z74" s="401"/>
      <c r="AA74" s="401"/>
      <c r="AB74" s="401"/>
      <c r="AC74" s="401"/>
      <c r="AD74" s="401"/>
      <c r="AE74" s="401"/>
    </row>
    <row r="75" ht="12.0" customHeight="1">
      <c r="A75" s="424"/>
      <c r="B75" s="424"/>
      <c r="C75" s="403" t="s">
        <v>173</v>
      </c>
      <c r="D75" s="399"/>
      <c r="E75" s="399"/>
      <c r="F75" s="403">
        <v>1.0</v>
      </c>
      <c r="G75" s="439">
        <v>250.0</v>
      </c>
      <c r="H75" s="439">
        <v>3121.235352097251</v>
      </c>
      <c r="I75" s="403"/>
      <c r="J75" s="399"/>
      <c r="K75" s="399"/>
      <c r="L75" s="399"/>
      <c r="M75" s="399"/>
      <c r="N75" s="399"/>
      <c r="O75" s="399"/>
      <c r="P75" s="399"/>
      <c r="Q75" s="399"/>
      <c r="R75" s="400"/>
      <c r="S75" s="445"/>
      <c r="T75" s="400"/>
      <c r="U75" s="400"/>
      <c r="V75" s="400"/>
      <c r="W75" s="400"/>
      <c r="X75" s="400"/>
      <c r="Y75" s="400"/>
      <c r="Z75" s="401"/>
      <c r="AA75" s="401"/>
      <c r="AB75" s="401"/>
      <c r="AC75" s="401"/>
      <c r="AD75" s="401"/>
      <c r="AE75" s="401"/>
    </row>
    <row r="76" ht="12.0" customHeight="1">
      <c r="A76" s="424"/>
      <c r="B76" s="424"/>
      <c r="C76" s="403" t="s">
        <v>363</v>
      </c>
      <c r="D76" s="399"/>
      <c r="E76" s="399"/>
      <c r="F76" s="403"/>
      <c r="G76" s="439"/>
      <c r="H76" s="439">
        <v>68188.25996377181</v>
      </c>
      <c r="I76" s="403"/>
      <c r="J76" s="399"/>
      <c r="K76" s="399"/>
      <c r="L76" s="399"/>
      <c r="M76" s="399"/>
      <c r="N76" s="399"/>
      <c r="O76" s="399"/>
      <c r="P76" s="399"/>
      <c r="Q76" s="399"/>
      <c r="R76" s="400"/>
      <c r="S76" s="445"/>
      <c r="T76" s="400"/>
      <c r="U76" s="400"/>
      <c r="V76" s="400"/>
      <c r="W76" s="400"/>
      <c r="X76" s="400"/>
      <c r="Y76" s="400"/>
      <c r="Z76" s="401"/>
      <c r="AA76" s="401"/>
      <c r="AB76" s="401"/>
      <c r="AC76" s="401"/>
      <c r="AD76" s="401"/>
      <c r="AE76" s="401"/>
    </row>
    <row r="77" ht="12.0" customHeight="1">
      <c r="A77" s="424"/>
      <c r="B77" s="424"/>
      <c r="C77" s="403" t="s">
        <v>175</v>
      </c>
      <c r="D77" s="399"/>
      <c r="E77" s="399"/>
      <c r="F77" s="403">
        <v>1.0</v>
      </c>
      <c r="G77" s="439">
        <v>7160.5905</v>
      </c>
      <c r="H77" s="439">
        <v>66343.87868798598</v>
      </c>
      <c r="I77" s="403"/>
      <c r="J77" s="399"/>
      <c r="K77" s="399"/>
      <c r="L77" s="399"/>
      <c r="M77" s="399"/>
      <c r="N77" s="399"/>
      <c r="O77" s="399"/>
      <c r="P77" s="399"/>
      <c r="Q77" s="399"/>
      <c r="R77" s="400"/>
      <c r="S77" s="445"/>
      <c r="T77" s="400"/>
      <c r="U77" s="400"/>
      <c r="V77" s="400"/>
      <c r="W77" s="400"/>
      <c r="X77" s="400"/>
      <c r="Y77" s="400"/>
      <c r="Z77" s="401"/>
      <c r="AA77" s="401"/>
      <c r="AB77" s="401"/>
      <c r="AC77" s="401"/>
      <c r="AD77" s="401"/>
      <c r="AE77" s="401"/>
    </row>
    <row r="78" ht="12.0" customHeight="1">
      <c r="A78" s="424"/>
      <c r="B78" s="424"/>
      <c r="C78" s="403" t="s">
        <v>176</v>
      </c>
      <c r="D78" s="399"/>
      <c r="E78" s="399"/>
      <c r="F78" s="403">
        <v>2.0</v>
      </c>
      <c r="G78" s="439">
        <v>4421.3693</v>
      </c>
      <c r="H78" s="439">
        <v>32248.734572335998</v>
      </c>
      <c r="I78" s="403"/>
      <c r="J78" s="399"/>
      <c r="K78" s="399"/>
      <c r="L78" s="399"/>
      <c r="M78" s="399"/>
      <c r="N78" s="399"/>
      <c r="O78" s="399"/>
      <c r="P78" s="399"/>
      <c r="Q78" s="399"/>
      <c r="R78" s="400"/>
      <c r="S78" s="445"/>
      <c r="T78" s="400"/>
      <c r="U78" s="400"/>
      <c r="V78" s="400"/>
      <c r="W78" s="400"/>
      <c r="X78" s="400"/>
      <c r="Y78" s="400"/>
      <c r="Z78" s="401"/>
      <c r="AA78" s="401"/>
      <c r="AB78" s="401"/>
      <c r="AC78" s="401"/>
      <c r="AD78" s="401"/>
      <c r="AE78" s="401"/>
    </row>
    <row r="79" ht="12.0" customHeight="1">
      <c r="A79" s="424"/>
      <c r="B79" s="424"/>
      <c r="C79" s="403" t="s">
        <v>177</v>
      </c>
      <c r="D79" s="399"/>
      <c r="E79" s="399"/>
      <c r="F79" s="403">
        <v>2.0</v>
      </c>
      <c r="G79" s="439">
        <v>28738.389000000003</v>
      </c>
      <c r="H79" s="439">
        <v>226608.69652831016</v>
      </c>
      <c r="I79" s="403"/>
      <c r="J79" s="399"/>
      <c r="K79" s="399"/>
      <c r="L79" s="399"/>
      <c r="M79" s="399"/>
      <c r="N79" s="399"/>
      <c r="O79" s="399"/>
      <c r="P79" s="399"/>
      <c r="Q79" s="399"/>
      <c r="R79" s="400"/>
      <c r="S79" s="445"/>
      <c r="T79" s="400"/>
      <c r="U79" s="400"/>
      <c r="V79" s="400"/>
      <c r="W79" s="400"/>
      <c r="X79" s="400"/>
      <c r="Y79" s="400"/>
      <c r="Z79" s="401"/>
      <c r="AA79" s="401"/>
      <c r="AB79" s="401"/>
      <c r="AC79" s="401"/>
      <c r="AD79" s="401"/>
      <c r="AE79" s="401"/>
    </row>
    <row r="80" ht="12.0" customHeight="1">
      <c r="A80" s="424"/>
      <c r="B80" s="424"/>
      <c r="C80" s="403" t="s">
        <v>178</v>
      </c>
      <c r="D80" s="399"/>
      <c r="E80" s="399"/>
      <c r="F80" s="403">
        <v>2.0</v>
      </c>
      <c r="G80" s="439">
        <v>8000.0</v>
      </c>
      <c r="H80" s="439">
        <v>13667.725331289013</v>
      </c>
      <c r="I80" s="403"/>
      <c r="J80" s="399"/>
      <c r="K80" s="399"/>
      <c r="L80" s="399"/>
      <c r="M80" s="399"/>
      <c r="N80" s="399"/>
      <c r="O80" s="399"/>
      <c r="P80" s="399"/>
      <c r="Q80" s="399"/>
      <c r="R80" s="400"/>
      <c r="S80" s="445"/>
      <c r="T80" s="400"/>
      <c r="U80" s="400"/>
      <c r="V80" s="400"/>
      <c r="W80" s="400"/>
      <c r="X80" s="400"/>
      <c r="Y80" s="400"/>
      <c r="Z80" s="401"/>
      <c r="AA80" s="401"/>
      <c r="AB80" s="401"/>
      <c r="AC80" s="401"/>
      <c r="AD80" s="401"/>
      <c r="AE80" s="401"/>
    </row>
    <row r="81" ht="12.0" customHeight="1">
      <c r="A81" s="424"/>
      <c r="B81" s="424"/>
      <c r="C81" s="403" t="s">
        <v>179</v>
      </c>
      <c r="D81" s="399"/>
      <c r="E81" s="399"/>
      <c r="F81" s="403">
        <v>2.0</v>
      </c>
      <c r="G81" s="439">
        <v>15000.0</v>
      </c>
      <c r="H81" s="439">
        <v>25626.9849961669</v>
      </c>
      <c r="I81" s="403"/>
      <c r="J81" s="399"/>
      <c r="K81" s="399"/>
      <c r="L81" s="399"/>
      <c r="M81" s="399"/>
      <c r="N81" s="399"/>
      <c r="O81" s="399"/>
      <c r="P81" s="399"/>
      <c r="Q81" s="399"/>
      <c r="R81" s="400"/>
      <c r="S81" s="445"/>
      <c r="T81" s="400"/>
      <c r="U81" s="400"/>
      <c r="V81" s="400"/>
      <c r="W81" s="400"/>
      <c r="X81" s="400"/>
      <c r="Y81" s="400"/>
      <c r="Z81" s="401"/>
      <c r="AA81" s="401"/>
      <c r="AB81" s="401"/>
      <c r="AC81" s="401"/>
      <c r="AD81" s="401"/>
      <c r="AE81" s="401"/>
    </row>
    <row r="82" ht="12.0" customHeight="1">
      <c r="A82" s="424"/>
      <c r="B82" s="424"/>
      <c r="C82" s="403" t="s">
        <v>180</v>
      </c>
      <c r="D82" s="399"/>
      <c r="E82" s="399"/>
      <c r="F82" s="403">
        <v>4.0</v>
      </c>
      <c r="G82" s="439">
        <v>4727.44</v>
      </c>
      <c r="H82" s="439">
        <v>91949.76935713502</v>
      </c>
      <c r="I82" s="403"/>
      <c r="J82" s="399"/>
      <c r="K82" s="399"/>
      <c r="L82" s="399"/>
      <c r="M82" s="399"/>
      <c r="N82" s="399"/>
      <c r="O82" s="399"/>
      <c r="P82" s="399"/>
      <c r="Q82" s="399"/>
      <c r="R82" s="400"/>
      <c r="S82" s="445"/>
      <c r="T82" s="400"/>
      <c r="U82" s="400"/>
      <c r="V82" s="400"/>
      <c r="W82" s="400"/>
      <c r="X82" s="400"/>
      <c r="Y82" s="400"/>
      <c r="Z82" s="401"/>
      <c r="AA82" s="401"/>
      <c r="AB82" s="401"/>
      <c r="AC82" s="401"/>
      <c r="AD82" s="401"/>
      <c r="AE82" s="401"/>
    </row>
    <row r="83" ht="12.0" customHeight="1">
      <c r="A83" s="424"/>
      <c r="B83" s="424"/>
      <c r="C83" s="403" t="s">
        <v>181</v>
      </c>
      <c r="D83" s="399"/>
      <c r="E83" s="399"/>
      <c r="F83" s="403">
        <v>1.0</v>
      </c>
      <c r="G83" s="439">
        <v>15600.0</v>
      </c>
      <c r="H83" s="440">
        <v>25626.984996166902</v>
      </c>
      <c r="I83" s="403"/>
      <c r="J83" s="399"/>
      <c r="K83" s="399"/>
      <c r="L83" s="399"/>
      <c r="M83" s="399"/>
      <c r="N83" s="399"/>
      <c r="O83" s="399"/>
      <c r="P83" s="399"/>
      <c r="Q83" s="399"/>
      <c r="R83" s="400"/>
      <c r="S83" s="445"/>
      <c r="T83" s="400"/>
      <c r="U83" s="400"/>
      <c r="V83" s="400"/>
      <c r="W83" s="400"/>
      <c r="X83" s="400"/>
      <c r="Y83" s="400"/>
      <c r="Z83" s="401"/>
      <c r="AA83" s="401"/>
      <c r="AB83" s="401"/>
      <c r="AC83" s="401"/>
      <c r="AD83" s="401"/>
      <c r="AE83" s="401"/>
    </row>
    <row r="84" ht="12.0" customHeight="1">
      <c r="A84" s="424"/>
      <c r="B84" s="424"/>
      <c r="C84" s="399"/>
      <c r="D84" s="399"/>
      <c r="E84" s="399"/>
      <c r="F84" s="399"/>
      <c r="G84" s="439"/>
      <c r="H84" s="439">
        <v>661728.7410370387</v>
      </c>
      <c r="I84" s="399"/>
      <c r="J84" s="399"/>
      <c r="K84" s="399"/>
      <c r="L84" s="399"/>
      <c r="M84" s="399"/>
      <c r="N84" s="399"/>
      <c r="O84" s="399"/>
      <c r="P84" s="399"/>
      <c r="Q84" s="399"/>
      <c r="R84" s="400"/>
      <c r="S84" s="445"/>
      <c r="T84" s="400"/>
      <c r="U84" s="400"/>
      <c r="V84" s="400"/>
      <c r="W84" s="400"/>
      <c r="X84" s="400"/>
      <c r="Y84" s="400"/>
      <c r="Z84" s="401"/>
      <c r="AA84" s="401"/>
      <c r="AB84" s="401"/>
      <c r="AC84" s="401"/>
      <c r="AD84" s="401"/>
      <c r="AE84" s="401"/>
    </row>
    <row r="85" ht="12.0" customHeight="1">
      <c r="A85" s="424"/>
      <c r="B85" s="424"/>
      <c r="C85" s="399"/>
      <c r="D85" s="399"/>
      <c r="E85" s="399"/>
      <c r="F85" s="399"/>
      <c r="G85" s="399"/>
      <c r="H85" s="399"/>
      <c r="I85" s="399"/>
      <c r="J85" s="399"/>
      <c r="K85" s="399"/>
      <c r="L85" s="399"/>
      <c r="M85" s="399"/>
      <c r="N85" s="399"/>
      <c r="O85" s="399"/>
      <c r="P85" s="399"/>
      <c r="Q85" s="399"/>
      <c r="R85" s="400"/>
      <c r="S85" s="445"/>
      <c r="T85" s="400"/>
      <c r="U85" s="400"/>
      <c r="V85" s="400"/>
      <c r="W85" s="400"/>
      <c r="X85" s="400"/>
      <c r="Y85" s="400"/>
      <c r="Z85" s="401"/>
      <c r="AA85" s="401"/>
      <c r="AB85" s="401"/>
      <c r="AC85" s="401"/>
      <c r="AD85" s="401"/>
      <c r="AE85" s="401"/>
    </row>
    <row r="86" ht="12.0" customHeight="1">
      <c r="A86" s="424"/>
      <c r="B86" s="424"/>
      <c r="C86" s="441" t="s">
        <v>182</v>
      </c>
      <c r="D86" s="399"/>
      <c r="E86" s="435" t="s">
        <v>183</v>
      </c>
      <c r="F86" s="399"/>
      <c r="G86" s="441" t="s">
        <v>364</v>
      </c>
      <c r="H86" s="441"/>
      <c r="I86" s="433" t="s">
        <v>365</v>
      </c>
      <c r="J86" s="435" t="s">
        <v>366</v>
      </c>
      <c r="K86" s="435" t="s">
        <v>367</v>
      </c>
      <c r="L86" s="435" t="s">
        <v>184</v>
      </c>
      <c r="M86" s="435" t="s">
        <v>360</v>
      </c>
      <c r="N86" s="399"/>
      <c r="O86" s="399"/>
      <c r="P86" s="399"/>
      <c r="Q86" s="399"/>
      <c r="R86" s="400"/>
      <c r="S86" s="445"/>
      <c r="T86" s="400"/>
      <c r="U86" s="400"/>
      <c r="V86" s="400"/>
      <c r="W86" s="400"/>
      <c r="X86" s="400"/>
      <c r="Y86" s="400"/>
      <c r="Z86" s="401"/>
      <c r="AA86" s="401"/>
      <c r="AB86" s="401"/>
      <c r="AC86" s="401"/>
      <c r="AD86" s="401"/>
      <c r="AE86" s="401"/>
    </row>
    <row r="87" ht="12.0" customHeight="1">
      <c r="A87" s="424"/>
      <c r="B87" s="424"/>
      <c r="C87" s="399" t="s">
        <v>185</v>
      </c>
      <c r="D87" s="399"/>
      <c r="E87" s="399">
        <v>2.0</v>
      </c>
      <c r="F87" s="426" t="s">
        <v>186</v>
      </c>
      <c r="G87" s="430">
        <v>271.42857142857144</v>
      </c>
      <c r="H87" s="399" t="s">
        <v>222</v>
      </c>
      <c r="I87" s="430">
        <v>6.0</v>
      </c>
      <c r="J87" s="423">
        <v>3257.1428571428573</v>
      </c>
      <c r="K87" s="399">
        <v>1.0</v>
      </c>
      <c r="L87" s="445">
        <v>8.7</v>
      </c>
      <c r="M87" s="445">
        <v>28337.142857142855</v>
      </c>
      <c r="N87" s="399"/>
      <c r="O87" s="399"/>
      <c r="P87" s="399"/>
      <c r="Q87" s="399"/>
      <c r="R87" s="400"/>
      <c r="S87" s="445"/>
      <c r="T87" s="400"/>
      <c r="U87" s="400"/>
      <c r="V87" s="400"/>
      <c r="W87" s="400"/>
      <c r="X87" s="400"/>
      <c r="Y87" s="400"/>
      <c r="Z87" s="401"/>
      <c r="AA87" s="401"/>
      <c r="AB87" s="401"/>
      <c r="AC87" s="401"/>
      <c r="AD87" s="401"/>
      <c r="AE87" s="401"/>
    </row>
    <row r="88" ht="12.0" customHeight="1">
      <c r="A88" s="424"/>
      <c r="B88" s="424"/>
      <c r="C88" s="399" t="s">
        <v>187</v>
      </c>
      <c r="D88" s="399"/>
      <c r="E88" s="399">
        <v>0.1</v>
      </c>
      <c r="F88" s="426" t="s">
        <v>186</v>
      </c>
      <c r="G88" s="430">
        <v>271.42857142857144</v>
      </c>
      <c r="H88" s="399" t="s">
        <v>222</v>
      </c>
      <c r="I88" s="430">
        <v>6.0</v>
      </c>
      <c r="J88" s="423">
        <v>162.8571428571429</v>
      </c>
      <c r="K88" s="399">
        <v>1.0</v>
      </c>
      <c r="L88" s="445">
        <v>0.9333333333333333</v>
      </c>
      <c r="M88" s="445">
        <v>152.00000000000003</v>
      </c>
      <c r="N88" s="399"/>
      <c r="O88" s="399"/>
      <c r="P88" s="399"/>
      <c r="Q88" s="399"/>
      <c r="R88" s="400"/>
      <c r="S88" s="445"/>
      <c r="T88" s="400"/>
      <c r="U88" s="400"/>
      <c r="V88" s="400"/>
      <c r="W88" s="400"/>
      <c r="X88" s="400"/>
      <c r="Y88" s="400"/>
      <c r="Z88" s="401"/>
      <c r="AA88" s="401"/>
      <c r="AB88" s="401"/>
      <c r="AC88" s="401"/>
      <c r="AD88" s="401"/>
      <c r="AE88" s="401"/>
    </row>
    <row r="89" ht="12.0" customHeight="1">
      <c r="A89" s="424"/>
      <c r="B89" s="424"/>
      <c r="C89" s="399" t="s">
        <v>188</v>
      </c>
      <c r="D89" s="399"/>
      <c r="E89" s="399">
        <v>4.0</v>
      </c>
      <c r="F89" s="426" t="s">
        <v>186</v>
      </c>
      <c r="G89" s="430">
        <v>271.42857142857144</v>
      </c>
      <c r="H89" s="399" t="s">
        <v>222</v>
      </c>
      <c r="I89" s="430">
        <v>6.0</v>
      </c>
      <c r="J89" s="423">
        <v>6514.285714285715</v>
      </c>
      <c r="K89" s="399">
        <v>1.0</v>
      </c>
      <c r="L89" s="445">
        <v>0.37</v>
      </c>
      <c r="M89" s="445">
        <v>2410.285714285714</v>
      </c>
      <c r="N89" s="399"/>
      <c r="O89" s="399"/>
      <c r="P89" s="399"/>
      <c r="Q89" s="399"/>
      <c r="R89" s="400"/>
      <c r="S89" s="445"/>
      <c r="T89" s="400"/>
      <c r="U89" s="400"/>
      <c r="V89" s="400"/>
      <c r="W89" s="400"/>
      <c r="X89" s="400"/>
      <c r="Y89" s="400"/>
      <c r="Z89" s="401"/>
      <c r="AA89" s="401"/>
      <c r="AB89" s="401"/>
      <c r="AC89" s="401"/>
      <c r="AD89" s="401"/>
      <c r="AE89" s="401"/>
    </row>
    <row r="90" ht="12.0" customHeight="1">
      <c r="A90" s="424"/>
      <c r="B90" s="424"/>
      <c r="C90" s="399" t="s">
        <v>189</v>
      </c>
      <c r="D90" s="399"/>
      <c r="E90" s="399">
        <v>4.0</v>
      </c>
      <c r="F90" s="426" t="s">
        <v>186</v>
      </c>
      <c r="G90" s="430">
        <v>271.42857142857144</v>
      </c>
      <c r="H90" s="399" t="s">
        <v>222</v>
      </c>
      <c r="I90" s="430">
        <v>6.0</v>
      </c>
      <c r="J90" s="423">
        <v>6514.285714285715</v>
      </c>
      <c r="K90" s="399">
        <v>1.0</v>
      </c>
      <c r="L90" s="445">
        <v>2.0</v>
      </c>
      <c r="M90" s="445">
        <v>13028.57142857143</v>
      </c>
      <c r="N90" s="399"/>
      <c r="O90" s="399"/>
      <c r="P90" s="399"/>
      <c r="Q90" s="399"/>
      <c r="R90" s="400"/>
      <c r="S90" s="445"/>
      <c r="T90" s="400"/>
      <c r="U90" s="400"/>
      <c r="V90" s="400"/>
      <c r="W90" s="400"/>
      <c r="X90" s="400"/>
      <c r="Y90" s="400"/>
      <c r="Z90" s="401"/>
      <c r="AA90" s="401"/>
      <c r="AB90" s="401"/>
      <c r="AC90" s="401"/>
      <c r="AD90" s="401"/>
      <c r="AE90" s="401"/>
    </row>
    <row r="91" ht="12.0" customHeight="1">
      <c r="A91" s="424"/>
      <c r="B91" s="424"/>
      <c r="C91" s="399" t="s">
        <v>190</v>
      </c>
      <c r="D91" s="399"/>
      <c r="E91" s="399">
        <v>0.01</v>
      </c>
      <c r="F91" s="426" t="s">
        <v>186</v>
      </c>
      <c r="G91" s="430">
        <v>271.42857142857144</v>
      </c>
      <c r="H91" s="399" t="s">
        <v>222</v>
      </c>
      <c r="I91" s="430">
        <v>6.0</v>
      </c>
      <c r="J91" s="423">
        <v>16.28571428571429</v>
      </c>
      <c r="K91" s="399">
        <v>1.0</v>
      </c>
      <c r="L91" s="445">
        <v>3.0</v>
      </c>
      <c r="M91" s="445">
        <v>48.85714285714286</v>
      </c>
      <c r="N91" s="399"/>
      <c r="O91" s="399"/>
      <c r="P91" s="399"/>
      <c r="Q91" s="399"/>
      <c r="R91" s="400"/>
      <c r="S91" s="445"/>
      <c r="T91" s="400"/>
      <c r="U91" s="400"/>
      <c r="V91" s="400"/>
      <c r="W91" s="400"/>
      <c r="X91" s="400"/>
      <c r="Y91" s="400"/>
      <c r="Z91" s="401"/>
      <c r="AA91" s="401"/>
      <c r="AB91" s="401"/>
      <c r="AC91" s="401"/>
      <c r="AD91" s="401"/>
      <c r="AE91" s="401"/>
    </row>
    <row r="92" ht="12.0" customHeight="1">
      <c r="A92" s="424"/>
      <c r="B92" s="424"/>
      <c r="C92" s="399" t="s">
        <v>191</v>
      </c>
      <c r="D92" s="399"/>
      <c r="E92" s="399">
        <v>0.01</v>
      </c>
      <c r="F92" s="426" t="s">
        <v>186</v>
      </c>
      <c r="G92" s="430">
        <v>271.42857142857144</v>
      </c>
      <c r="H92" s="399" t="s">
        <v>222</v>
      </c>
      <c r="I92" s="430">
        <v>6.0</v>
      </c>
      <c r="J92" s="423">
        <v>16.28571428571429</v>
      </c>
      <c r="K92" s="399">
        <v>1.0</v>
      </c>
      <c r="L92" s="445">
        <v>1.63</v>
      </c>
      <c r="M92" s="445">
        <v>26.54571428571429</v>
      </c>
      <c r="N92" s="399"/>
      <c r="O92" s="399"/>
      <c r="P92" s="399"/>
      <c r="Q92" s="399"/>
      <c r="R92" s="400"/>
      <c r="S92" s="445"/>
      <c r="T92" s="400"/>
      <c r="U92" s="400"/>
      <c r="V92" s="400"/>
      <c r="W92" s="400"/>
      <c r="X92" s="400"/>
      <c r="Y92" s="400"/>
      <c r="Z92" s="401"/>
      <c r="AA92" s="401"/>
      <c r="AB92" s="401"/>
      <c r="AC92" s="401"/>
      <c r="AD92" s="401"/>
      <c r="AE92" s="401"/>
    </row>
    <row r="93" ht="12.0" customHeight="1">
      <c r="A93" s="424"/>
      <c r="B93" s="424"/>
      <c r="C93" s="399" t="s">
        <v>192</v>
      </c>
      <c r="D93" s="399"/>
      <c r="E93" s="399">
        <v>1.0</v>
      </c>
      <c r="F93" s="426" t="s">
        <v>193</v>
      </c>
      <c r="G93" s="431">
        <v>1.043956043956044</v>
      </c>
      <c r="H93" s="426" t="s">
        <v>368</v>
      </c>
      <c r="I93" s="430">
        <v>17.0</v>
      </c>
      <c r="J93" s="423">
        <v>17.747252747252748</v>
      </c>
      <c r="K93" s="399">
        <v>1.0</v>
      </c>
      <c r="L93" s="445">
        <v>201.7058823529412</v>
      </c>
      <c r="M93" s="445">
        <v>3579.725274725275</v>
      </c>
      <c r="N93" s="399"/>
      <c r="O93" s="399"/>
      <c r="P93" s="399"/>
      <c r="Q93" s="399"/>
      <c r="R93" s="400"/>
      <c r="S93" s="445"/>
      <c r="T93" s="400"/>
      <c r="U93" s="400"/>
      <c r="V93" s="400"/>
      <c r="W93" s="400"/>
      <c r="X93" s="400"/>
      <c r="Y93" s="400"/>
      <c r="Z93" s="401"/>
      <c r="AA93" s="401"/>
      <c r="AB93" s="401"/>
      <c r="AC93" s="401"/>
      <c r="AD93" s="401"/>
      <c r="AE93" s="401"/>
    </row>
    <row r="94" ht="12.0" customHeight="1">
      <c r="A94" s="424"/>
      <c r="B94" s="424"/>
      <c r="C94" s="399" t="s">
        <v>194</v>
      </c>
      <c r="D94" s="399"/>
      <c r="E94" s="399">
        <v>1.0</v>
      </c>
      <c r="F94" s="426" t="s">
        <v>195</v>
      </c>
      <c r="G94" s="431">
        <v>12.53711646321346</v>
      </c>
      <c r="H94" s="399" t="s">
        <v>369</v>
      </c>
      <c r="I94" s="430">
        <v>17.0</v>
      </c>
      <c r="J94" s="423">
        <v>213.13097987462882</v>
      </c>
      <c r="K94" s="399">
        <v>1.0</v>
      </c>
      <c r="L94" s="445">
        <v>3.0</v>
      </c>
      <c r="M94" s="445">
        <v>639.3929396238865</v>
      </c>
      <c r="N94" s="399"/>
      <c r="O94" s="399"/>
      <c r="P94" s="399"/>
      <c r="Q94" s="399"/>
      <c r="R94" s="400"/>
      <c r="S94" s="445"/>
      <c r="T94" s="400"/>
      <c r="U94" s="400"/>
      <c r="V94" s="400"/>
      <c r="W94" s="400"/>
      <c r="X94" s="400"/>
      <c r="Y94" s="400"/>
      <c r="Z94" s="401"/>
      <c r="AA94" s="401"/>
      <c r="AB94" s="401"/>
      <c r="AC94" s="401"/>
      <c r="AD94" s="401"/>
      <c r="AE94" s="401"/>
    </row>
    <row r="95" ht="12.0" customHeight="1">
      <c r="A95" s="424"/>
      <c r="B95" s="424"/>
      <c r="C95" s="399" t="s">
        <v>196</v>
      </c>
      <c r="D95" s="399"/>
      <c r="E95" s="399">
        <v>2.0</v>
      </c>
      <c r="F95" s="426" t="s">
        <v>193</v>
      </c>
      <c r="G95" s="431">
        <v>1.043956043956044</v>
      </c>
      <c r="H95" s="426" t="s">
        <v>368</v>
      </c>
      <c r="I95" s="430">
        <v>17.0</v>
      </c>
      <c r="J95" s="423">
        <v>35.494505494505496</v>
      </c>
      <c r="K95" s="399">
        <v>1.0</v>
      </c>
      <c r="L95" s="445">
        <v>25.0</v>
      </c>
      <c r="M95" s="446">
        <v>887.3626373626374</v>
      </c>
      <c r="N95" s="399"/>
      <c r="O95" s="399"/>
      <c r="P95" s="399"/>
      <c r="Q95" s="399"/>
      <c r="R95" s="400"/>
      <c r="S95" s="445"/>
      <c r="T95" s="400"/>
      <c r="U95" s="400"/>
      <c r="V95" s="400"/>
      <c r="W95" s="400"/>
      <c r="X95" s="400"/>
      <c r="Y95" s="400"/>
      <c r="Z95" s="401"/>
      <c r="AA95" s="401"/>
      <c r="AB95" s="401"/>
      <c r="AC95" s="401"/>
      <c r="AD95" s="401"/>
      <c r="AE95" s="401"/>
    </row>
    <row r="96" ht="12.0" customHeight="1">
      <c r="A96" s="424"/>
      <c r="B96" s="424"/>
      <c r="C96" s="399" t="s">
        <v>197</v>
      </c>
      <c r="D96" s="399"/>
      <c r="E96" s="399"/>
      <c r="F96" s="399"/>
      <c r="G96" s="399"/>
      <c r="H96" s="399"/>
      <c r="I96" s="399"/>
      <c r="J96" s="399"/>
      <c r="K96" s="399"/>
      <c r="L96" s="399"/>
      <c r="M96" s="445">
        <v>49109.88370885466</v>
      </c>
      <c r="N96" s="399"/>
      <c r="O96" s="399"/>
      <c r="P96" s="399"/>
      <c r="Q96" s="399"/>
      <c r="R96" s="400"/>
      <c r="S96" s="445"/>
      <c r="T96" s="400"/>
      <c r="U96" s="400"/>
      <c r="V96" s="400"/>
      <c r="W96" s="400"/>
      <c r="X96" s="400"/>
      <c r="Y96" s="400"/>
      <c r="Z96" s="401"/>
      <c r="AA96" s="401"/>
      <c r="AB96" s="401"/>
      <c r="AC96" s="401"/>
      <c r="AD96" s="401"/>
      <c r="AE96" s="401"/>
    </row>
    <row r="97" ht="12.0" customHeight="1">
      <c r="A97" s="424"/>
      <c r="B97" s="424"/>
      <c r="C97" s="399"/>
      <c r="D97" s="399"/>
      <c r="E97" s="399"/>
      <c r="F97" s="399"/>
      <c r="G97" s="399"/>
      <c r="H97" s="399"/>
      <c r="I97" s="399"/>
      <c r="J97" s="399"/>
      <c r="K97" s="399"/>
      <c r="L97" s="399"/>
      <c r="M97" s="399"/>
      <c r="N97" s="399"/>
      <c r="O97" s="399"/>
      <c r="P97" s="399"/>
      <c r="Q97" s="399"/>
      <c r="R97" s="400"/>
      <c r="S97" s="445"/>
      <c r="T97" s="400"/>
      <c r="U97" s="400"/>
      <c r="V97" s="400"/>
      <c r="W97" s="400"/>
      <c r="X97" s="400"/>
      <c r="Y97" s="400"/>
      <c r="Z97" s="401"/>
      <c r="AA97" s="401"/>
      <c r="AB97" s="401"/>
      <c r="AC97" s="401"/>
      <c r="AD97" s="401"/>
      <c r="AE97" s="401"/>
    </row>
    <row r="98" ht="12.0" customHeight="1">
      <c r="A98" s="424"/>
      <c r="B98" s="424"/>
      <c r="C98" s="426" t="s">
        <v>198</v>
      </c>
      <c r="D98" s="399"/>
      <c r="E98" s="399"/>
      <c r="F98" s="399"/>
      <c r="G98" s="400">
        <v>991380.6463882538</v>
      </c>
      <c r="H98" s="399" t="s">
        <v>370</v>
      </c>
      <c r="I98" s="447">
        <v>0.02</v>
      </c>
      <c r="J98" s="436" t="s">
        <v>371</v>
      </c>
      <c r="K98" s="439">
        <v>19827.612927765076</v>
      </c>
      <c r="L98" s="399"/>
      <c r="M98" s="399"/>
      <c r="N98" s="399"/>
      <c r="O98" s="399"/>
      <c r="P98" s="399"/>
      <c r="Q98" s="399"/>
      <c r="R98" s="400"/>
      <c r="S98" s="445"/>
      <c r="T98" s="400"/>
      <c r="U98" s="400"/>
      <c r="V98" s="400"/>
      <c r="W98" s="400"/>
      <c r="X98" s="400"/>
      <c r="Y98" s="400"/>
      <c r="Z98" s="401"/>
      <c r="AA98" s="401"/>
      <c r="AB98" s="401"/>
      <c r="AC98" s="401"/>
      <c r="AD98" s="401"/>
      <c r="AE98" s="401"/>
    </row>
    <row r="99" ht="12.0" customHeight="1">
      <c r="A99" s="424"/>
      <c r="B99" s="424"/>
      <c r="C99" s="399"/>
      <c r="D99" s="399"/>
      <c r="E99" s="399"/>
      <c r="F99" s="399"/>
      <c r="G99" s="400"/>
      <c r="H99" s="399"/>
      <c r="I99" s="399"/>
      <c r="J99" s="399"/>
      <c r="K99" s="399"/>
      <c r="L99" s="399"/>
      <c r="M99" s="399"/>
      <c r="N99" s="399"/>
      <c r="O99" s="399"/>
      <c r="P99" s="399"/>
      <c r="Q99" s="399"/>
      <c r="R99" s="400"/>
      <c r="S99" s="445"/>
      <c r="T99" s="400"/>
      <c r="U99" s="400"/>
      <c r="V99" s="400"/>
      <c r="W99" s="400"/>
      <c r="X99" s="400"/>
      <c r="Y99" s="400"/>
      <c r="Z99" s="401"/>
      <c r="AA99" s="401"/>
      <c r="AB99" s="401"/>
      <c r="AC99" s="401"/>
      <c r="AD99" s="401"/>
      <c r="AE99" s="401"/>
    </row>
    <row r="100" ht="12.0" customHeight="1">
      <c r="A100" s="424"/>
      <c r="B100" s="424"/>
      <c r="C100" s="426" t="s">
        <v>199</v>
      </c>
      <c r="D100" s="399"/>
      <c r="E100" s="399"/>
      <c r="F100" s="399"/>
      <c r="G100" s="400">
        <v>991380.6463882538</v>
      </c>
      <c r="H100" s="399" t="s">
        <v>370</v>
      </c>
      <c r="I100" s="447">
        <v>0.05</v>
      </c>
      <c r="J100" s="436" t="s">
        <v>371</v>
      </c>
      <c r="K100" s="439">
        <v>49569.03231941269</v>
      </c>
      <c r="L100" s="399"/>
      <c r="M100" s="399"/>
      <c r="N100" s="399"/>
      <c r="O100" s="399"/>
      <c r="P100" s="399"/>
      <c r="Q100" s="399"/>
      <c r="R100" s="400"/>
      <c r="S100" s="445"/>
      <c r="T100" s="400"/>
      <c r="U100" s="400"/>
      <c r="V100" s="400"/>
      <c r="W100" s="400"/>
      <c r="X100" s="400"/>
      <c r="Y100" s="400"/>
      <c r="Z100" s="401"/>
      <c r="AA100" s="401"/>
      <c r="AB100" s="401"/>
      <c r="AC100" s="401"/>
      <c r="AD100" s="401"/>
      <c r="AE100" s="401"/>
    </row>
    <row r="101" ht="12.0" customHeight="1">
      <c r="A101" s="424"/>
      <c r="B101" s="424"/>
      <c r="C101" s="424"/>
      <c r="D101" s="399"/>
      <c r="E101" s="399"/>
      <c r="F101" s="399"/>
      <c r="G101" s="400"/>
      <c r="H101" s="399"/>
      <c r="I101" s="447"/>
      <c r="J101" s="436"/>
      <c r="K101" s="439"/>
      <c r="L101" s="399"/>
      <c r="M101" s="399"/>
      <c r="N101" s="399"/>
      <c r="O101" s="399"/>
      <c r="P101" s="399"/>
      <c r="Q101" s="399"/>
      <c r="R101" s="400"/>
      <c r="S101" s="445"/>
      <c r="T101" s="400"/>
      <c r="U101" s="400"/>
      <c r="V101" s="400"/>
      <c r="W101" s="400"/>
      <c r="X101" s="400"/>
      <c r="Y101" s="400"/>
      <c r="Z101" s="401"/>
      <c r="AA101" s="401"/>
      <c r="AB101" s="401"/>
      <c r="AC101" s="401"/>
      <c r="AD101" s="401"/>
      <c r="AE101" s="401"/>
    </row>
    <row r="102" ht="12.0" customHeight="1">
      <c r="A102" s="424"/>
      <c r="B102" s="424"/>
      <c r="C102" s="424" t="s">
        <v>200</v>
      </c>
      <c r="D102" s="399"/>
      <c r="E102" s="399"/>
      <c r="F102" s="399"/>
      <c r="G102" s="400">
        <v>1167942.9477708489</v>
      </c>
      <c r="H102" s="399"/>
      <c r="I102" s="447">
        <v>0.08</v>
      </c>
      <c r="J102" s="436" t="s">
        <v>371</v>
      </c>
      <c r="K102" s="439">
        <v>93435.43582166791</v>
      </c>
      <c r="L102" s="399"/>
      <c r="M102" s="399"/>
      <c r="N102" s="399"/>
      <c r="O102" s="399"/>
      <c r="P102" s="399"/>
      <c r="Q102" s="399"/>
      <c r="R102" s="400"/>
      <c r="S102" s="400"/>
      <c r="T102" s="400"/>
      <c r="U102" s="400"/>
      <c r="V102" s="400"/>
      <c r="W102" s="400"/>
      <c r="X102" s="400"/>
      <c r="Y102" s="400"/>
      <c r="Z102" s="401"/>
      <c r="AA102" s="401"/>
      <c r="AB102" s="401"/>
      <c r="AC102" s="401"/>
      <c r="AD102" s="401"/>
      <c r="AE102" s="401"/>
    </row>
    <row r="103" ht="12.0" customHeight="1">
      <c r="A103" s="399"/>
      <c r="B103" s="424"/>
      <c r="C103" s="399"/>
      <c r="D103" s="399"/>
      <c r="E103" s="399"/>
      <c r="F103" s="439"/>
      <c r="G103" s="436"/>
      <c r="H103" s="436"/>
      <c r="I103" s="436"/>
      <c r="J103" s="448"/>
      <c r="K103" s="448"/>
      <c r="L103" s="399"/>
      <c r="M103" s="399"/>
      <c r="N103" s="399"/>
      <c r="O103" s="399"/>
      <c r="P103" s="399"/>
      <c r="Q103" s="445"/>
      <c r="R103" s="400"/>
      <c r="S103" s="445"/>
      <c r="T103" s="400"/>
      <c r="U103" s="400"/>
      <c r="V103" s="400"/>
      <c r="W103" s="400"/>
      <c r="X103" s="400"/>
      <c r="Y103" s="400"/>
      <c r="Z103" s="401"/>
      <c r="AA103" s="401"/>
      <c r="AB103" s="401"/>
      <c r="AC103" s="401"/>
      <c r="AD103" s="401"/>
      <c r="AE103" s="401"/>
    </row>
    <row r="104" ht="12.0" customHeight="1">
      <c r="A104" s="401" t="s">
        <v>587</v>
      </c>
      <c r="B104" s="401"/>
      <c r="C104" s="401"/>
      <c r="D104" s="401"/>
      <c r="E104" s="401"/>
      <c r="F104" s="401"/>
      <c r="G104" s="401"/>
      <c r="H104" s="401"/>
      <c r="I104" s="421">
        <v>5307.280662029606</v>
      </c>
      <c r="J104" s="421"/>
      <c r="K104" s="421">
        <v>5502.209762029606</v>
      </c>
      <c r="L104" s="421">
        <v>16657.629286088817</v>
      </c>
      <c r="M104" s="421">
        <v>62074.65891666667</v>
      </c>
      <c r="N104" s="421">
        <v>140.82291666666666</v>
      </c>
      <c r="O104" s="421">
        <v>142.0</v>
      </c>
      <c r="P104" s="421">
        <v>1060.0</v>
      </c>
      <c r="Q104" s="421">
        <v>252160.87263775512</v>
      </c>
      <c r="R104" s="422">
        <v>387707.6777777778</v>
      </c>
      <c r="S104" s="422">
        <v>991380.6463882538</v>
      </c>
      <c r="T104" s="422">
        <v>4704633.351372778</v>
      </c>
      <c r="U104" s="422">
        <v>3758.9635416666665</v>
      </c>
      <c r="V104" s="422">
        <v>0.0</v>
      </c>
      <c r="W104" s="422">
        <v>167932.26666666666</v>
      </c>
      <c r="X104" s="422">
        <v>563413.0906300391</v>
      </c>
      <c r="Y104" s="422">
        <v>6818825.996377181</v>
      </c>
      <c r="Z104" s="401"/>
      <c r="AA104" s="401"/>
      <c r="AB104" s="401"/>
      <c r="AC104" s="401"/>
      <c r="AD104" s="401"/>
      <c r="AE104" s="401"/>
    </row>
    <row r="105" ht="12.0" customHeight="1">
      <c r="A105" s="399"/>
      <c r="B105" s="399"/>
      <c r="C105" s="399"/>
      <c r="D105" s="399"/>
      <c r="E105" s="399"/>
      <c r="F105" s="399"/>
      <c r="G105" s="399"/>
      <c r="H105" s="399"/>
      <c r="I105" s="399"/>
      <c r="J105" s="399"/>
      <c r="K105" s="399"/>
      <c r="L105" s="399"/>
      <c r="M105" s="399"/>
      <c r="N105" s="399"/>
      <c r="O105" s="399"/>
      <c r="P105" s="399"/>
      <c r="Q105" s="399"/>
      <c r="R105" s="400"/>
      <c r="S105" s="400"/>
      <c r="T105" s="400"/>
      <c r="U105" s="400"/>
      <c r="V105" s="400"/>
      <c r="W105" s="400"/>
      <c r="X105" s="400"/>
      <c r="Y105" s="400"/>
      <c r="Z105" s="401"/>
      <c r="AA105" s="401"/>
      <c r="AB105" s="401"/>
      <c r="AC105" s="401"/>
      <c r="AD105" s="401"/>
      <c r="AE105" s="401"/>
    </row>
    <row r="106" ht="12.0" customHeight="1">
      <c r="A106" s="449"/>
      <c r="B106" s="450">
        <v>2.4</v>
      </c>
      <c r="C106" s="449" t="s">
        <v>372</v>
      </c>
      <c r="D106" s="449"/>
      <c r="E106" s="449"/>
      <c r="F106" s="449"/>
      <c r="G106" s="449"/>
      <c r="H106" s="449"/>
      <c r="I106" s="449">
        <v>240.0</v>
      </c>
      <c r="J106" s="451">
        <v>1.1</v>
      </c>
      <c r="K106" s="452">
        <v>264.0</v>
      </c>
      <c r="L106" s="452">
        <v>440.0</v>
      </c>
      <c r="M106" s="449"/>
      <c r="N106" s="449"/>
      <c r="O106" s="449"/>
      <c r="P106" s="449"/>
      <c r="Q106" s="449"/>
      <c r="R106" s="453"/>
      <c r="S106" s="453">
        <v>32779.119999999995</v>
      </c>
      <c r="T106" s="453"/>
      <c r="U106" s="453"/>
      <c r="V106" s="453"/>
      <c r="W106" s="453"/>
      <c r="X106" s="453"/>
      <c r="Y106" s="453">
        <v>32779.119999999995</v>
      </c>
      <c r="Z106" s="401"/>
      <c r="AA106" s="401"/>
      <c r="AB106" s="401"/>
      <c r="AC106" s="401"/>
      <c r="AD106" s="401"/>
      <c r="AE106" s="401"/>
    </row>
    <row r="107" ht="12.0" customHeight="1">
      <c r="A107" s="399"/>
      <c r="B107" s="436"/>
      <c r="C107" s="424"/>
      <c r="D107" s="399"/>
      <c r="E107" s="399"/>
      <c r="F107" s="399"/>
      <c r="G107" s="399"/>
      <c r="H107" s="399"/>
      <c r="I107" s="399"/>
      <c r="J107" s="438"/>
      <c r="K107" s="438"/>
      <c r="L107" s="399"/>
      <c r="M107" s="399"/>
      <c r="N107" s="399"/>
      <c r="O107" s="399"/>
      <c r="P107" s="399"/>
      <c r="Q107" s="399"/>
      <c r="R107" s="400"/>
      <c r="S107" s="400"/>
      <c r="T107" s="400"/>
      <c r="U107" s="400"/>
      <c r="V107" s="400"/>
      <c r="W107" s="400"/>
      <c r="X107" s="400"/>
      <c r="Y107" s="400"/>
      <c r="Z107" s="401"/>
      <c r="AA107" s="401"/>
      <c r="AB107" s="401"/>
      <c r="AC107" s="401"/>
      <c r="AD107" s="401"/>
      <c r="AE107" s="401"/>
    </row>
    <row r="108" ht="12.0" customHeight="1">
      <c r="A108" s="399"/>
      <c r="B108" s="436"/>
      <c r="C108" s="424"/>
      <c r="D108" s="433" t="s">
        <v>298</v>
      </c>
      <c r="E108" s="399"/>
      <c r="F108" s="399"/>
      <c r="G108" s="434" t="s">
        <v>357</v>
      </c>
      <c r="H108" s="435" t="s">
        <v>155</v>
      </c>
      <c r="I108" s="434" t="s">
        <v>364</v>
      </c>
      <c r="J108" s="442" t="s">
        <v>373</v>
      </c>
      <c r="K108" s="435" t="s">
        <v>360</v>
      </c>
      <c r="L108" s="435" t="s">
        <v>347</v>
      </c>
      <c r="M108" s="399"/>
      <c r="N108" s="399"/>
      <c r="O108" s="399"/>
      <c r="P108" s="399"/>
      <c r="Q108" s="399"/>
      <c r="R108" s="400"/>
      <c r="S108" s="400"/>
      <c r="T108" s="400"/>
      <c r="U108" s="400"/>
      <c r="V108" s="400"/>
      <c r="W108" s="400"/>
      <c r="X108" s="400"/>
      <c r="Y108" s="400"/>
      <c r="Z108" s="401"/>
      <c r="AA108" s="401"/>
      <c r="AB108" s="401"/>
      <c r="AC108" s="401"/>
      <c r="AD108" s="401"/>
      <c r="AE108" s="401"/>
    </row>
    <row r="109" ht="12.0" customHeight="1">
      <c r="A109" s="399"/>
      <c r="B109" s="436"/>
      <c r="C109" s="424"/>
      <c r="D109" s="399" t="s">
        <v>374</v>
      </c>
      <c r="E109" s="399"/>
      <c r="F109" s="399"/>
      <c r="G109" s="436">
        <v>2.0</v>
      </c>
      <c r="H109" s="437">
        <v>67.91</v>
      </c>
      <c r="I109" s="399">
        <v>160.0</v>
      </c>
      <c r="J109" s="431">
        <v>1.1</v>
      </c>
      <c r="K109" s="439">
        <v>23904.32</v>
      </c>
      <c r="L109" s="399">
        <v>352.0</v>
      </c>
      <c r="M109" s="399"/>
      <c r="N109" s="399"/>
      <c r="O109" s="399"/>
      <c r="P109" s="399"/>
      <c r="Q109" s="399"/>
      <c r="R109" s="400"/>
      <c r="S109" s="400"/>
      <c r="T109" s="400"/>
      <c r="U109" s="400"/>
      <c r="V109" s="400"/>
      <c r="W109" s="400"/>
      <c r="X109" s="400"/>
      <c r="Y109" s="400"/>
      <c r="Z109" s="401"/>
      <c r="AA109" s="401"/>
      <c r="AB109" s="401"/>
      <c r="AC109" s="401"/>
      <c r="AD109" s="401"/>
      <c r="AE109" s="401"/>
    </row>
    <row r="110" ht="12.0" customHeight="1">
      <c r="A110" s="399"/>
      <c r="B110" s="436"/>
      <c r="C110" s="424"/>
      <c r="D110" s="399" t="s">
        <v>375</v>
      </c>
      <c r="E110" s="436"/>
      <c r="F110" s="437"/>
      <c r="G110" s="435">
        <v>1.0</v>
      </c>
      <c r="H110" s="437">
        <v>100.85</v>
      </c>
      <c r="I110" s="441">
        <v>80.0</v>
      </c>
      <c r="J110" s="431">
        <v>1.1</v>
      </c>
      <c r="K110" s="440">
        <v>8874.8</v>
      </c>
      <c r="L110" s="441">
        <v>88.0</v>
      </c>
      <c r="M110" s="399"/>
      <c r="N110" s="399"/>
      <c r="O110" s="399"/>
      <c r="P110" s="399"/>
      <c r="Q110" s="399"/>
      <c r="R110" s="400"/>
      <c r="S110" s="400"/>
      <c r="T110" s="400"/>
      <c r="U110" s="400"/>
      <c r="V110" s="400"/>
      <c r="W110" s="400"/>
      <c r="X110" s="400"/>
      <c r="Y110" s="400"/>
      <c r="Z110" s="401"/>
      <c r="AA110" s="401"/>
      <c r="AB110" s="401"/>
      <c r="AC110" s="401"/>
      <c r="AD110" s="401"/>
      <c r="AE110" s="401"/>
    </row>
    <row r="111" ht="12.0" customHeight="1">
      <c r="A111" s="399"/>
      <c r="B111" s="436"/>
      <c r="C111" s="424"/>
      <c r="D111" s="399"/>
      <c r="E111" s="399"/>
      <c r="F111" s="399"/>
      <c r="G111" s="436">
        <v>3.0</v>
      </c>
      <c r="H111" s="399"/>
      <c r="I111" s="399">
        <v>240.0</v>
      </c>
      <c r="J111" s="430"/>
      <c r="K111" s="439">
        <v>32779.119999999995</v>
      </c>
      <c r="L111" s="399">
        <v>440.0</v>
      </c>
      <c r="M111" s="399"/>
      <c r="N111" s="399"/>
      <c r="O111" s="399"/>
      <c r="P111" s="399"/>
      <c r="Q111" s="399"/>
      <c r="R111" s="400"/>
      <c r="S111" s="400"/>
      <c r="T111" s="400"/>
      <c r="U111" s="400"/>
      <c r="V111" s="400"/>
      <c r="W111" s="400"/>
      <c r="X111" s="400"/>
      <c r="Y111" s="400"/>
      <c r="Z111" s="401"/>
      <c r="AA111" s="401"/>
      <c r="AB111" s="401"/>
      <c r="AC111" s="401"/>
      <c r="AD111" s="401"/>
      <c r="AE111" s="401"/>
    </row>
    <row r="112" ht="12.0" customHeight="1">
      <c r="A112" s="399"/>
      <c r="B112" s="436"/>
      <c r="C112" s="424"/>
      <c r="D112" s="424"/>
      <c r="E112" s="399"/>
      <c r="F112" s="399"/>
      <c r="G112" s="399"/>
      <c r="H112" s="399"/>
      <c r="I112" s="399"/>
      <c r="J112" s="399"/>
      <c r="K112" s="399"/>
      <c r="L112" s="399"/>
      <c r="M112" s="399"/>
      <c r="N112" s="399"/>
      <c r="O112" s="399"/>
      <c r="P112" s="399"/>
      <c r="Q112" s="399"/>
      <c r="R112" s="400"/>
      <c r="S112" s="400"/>
      <c r="T112" s="400"/>
      <c r="U112" s="400"/>
      <c r="V112" s="400"/>
      <c r="W112" s="400"/>
      <c r="X112" s="400"/>
      <c r="Y112" s="400"/>
      <c r="Z112" s="401"/>
      <c r="AA112" s="401"/>
      <c r="AB112" s="401"/>
      <c r="AC112" s="401"/>
      <c r="AD112" s="401"/>
      <c r="AE112" s="401"/>
    </row>
    <row r="113" ht="12.0" customHeight="1">
      <c r="A113" s="449"/>
      <c r="B113" s="450">
        <v>2.5</v>
      </c>
      <c r="C113" s="449" t="s">
        <v>376</v>
      </c>
      <c r="D113" s="449"/>
      <c r="E113" s="449"/>
      <c r="F113" s="449"/>
      <c r="G113" s="449"/>
      <c r="H113" s="449"/>
      <c r="I113" s="449">
        <v>240.0</v>
      </c>
      <c r="J113" s="451">
        <v>1.1</v>
      </c>
      <c r="K113" s="452">
        <v>264.0</v>
      </c>
      <c r="L113" s="452">
        <v>440.0</v>
      </c>
      <c r="M113" s="449"/>
      <c r="N113" s="449"/>
      <c r="O113" s="449"/>
      <c r="P113" s="449"/>
      <c r="Q113" s="449"/>
      <c r="R113" s="453"/>
      <c r="S113" s="453">
        <v>32779.119999999995</v>
      </c>
      <c r="T113" s="453"/>
      <c r="U113" s="453"/>
      <c r="V113" s="453"/>
      <c r="W113" s="453"/>
      <c r="X113" s="453"/>
      <c r="Y113" s="453">
        <v>32779.119999999995</v>
      </c>
      <c r="Z113" s="401"/>
      <c r="AA113" s="401"/>
      <c r="AB113" s="401"/>
      <c r="AC113" s="401"/>
      <c r="AD113" s="401"/>
      <c r="AE113" s="401"/>
    </row>
    <row r="114" ht="12.0" customHeight="1">
      <c r="A114" s="399"/>
      <c r="B114" s="436"/>
      <c r="C114" s="424"/>
      <c r="D114" s="399"/>
      <c r="E114" s="399"/>
      <c r="F114" s="399"/>
      <c r="G114" s="399"/>
      <c r="H114" s="399"/>
      <c r="I114" s="399"/>
      <c r="J114" s="438"/>
      <c r="K114" s="438"/>
      <c r="L114" s="399"/>
      <c r="M114" s="399"/>
      <c r="N114" s="399"/>
      <c r="O114" s="399"/>
      <c r="P114" s="399"/>
      <c r="Q114" s="399"/>
      <c r="R114" s="400"/>
      <c r="S114" s="400"/>
      <c r="T114" s="400"/>
      <c r="U114" s="400"/>
      <c r="V114" s="400"/>
      <c r="W114" s="400"/>
      <c r="X114" s="400"/>
      <c r="Y114" s="400"/>
      <c r="Z114" s="401"/>
      <c r="AA114" s="401"/>
      <c r="AB114" s="401"/>
      <c r="AC114" s="401"/>
      <c r="AD114" s="401"/>
      <c r="AE114" s="401"/>
    </row>
    <row r="115" ht="12.0" customHeight="1">
      <c r="A115" s="399"/>
      <c r="B115" s="436"/>
      <c r="C115" s="424"/>
      <c r="D115" s="433" t="s">
        <v>298</v>
      </c>
      <c r="E115" s="399"/>
      <c r="F115" s="399"/>
      <c r="G115" s="434" t="s">
        <v>357</v>
      </c>
      <c r="H115" s="435" t="s">
        <v>155</v>
      </c>
      <c r="I115" s="434" t="s">
        <v>364</v>
      </c>
      <c r="J115" s="442" t="s">
        <v>373</v>
      </c>
      <c r="K115" s="442"/>
      <c r="L115" s="435" t="s">
        <v>360</v>
      </c>
      <c r="M115" s="435" t="s">
        <v>347</v>
      </c>
      <c r="N115" s="399"/>
      <c r="O115" s="399"/>
      <c r="P115" s="399"/>
      <c r="Q115" s="399"/>
      <c r="R115" s="400"/>
      <c r="S115" s="400"/>
      <c r="T115" s="400"/>
      <c r="U115" s="400"/>
      <c r="V115" s="400"/>
      <c r="W115" s="400"/>
      <c r="X115" s="400"/>
      <c r="Y115" s="400"/>
      <c r="Z115" s="401"/>
      <c r="AA115" s="401"/>
      <c r="AB115" s="401"/>
      <c r="AC115" s="401"/>
      <c r="AD115" s="401"/>
      <c r="AE115" s="401"/>
    </row>
    <row r="116" ht="12.0" customHeight="1">
      <c r="A116" s="399"/>
      <c r="B116" s="436"/>
      <c r="C116" s="424"/>
      <c r="D116" s="399" t="s">
        <v>374</v>
      </c>
      <c r="E116" s="399"/>
      <c r="F116" s="399"/>
      <c r="G116" s="436">
        <v>2.0</v>
      </c>
      <c r="H116" s="437">
        <v>67.91</v>
      </c>
      <c r="I116" s="399">
        <v>160.0</v>
      </c>
      <c r="J116" s="431">
        <v>1.1</v>
      </c>
      <c r="K116" s="431"/>
      <c r="L116" s="439">
        <v>23904.32</v>
      </c>
      <c r="M116" s="399">
        <v>352.0</v>
      </c>
      <c r="N116" s="399"/>
      <c r="O116" s="399"/>
      <c r="P116" s="399"/>
      <c r="Q116" s="399"/>
      <c r="R116" s="400"/>
      <c r="S116" s="400"/>
      <c r="T116" s="400"/>
      <c r="U116" s="400"/>
      <c r="V116" s="400"/>
      <c r="W116" s="400"/>
      <c r="X116" s="400"/>
      <c r="Y116" s="400"/>
      <c r="Z116" s="401"/>
      <c r="AA116" s="401"/>
      <c r="AB116" s="401"/>
      <c r="AC116" s="401"/>
      <c r="AD116" s="401"/>
      <c r="AE116" s="401"/>
    </row>
    <row r="117" ht="12.0" customHeight="1">
      <c r="A117" s="399"/>
      <c r="B117" s="436"/>
      <c r="C117" s="424"/>
      <c r="D117" s="399" t="s">
        <v>375</v>
      </c>
      <c r="E117" s="436"/>
      <c r="F117" s="437"/>
      <c r="G117" s="435">
        <v>1.0</v>
      </c>
      <c r="H117" s="437">
        <v>100.85</v>
      </c>
      <c r="I117" s="441">
        <v>80.0</v>
      </c>
      <c r="J117" s="431">
        <v>1.1</v>
      </c>
      <c r="K117" s="431"/>
      <c r="L117" s="440">
        <v>8874.8</v>
      </c>
      <c r="M117" s="441">
        <v>88.0</v>
      </c>
      <c r="N117" s="399"/>
      <c r="O117" s="399"/>
      <c r="P117" s="399"/>
      <c r="Q117" s="399"/>
      <c r="R117" s="400"/>
      <c r="S117" s="400"/>
      <c r="T117" s="400"/>
      <c r="U117" s="400"/>
      <c r="V117" s="400"/>
      <c r="W117" s="400"/>
      <c r="X117" s="400"/>
      <c r="Y117" s="400"/>
      <c r="Z117" s="401"/>
      <c r="AA117" s="401"/>
      <c r="AB117" s="401"/>
      <c r="AC117" s="401"/>
      <c r="AD117" s="401"/>
      <c r="AE117" s="401"/>
    </row>
    <row r="118" ht="12.0" customHeight="1">
      <c r="A118" s="399"/>
      <c r="B118" s="436"/>
      <c r="C118" s="424"/>
      <c r="D118" s="399"/>
      <c r="E118" s="399"/>
      <c r="F118" s="399"/>
      <c r="G118" s="436">
        <v>3.0</v>
      </c>
      <c r="H118" s="399"/>
      <c r="I118" s="399">
        <v>240.0</v>
      </c>
      <c r="J118" s="430"/>
      <c r="K118" s="430"/>
      <c r="L118" s="439">
        <v>32779.119999999995</v>
      </c>
      <c r="M118" s="399">
        <v>440.0</v>
      </c>
      <c r="N118" s="399"/>
      <c r="O118" s="399"/>
      <c r="P118" s="399"/>
      <c r="Q118" s="399"/>
      <c r="R118" s="400"/>
      <c r="S118" s="400"/>
      <c r="T118" s="400"/>
      <c r="U118" s="400"/>
      <c r="V118" s="400"/>
      <c r="W118" s="400"/>
      <c r="X118" s="400"/>
      <c r="Y118" s="400"/>
      <c r="Z118" s="401"/>
      <c r="AA118" s="401"/>
      <c r="AB118" s="401"/>
      <c r="AC118" s="401"/>
      <c r="AD118" s="401"/>
      <c r="AE118" s="401"/>
    </row>
    <row r="119" ht="12.0" customHeight="1">
      <c r="A119" s="424"/>
      <c r="B119" s="436"/>
      <c r="C119" s="424"/>
      <c r="D119" s="424"/>
      <c r="E119" s="399"/>
      <c r="F119" s="399"/>
      <c r="G119" s="399"/>
      <c r="H119" s="399"/>
      <c r="I119" s="399"/>
      <c r="J119" s="399"/>
      <c r="K119" s="399"/>
      <c r="L119" s="399"/>
      <c r="M119" s="399"/>
      <c r="N119" s="399"/>
      <c r="O119" s="399"/>
      <c r="P119" s="399"/>
      <c r="Q119" s="399"/>
      <c r="R119" s="400"/>
      <c r="S119" s="400"/>
      <c r="T119" s="400"/>
      <c r="U119" s="400"/>
      <c r="V119" s="400"/>
      <c r="W119" s="400"/>
      <c r="X119" s="400"/>
      <c r="Y119" s="400"/>
      <c r="Z119" s="401"/>
      <c r="AA119" s="401"/>
      <c r="AB119" s="401"/>
      <c r="AC119" s="401"/>
      <c r="AD119" s="401"/>
      <c r="AE119" s="401"/>
    </row>
    <row r="120" ht="12.0" customHeight="1">
      <c r="A120" s="449"/>
      <c r="B120" s="450">
        <v>2.6</v>
      </c>
      <c r="C120" s="449" t="s">
        <v>377</v>
      </c>
      <c r="D120" s="449"/>
      <c r="E120" s="449"/>
      <c r="F120" s="449"/>
      <c r="G120" s="449"/>
      <c r="H120" s="449"/>
      <c r="I120" s="449">
        <v>80.0</v>
      </c>
      <c r="J120" s="451">
        <v>1.0</v>
      </c>
      <c r="K120" s="451">
        <v>80.0</v>
      </c>
      <c r="L120" s="449">
        <v>1095.0</v>
      </c>
      <c r="M120" s="449"/>
      <c r="N120" s="449"/>
      <c r="O120" s="449"/>
      <c r="P120" s="449"/>
      <c r="Q120" s="449"/>
      <c r="R120" s="453">
        <v>22100.0</v>
      </c>
      <c r="S120" s="453">
        <v>70221.55</v>
      </c>
      <c r="T120" s="453"/>
      <c r="U120" s="453"/>
      <c r="V120" s="453"/>
      <c r="W120" s="453"/>
      <c r="X120" s="453"/>
      <c r="Y120" s="453">
        <v>92321.55</v>
      </c>
      <c r="Z120" s="401"/>
      <c r="AA120" s="401"/>
      <c r="AB120" s="401"/>
      <c r="AC120" s="401"/>
      <c r="AD120" s="401"/>
      <c r="AE120" s="401"/>
    </row>
    <row r="121" ht="12.0" customHeight="1">
      <c r="A121" s="399"/>
      <c r="B121" s="436"/>
      <c r="C121" s="454"/>
      <c r="D121" s="399"/>
      <c r="E121" s="399"/>
      <c r="F121" s="399"/>
      <c r="G121" s="399"/>
      <c r="H121" s="399"/>
      <c r="I121" s="399"/>
      <c r="J121" s="438"/>
      <c r="K121" s="438"/>
      <c r="L121" s="431"/>
      <c r="M121" s="399"/>
      <c r="N121" s="399"/>
      <c r="O121" s="399"/>
      <c r="P121" s="399"/>
      <c r="Q121" s="399"/>
      <c r="R121" s="400"/>
      <c r="S121" s="400"/>
      <c r="T121" s="400"/>
      <c r="U121" s="400"/>
      <c r="V121" s="400"/>
      <c r="W121" s="400"/>
      <c r="X121" s="400"/>
      <c r="Y121" s="400"/>
      <c r="Z121" s="401"/>
      <c r="AA121" s="401"/>
      <c r="AB121" s="401"/>
      <c r="AC121" s="401"/>
      <c r="AD121" s="401"/>
      <c r="AE121" s="401"/>
    </row>
    <row r="122" ht="12.0" customHeight="1">
      <c r="A122" s="399"/>
      <c r="B122" s="436"/>
      <c r="C122" s="436" t="s">
        <v>588</v>
      </c>
      <c r="D122" s="399" t="s">
        <v>379</v>
      </c>
      <c r="E122" s="399"/>
      <c r="F122" s="399"/>
      <c r="G122" s="399"/>
      <c r="H122" s="399"/>
      <c r="I122" s="399">
        <v>40.0</v>
      </c>
      <c r="J122" s="399"/>
      <c r="K122" s="399"/>
      <c r="L122" s="399">
        <v>160.0</v>
      </c>
      <c r="M122" s="399"/>
      <c r="N122" s="399"/>
      <c r="O122" s="399"/>
      <c r="P122" s="399"/>
      <c r="Q122" s="399"/>
      <c r="R122" s="400"/>
      <c r="S122" s="400">
        <v>9571.84</v>
      </c>
      <c r="T122" s="400"/>
      <c r="U122" s="400"/>
      <c r="V122" s="400"/>
      <c r="W122" s="400"/>
      <c r="X122" s="400"/>
      <c r="Y122" s="400">
        <v>9571.84</v>
      </c>
      <c r="Z122" s="401"/>
      <c r="AA122" s="401"/>
      <c r="AB122" s="401"/>
      <c r="AC122" s="401"/>
      <c r="AD122" s="401"/>
      <c r="AE122" s="401"/>
    </row>
    <row r="123" ht="12.0" customHeight="1">
      <c r="A123" s="399"/>
      <c r="B123" s="436"/>
      <c r="C123" s="436"/>
      <c r="D123" s="399"/>
      <c r="E123" s="399"/>
      <c r="F123" s="399"/>
      <c r="G123" s="399"/>
      <c r="H123" s="436"/>
      <c r="I123" s="436"/>
      <c r="J123" s="447"/>
      <c r="K123" s="447"/>
      <c r="L123" s="455"/>
      <c r="M123" s="436"/>
      <c r="N123" s="436"/>
      <c r="O123" s="399"/>
      <c r="P123" s="399"/>
      <c r="Q123" s="399"/>
      <c r="R123" s="400"/>
      <c r="S123" s="400"/>
      <c r="T123" s="400"/>
      <c r="U123" s="400"/>
      <c r="V123" s="400"/>
      <c r="W123" s="400"/>
      <c r="X123" s="400"/>
      <c r="Y123" s="400"/>
      <c r="Z123" s="401"/>
      <c r="AA123" s="401"/>
      <c r="AB123" s="401"/>
      <c r="AC123" s="401"/>
      <c r="AD123" s="401"/>
      <c r="AE123" s="401"/>
    </row>
    <row r="124" ht="12.0" customHeight="1">
      <c r="A124" s="399"/>
      <c r="B124" s="436"/>
      <c r="C124" s="436"/>
      <c r="D124" s="399" t="s">
        <v>380</v>
      </c>
      <c r="E124" s="399"/>
      <c r="F124" s="399"/>
      <c r="G124" s="435" t="s">
        <v>381</v>
      </c>
      <c r="H124" s="435" t="s">
        <v>382</v>
      </c>
      <c r="I124" s="436"/>
      <c r="J124" s="447"/>
      <c r="K124" s="447"/>
      <c r="L124" s="455"/>
      <c r="M124" s="436"/>
      <c r="N124" s="436"/>
      <c r="O124" s="399"/>
      <c r="P124" s="399"/>
      <c r="Q124" s="399"/>
      <c r="R124" s="400"/>
      <c r="S124" s="400"/>
      <c r="T124" s="400"/>
      <c r="U124" s="400"/>
      <c r="V124" s="400"/>
      <c r="W124" s="400"/>
      <c r="X124" s="400"/>
      <c r="Y124" s="400"/>
      <c r="Z124" s="401"/>
      <c r="AA124" s="401"/>
      <c r="AB124" s="401"/>
      <c r="AC124" s="401"/>
      <c r="AD124" s="401"/>
      <c r="AE124" s="401"/>
    </row>
    <row r="125" ht="12.0" customHeight="1">
      <c r="A125" s="399"/>
      <c r="B125" s="436"/>
      <c r="C125" s="436"/>
      <c r="D125" s="399">
        <v>1.0</v>
      </c>
      <c r="E125" s="399" t="s">
        <v>581</v>
      </c>
      <c r="F125" s="399"/>
      <c r="G125" s="437">
        <v>64.477</v>
      </c>
      <c r="H125" s="456">
        <v>64.477</v>
      </c>
      <c r="I125" s="436"/>
      <c r="J125" s="447"/>
      <c r="K125" s="447"/>
      <c r="L125" s="455"/>
      <c r="M125" s="436"/>
      <c r="N125" s="436"/>
      <c r="O125" s="399"/>
      <c r="P125" s="399"/>
      <c r="Q125" s="399"/>
      <c r="R125" s="400"/>
      <c r="S125" s="400"/>
      <c r="T125" s="400"/>
      <c r="U125" s="400"/>
      <c r="V125" s="400"/>
      <c r="W125" s="400"/>
      <c r="X125" s="400"/>
      <c r="Y125" s="400"/>
      <c r="Z125" s="401"/>
      <c r="AA125" s="401"/>
      <c r="AB125" s="401"/>
      <c r="AC125" s="401"/>
      <c r="AD125" s="401"/>
      <c r="AE125" s="401"/>
    </row>
    <row r="126" ht="12.0" customHeight="1">
      <c r="A126" s="399"/>
      <c r="B126" s="436"/>
      <c r="C126" s="436"/>
      <c r="D126" s="441">
        <v>3.0</v>
      </c>
      <c r="E126" s="399" t="s">
        <v>589</v>
      </c>
      <c r="F126" s="399"/>
      <c r="G126" s="437">
        <v>58.273</v>
      </c>
      <c r="H126" s="457">
        <v>174.81900000000002</v>
      </c>
      <c r="I126" s="436"/>
      <c r="J126" s="447"/>
      <c r="K126" s="447"/>
      <c r="L126" s="455"/>
      <c r="M126" s="436"/>
      <c r="N126" s="436"/>
      <c r="O126" s="399"/>
      <c r="P126" s="399"/>
      <c r="Q126" s="399"/>
      <c r="R126" s="400"/>
      <c r="S126" s="400"/>
      <c r="T126" s="400"/>
      <c r="U126" s="400"/>
      <c r="V126" s="400"/>
      <c r="W126" s="400"/>
      <c r="X126" s="400"/>
      <c r="Y126" s="400"/>
      <c r="Z126" s="401"/>
      <c r="AA126" s="401"/>
      <c r="AB126" s="401"/>
      <c r="AC126" s="401"/>
      <c r="AD126" s="401"/>
      <c r="AE126" s="401"/>
    </row>
    <row r="127" ht="12.0" customHeight="1">
      <c r="A127" s="399"/>
      <c r="B127" s="436"/>
      <c r="C127" s="436"/>
      <c r="D127" s="399">
        <v>4.0</v>
      </c>
      <c r="E127" s="399"/>
      <c r="F127" s="399"/>
      <c r="G127" s="399"/>
      <c r="H127" s="456">
        <v>239.29600000000002</v>
      </c>
      <c r="I127" s="436"/>
      <c r="J127" s="447"/>
      <c r="K127" s="447"/>
      <c r="L127" s="455"/>
      <c r="M127" s="436"/>
      <c r="N127" s="436"/>
      <c r="O127" s="399"/>
      <c r="P127" s="399"/>
      <c r="Q127" s="399"/>
      <c r="R127" s="400"/>
      <c r="S127" s="400"/>
      <c r="T127" s="400"/>
      <c r="U127" s="400"/>
      <c r="V127" s="400"/>
      <c r="W127" s="400"/>
      <c r="X127" s="400"/>
      <c r="Y127" s="400"/>
      <c r="Z127" s="401"/>
      <c r="AA127" s="401"/>
      <c r="AB127" s="401"/>
      <c r="AC127" s="401"/>
      <c r="AD127" s="401"/>
      <c r="AE127" s="401"/>
    </row>
    <row r="128" ht="12.0" customHeight="1">
      <c r="A128" s="399"/>
      <c r="B128" s="436"/>
      <c r="C128" s="436"/>
      <c r="D128" s="399"/>
      <c r="E128" s="399"/>
      <c r="F128" s="399"/>
      <c r="G128" s="399"/>
      <c r="H128" s="436"/>
      <c r="I128" s="436"/>
      <c r="J128" s="447"/>
      <c r="K128" s="447"/>
      <c r="L128" s="455"/>
      <c r="M128" s="436"/>
      <c r="N128" s="436"/>
      <c r="O128" s="399"/>
      <c r="P128" s="399"/>
      <c r="Q128" s="399"/>
      <c r="R128" s="400"/>
      <c r="S128" s="400"/>
      <c r="T128" s="400"/>
      <c r="U128" s="400"/>
      <c r="V128" s="400"/>
      <c r="W128" s="400"/>
      <c r="X128" s="400"/>
      <c r="Y128" s="400"/>
      <c r="Z128" s="401"/>
      <c r="AA128" s="401"/>
      <c r="AB128" s="401"/>
      <c r="AC128" s="401"/>
      <c r="AD128" s="401"/>
      <c r="AE128" s="401"/>
    </row>
    <row r="129" ht="12.0" customHeight="1">
      <c r="A129" s="399"/>
      <c r="B129" s="436"/>
      <c r="C129" s="436"/>
      <c r="D129" s="399" t="s">
        <v>383</v>
      </c>
      <c r="E129" s="399"/>
      <c r="F129" s="399"/>
      <c r="G129" s="436">
        <v>16.0</v>
      </c>
      <c r="H129" s="424" t="s">
        <v>384</v>
      </c>
      <c r="I129" s="436"/>
      <c r="J129" s="447"/>
      <c r="K129" s="447"/>
      <c r="L129" s="455"/>
      <c r="M129" s="436"/>
      <c r="N129" s="436"/>
      <c r="O129" s="399"/>
      <c r="P129" s="399"/>
      <c r="Q129" s="399"/>
      <c r="R129" s="400"/>
      <c r="S129" s="400"/>
      <c r="T129" s="400"/>
      <c r="U129" s="400"/>
      <c r="V129" s="400"/>
      <c r="W129" s="400"/>
      <c r="X129" s="400"/>
      <c r="Y129" s="400"/>
      <c r="Z129" s="401"/>
      <c r="AA129" s="401"/>
      <c r="AB129" s="401"/>
      <c r="AC129" s="401"/>
      <c r="AD129" s="401"/>
      <c r="AE129" s="401"/>
    </row>
    <row r="130" ht="12.0" customHeight="1">
      <c r="A130" s="399"/>
      <c r="B130" s="436"/>
      <c r="C130" s="436"/>
      <c r="D130" s="399" t="s">
        <v>385</v>
      </c>
      <c r="E130" s="399"/>
      <c r="F130" s="399"/>
      <c r="G130" s="436">
        <v>8.0</v>
      </c>
      <c r="H130" s="424" t="s">
        <v>384</v>
      </c>
      <c r="I130" s="436"/>
      <c r="J130" s="447"/>
      <c r="K130" s="447"/>
      <c r="L130" s="455"/>
      <c r="M130" s="436"/>
      <c r="N130" s="436"/>
      <c r="O130" s="399"/>
      <c r="P130" s="399"/>
      <c r="Q130" s="399"/>
      <c r="R130" s="400"/>
      <c r="S130" s="400"/>
      <c r="T130" s="400"/>
      <c r="U130" s="400"/>
      <c r="V130" s="400"/>
      <c r="W130" s="400"/>
      <c r="X130" s="400"/>
      <c r="Y130" s="400"/>
      <c r="Z130" s="401"/>
      <c r="AA130" s="401"/>
      <c r="AB130" s="401"/>
      <c r="AC130" s="401"/>
      <c r="AD130" s="401"/>
      <c r="AE130" s="401"/>
    </row>
    <row r="131" ht="12.0" customHeight="1">
      <c r="A131" s="399"/>
      <c r="B131" s="436"/>
      <c r="C131" s="436"/>
      <c r="D131" s="399" t="s">
        <v>386</v>
      </c>
      <c r="E131" s="399"/>
      <c r="F131" s="399"/>
      <c r="G131" s="436">
        <v>12.0</v>
      </c>
      <c r="H131" s="424" t="s">
        <v>384</v>
      </c>
      <c r="I131" s="436"/>
      <c r="J131" s="447"/>
      <c r="K131" s="447"/>
      <c r="L131" s="455"/>
      <c r="M131" s="436"/>
      <c r="N131" s="436"/>
      <c r="O131" s="399"/>
      <c r="P131" s="399"/>
      <c r="Q131" s="399"/>
      <c r="R131" s="400"/>
      <c r="S131" s="400"/>
      <c r="T131" s="400"/>
      <c r="U131" s="400"/>
      <c r="V131" s="400"/>
      <c r="W131" s="400"/>
      <c r="X131" s="400"/>
      <c r="Y131" s="400"/>
      <c r="Z131" s="401"/>
      <c r="AA131" s="401"/>
      <c r="AB131" s="401"/>
      <c r="AC131" s="401"/>
      <c r="AD131" s="401"/>
      <c r="AE131" s="401"/>
    </row>
    <row r="132" ht="12.0" customHeight="1">
      <c r="A132" s="399"/>
      <c r="B132" s="436"/>
      <c r="C132" s="436"/>
      <c r="D132" s="399" t="s">
        <v>387</v>
      </c>
      <c r="E132" s="399"/>
      <c r="F132" s="399"/>
      <c r="G132" s="435">
        <v>4.0</v>
      </c>
      <c r="H132" s="424" t="s">
        <v>384</v>
      </c>
      <c r="I132" s="436"/>
      <c r="J132" s="447"/>
      <c r="K132" s="447"/>
      <c r="L132" s="455"/>
      <c r="M132" s="436"/>
      <c r="N132" s="436"/>
      <c r="O132" s="399"/>
      <c r="P132" s="399"/>
      <c r="Q132" s="399"/>
      <c r="R132" s="400"/>
      <c r="S132" s="400"/>
      <c r="T132" s="400"/>
      <c r="U132" s="400"/>
      <c r="V132" s="400"/>
      <c r="W132" s="400"/>
      <c r="X132" s="400"/>
      <c r="Y132" s="400"/>
      <c r="Z132" s="401"/>
      <c r="AA132" s="401"/>
      <c r="AB132" s="401"/>
      <c r="AC132" s="401"/>
      <c r="AD132" s="401"/>
      <c r="AE132" s="401"/>
    </row>
    <row r="133" ht="12.0" customHeight="1">
      <c r="A133" s="399"/>
      <c r="B133" s="436"/>
      <c r="C133" s="436"/>
      <c r="D133" s="399"/>
      <c r="E133" s="399"/>
      <c r="F133" s="399"/>
      <c r="G133" s="436">
        <v>40.0</v>
      </c>
      <c r="H133" s="424" t="s">
        <v>384</v>
      </c>
      <c r="I133" s="436"/>
      <c r="J133" s="447"/>
      <c r="K133" s="447"/>
      <c r="L133" s="455"/>
      <c r="M133" s="436"/>
      <c r="N133" s="436"/>
      <c r="O133" s="399"/>
      <c r="P133" s="399"/>
      <c r="Q133" s="399"/>
      <c r="R133" s="400"/>
      <c r="S133" s="400"/>
      <c r="T133" s="400"/>
      <c r="U133" s="400"/>
      <c r="V133" s="400"/>
      <c r="W133" s="400"/>
      <c r="X133" s="400"/>
      <c r="Y133" s="400"/>
      <c r="Z133" s="401"/>
      <c r="AA133" s="401"/>
      <c r="AB133" s="401"/>
      <c r="AC133" s="401"/>
      <c r="AD133" s="401"/>
      <c r="AE133" s="401"/>
    </row>
    <row r="134" ht="12.0" customHeight="1">
      <c r="A134" s="399"/>
      <c r="B134" s="436"/>
      <c r="C134" s="436"/>
      <c r="D134" s="399"/>
      <c r="E134" s="399"/>
      <c r="F134" s="399"/>
      <c r="G134" s="399"/>
      <c r="H134" s="436"/>
      <c r="I134" s="436"/>
      <c r="J134" s="447"/>
      <c r="K134" s="447"/>
      <c r="L134" s="455"/>
      <c r="M134" s="436"/>
      <c r="N134" s="436"/>
      <c r="O134" s="399"/>
      <c r="P134" s="399"/>
      <c r="Q134" s="399"/>
      <c r="R134" s="400"/>
      <c r="S134" s="400"/>
      <c r="T134" s="400"/>
      <c r="U134" s="400"/>
      <c r="V134" s="400"/>
      <c r="W134" s="400"/>
      <c r="X134" s="400"/>
      <c r="Y134" s="400"/>
      <c r="Z134" s="401"/>
      <c r="AA134" s="401"/>
      <c r="AB134" s="401"/>
      <c r="AC134" s="401"/>
      <c r="AD134" s="401"/>
      <c r="AE134" s="401"/>
    </row>
    <row r="135" ht="12.0" customHeight="1">
      <c r="A135" s="399"/>
      <c r="B135" s="436"/>
      <c r="C135" s="436"/>
      <c r="D135" s="399" t="s">
        <v>388</v>
      </c>
      <c r="E135" s="399"/>
      <c r="F135" s="399">
        <v>40.0</v>
      </c>
      <c r="G135" s="436" t="s">
        <v>389</v>
      </c>
      <c r="H135" s="437">
        <v>239.29600000000002</v>
      </c>
      <c r="I135" s="437">
        <v>9571.84</v>
      </c>
      <c r="J135" s="447"/>
      <c r="K135" s="447"/>
      <c r="L135" s="455"/>
      <c r="M135" s="436"/>
      <c r="N135" s="436"/>
      <c r="O135" s="399"/>
      <c r="P135" s="399"/>
      <c r="Q135" s="399"/>
      <c r="R135" s="400"/>
      <c r="S135" s="400"/>
      <c r="T135" s="400"/>
      <c r="U135" s="400"/>
      <c r="V135" s="400"/>
      <c r="W135" s="400"/>
      <c r="X135" s="400"/>
      <c r="Y135" s="400"/>
      <c r="Z135" s="401"/>
      <c r="AA135" s="401"/>
      <c r="AB135" s="401"/>
      <c r="AC135" s="401"/>
      <c r="AD135" s="401"/>
      <c r="AE135" s="401"/>
    </row>
    <row r="136" ht="12.0" customHeight="1">
      <c r="A136" s="399"/>
      <c r="B136" s="436"/>
      <c r="C136" s="436"/>
      <c r="D136" s="399"/>
      <c r="E136" s="399"/>
      <c r="F136" s="399"/>
      <c r="G136" s="399"/>
      <c r="H136" s="436"/>
      <c r="I136" s="436"/>
      <c r="J136" s="447"/>
      <c r="K136" s="447"/>
      <c r="L136" s="455"/>
      <c r="M136" s="436"/>
      <c r="N136" s="436"/>
      <c r="O136" s="399"/>
      <c r="P136" s="399"/>
      <c r="Q136" s="399"/>
      <c r="R136" s="400"/>
      <c r="S136" s="400"/>
      <c r="T136" s="400"/>
      <c r="U136" s="400"/>
      <c r="V136" s="400"/>
      <c r="W136" s="400"/>
      <c r="X136" s="400"/>
      <c r="Y136" s="400"/>
      <c r="Z136" s="401"/>
      <c r="AA136" s="401"/>
      <c r="AB136" s="401"/>
      <c r="AC136" s="401"/>
      <c r="AD136" s="401"/>
      <c r="AE136" s="401"/>
    </row>
    <row r="137" ht="12.0" customHeight="1">
      <c r="A137" s="399"/>
      <c r="B137" s="436"/>
      <c r="C137" s="436" t="s">
        <v>590</v>
      </c>
      <c r="D137" s="426" t="s">
        <v>591</v>
      </c>
      <c r="E137" s="399"/>
      <c r="F137" s="399"/>
      <c r="G137" s="399"/>
      <c r="H137" s="436"/>
      <c r="I137" s="436">
        <v>40.0</v>
      </c>
      <c r="J137" s="455">
        <v>1.0</v>
      </c>
      <c r="K137" s="455"/>
      <c r="L137" s="455">
        <v>935.0</v>
      </c>
      <c r="M137" s="436"/>
      <c r="N137" s="436"/>
      <c r="O137" s="399"/>
      <c r="P137" s="399"/>
      <c r="Q137" s="399"/>
      <c r="R137" s="400">
        <v>22100.0</v>
      </c>
      <c r="S137" s="400">
        <v>60649.71000000001</v>
      </c>
      <c r="T137" s="400"/>
      <c r="U137" s="400"/>
      <c r="V137" s="400"/>
      <c r="W137" s="400"/>
      <c r="X137" s="400"/>
      <c r="Y137" s="400">
        <v>82749.71</v>
      </c>
      <c r="Z137" s="401"/>
      <c r="AA137" s="401"/>
      <c r="AB137" s="401"/>
      <c r="AC137" s="401"/>
      <c r="AD137" s="401"/>
      <c r="AE137" s="401"/>
    </row>
    <row r="138" ht="12.0" customHeight="1">
      <c r="A138" s="399"/>
      <c r="B138" s="436"/>
      <c r="C138" s="399"/>
      <c r="D138" s="399"/>
      <c r="E138" s="399"/>
      <c r="F138" s="399"/>
      <c r="G138" s="399"/>
      <c r="H138" s="436"/>
      <c r="I138" s="436"/>
      <c r="J138" s="447"/>
      <c r="K138" s="447"/>
      <c r="L138" s="455"/>
      <c r="M138" s="436"/>
      <c r="N138" s="436"/>
      <c r="O138" s="399"/>
      <c r="P138" s="399"/>
      <c r="Q138" s="399"/>
      <c r="R138" s="400"/>
      <c r="S138" s="445"/>
      <c r="T138" s="400"/>
      <c r="U138" s="400"/>
      <c r="V138" s="400"/>
      <c r="W138" s="400"/>
      <c r="X138" s="400"/>
      <c r="Y138" s="400"/>
      <c r="Z138" s="401"/>
      <c r="AA138" s="401"/>
      <c r="AB138" s="401"/>
      <c r="AC138" s="401"/>
      <c r="AD138" s="401"/>
      <c r="AE138" s="401"/>
    </row>
    <row r="139" ht="12.0" customHeight="1">
      <c r="A139" s="399"/>
      <c r="B139" s="436"/>
      <c r="C139" s="399"/>
      <c r="D139" s="399" t="s">
        <v>343</v>
      </c>
      <c r="E139" s="399"/>
      <c r="F139" s="399"/>
      <c r="G139" s="435" t="s">
        <v>381</v>
      </c>
      <c r="H139" s="435" t="s">
        <v>382</v>
      </c>
      <c r="I139" s="436"/>
      <c r="J139" s="447"/>
      <c r="K139" s="447"/>
      <c r="L139" s="455"/>
      <c r="M139" s="436"/>
      <c r="N139" s="436"/>
      <c r="O139" s="399"/>
      <c r="P139" s="399"/>
      <c r="Q139" s="399"/>
      <c r="R139" s="400"/>
      <c r="S139" s="445"/>
      <c r="T139" s="400"/>
      <c r="U139" s="400"/>
      <c r="V139" s="400"/>
      <c r="W139" s="400"/>
      <c r="X139" s="400"/>
      <c r="Y139" s="400"/>
      <c r="Z139" s="401"/>
      <c r="AA139" s="401"/>
      <c r="AB139" s="401"/>
      <c r="AC139" s="401"/>
      <c r="AD139" s="401"/>
      <c r="AE139" s="401"/>
    </row>
    <row r="140" ht="12.0" customHeight="1">
      <c r="A140" s="399"/>
      <c r="B140" s="436"/>
      <c r="C140" s="399"/>
      <c r="D140" s="399">
        <v>1.0</v>
      </c>
      <c r="E140" s="399" t="s">
        <v>375</v>
      </c>
      <c r="F140" s="399"/>
      <c r="G140" s="437">
        <v>100.85</v>
      </c>
      <c r="H140" s="456">
        <v>100.85</v>
      </c>
      <c r="I140" s="436"/>
      <c r="J140" s="447"/>
      <c r="K140" s="447"/>
      <c r="L140" s="455"/>
      <c r="M140" s="436"/>
      <c r="N140" s="436"/>
      <c r="O140" s="399"/>
      <c r="P140" s="399"/>
      <c r="Q140" s="399"/>
      <c r="R140" s="400"/>
      <c r="S140" s="445"/>
      <c r="T140" s="400"/>
      <c r="U140" s="400"/>
      <c r="V140" s="400"/>
      <c r="W140" s="400"/>
      <c r="X140" s="400"/>
      <c r="Y140" s="400"/>
      <c r="Z140" s="401"/>
      <c r="AA140" s="401"/>
      <c r="AB140" s="401"/>
      <c r="AC140" s="401"/>
      <c r="AD140" s="401"/>
      <c r="AE140" s="401"/>
    </row>
    <row r="141" ht="12.0" customHeight="1">
      <c r="A141" s="399"/>
      <c r="B141" s="436"/>
      <c r="C141" s="399"/>
      <c r="D141" s="399">
        <v>1.0</v>
      </c>
      <c r="E141" s="399" t="s">
        <v>575</v>
      </c>
      <c r="F141" s="399"/>
      <c r="G141" s="437">
        <v>78.56</v>
      </c>
      <c r="H141" s="456">
        <v>78.56</v>
      </c>
      <c r="I141" s="436"/>
      <c r="J141" s="447"/>
      <c r="K141" s="447"/>
      <c r="L141" s="455"/>
      <c r="M141" s="436"/>
      <c r="N141" s="436"/>
      <c r="O141" s="399"/>
      <c r="P141" s="399"/>
      <c r="Q141" s="399"/>
      <c r="R141" s="400"/>
      <c r="S141" s="445"/>
      <c r="T141" s="400"/>
      <c r="U141" s="400"/>
      <c r="V141" s="400"/>
      <c r="W141" s="400"/>
      <c r="X141" s="400"/>
      <c r="Y141" s="400"/>
      <c r="Z141" s="401"/>
      <c r="AA141" s="401"/>
      <c r="AB141" s="401"/>
      <c r="AC141" s="401"/>
      <c r="AD141" s="401"/>
      <c r="AE141" s="401"/>
    </row>
    <row r="142" ht="12.0" customHeight="1">
      <c r="A142" s="399"/>
      <c r="B142" s="436"/>
      <c r="C142" s="399"/>
      <c r="D142" s="399">
        <v>1.0</v>
      </c>
      <c r="E142" s="399" t="s">
        <v>374</v>
      </c>
      <c r="F142" s="399"/>
      <c r="G142" s="437">
        <v>67.91</v>
      </c>
      <c r="H142" s="456">
        <v>67.91</v>
      </c>
      <c r="I142" s="436"/>
      <c r="J142" s="447"/>
      <c r="K142" s="447"/>
      <c r="L142" s="455"/>
      <c r="M142" s="436"/>
      <c r="N142" s="436"/>
      <c r="O142" s="399"/>
      <c r="P142" s="399"/>
      <c r="Q142" s="399"/>
      <c r="R142" s="400"/>
      <c r="S142" s="445"/>
      <c r="T142" s="400"/>
      <c r="U142" s="400"/>
      <c r="V142" s="400"/>
      <c r="W142" s="400"/>
      <c r="X142" s="400"/>
      <c r="Y142" s="400"/>
      <c r="Z142" s="401"/>
      <c r="AA142" s="401"/>
      <c r="AB142" s="401"/>
      <c r="AC142" s="401"/>
      <c r="AD142" s="401"/>
      <c r="AE142" s="401"/>
    </row>
    <row r="143" ht="12.0" customHeight="1">
      <c r="A143" s="399"/>
      <c r="B143" s="436"/>
      <c r="C143" s="399"/>
      <c r="D143" s="399">
        <v>1.0</v>
      </c>
      <c r="E143" s="399" t="s">
        <v>576</v>
      </c>
      <c r="F143" s="399"/>
      <c r="G143" s="437">
        <v>89.16</v>
      </c>
      <c r="H143" s="456">
        <v>89.16</v>
      </c>
      <c r="I143" s="436"/>
      <c r="J143" s="447"/>
      <c r="K143" s="447"/>
      <c r="L143" s="455"/>
      <c r="M143" s="436"/>
      <c r="N143" s="436"/>
      <c r="O143" s="399"/>
      <c r="P143" s="399"/>
      <c r="Q143" s="399"/>
      <c r="R143" s="400"/>
      <c r="S143" s="445"/>
      <c r="T143" s="400"/>
      <c r="U143" s="400"/>
      <c r="V143" s="400"/>
      <c r="W143" s="400"/>
      <c r="X143" s="400"/>
      <c r="Y143" s="400"/>
      <c r="Z143" s="401"/>
      <c r="AA143" s="401"/>
      <c r="AB143" s="401"/>
      <c r="AC143" s="401"/>
      <c r="AD143" s="401"/>
      <c r="AE143" s="401"/>
    </row>
    <row r="144" ht="12.0" customHeight="1">
      <c r="A144" s="399"/>
      <c r="B144" s="436"/>
      <c r="C144" s="399"/>
      <c r="D144" s="399">
        <v>1.0</v>
      </c>
      <c r="E144" s="399" t="s">
        <v>577</v>
      </c>
      <c r="F144" s="399"/>
      <c r="G144" s="437">
        <v>57.77</v>
      </c>
      <c r="H144" s="456">
        <v>57.77</v>
      </c>
      <c r="I144" s="436"/>
      <c r="J144" s="447"/>
      <c r="K144" s="447"/>
      <c r="L144" s="455"/>
      <c r="M144" s="436"/>
      <c r="N144" s="436"/>
      <c r="O144" s="399"/>
      <c r="P144" s="399"/>
      <c r="Q144" s="399"/>
      <c r="R144" s="400"/>
      <c r="S144" s="445"/>
      <c r="T144" s="400"/>
      <c r="U144" s="400"/>
      <c r="V144" s="400"/>
      <c r="W144" s="400"/>
      <c r="X144" s="400"/>
      <c r="Y144" s="400"/>
      <c r="Z144" s="401"/>
      <c r="AA144" s="401"/>
      <c r="AB144" s="401"/>
      <c r="AC144" s="401"/>
      <c r="AD144" s="401"/>
      <c r="AE144" s="401"/>
    </row>
    <row r="145" ht="12.0" customHeight="1">
      <c r="A145" s="399"/>
      <c r="B145" s="436"/>
      <c r="C145" s="399"/>
      <c r="D145" s="399">
        <v>1.0</v>
      </c>
      <c r="E145" s="399" t="s">
        <v>578</v>
      </c>
      <c r="F145" s="399"/>
      <c r="G145" s="437">
        <v>51.38</v>
      </c>
      <c r="H145" s="456">
        <v>51.38</v>
      </c>
      <c r="I145" s="436"/>
      <c r="J145" s="447"/>
      <c r="K145" s="447"/>
      <c r="L145" s="455"/>
      <c r="M145" s="436"/>
      <c r="N145" s="436"/>
      <c r="O145" s="399"/>
      <c r="P145" s="399"/>
      <c r="Q145" s="399"/>
      <c r="R145" s="400"/>
      <c r="S145" s="445"/>
      <c r="T145" s="400"/>
      <c r="U145" s="400"/>
      <c r="V145" s="400"/>
      <c r="W145" s="400"/>
      <c r="X145" s="400"/>
      <c r="Y145" s="400"/>
      <c r="Z145" s="401"/>
      <c r="AA145" s="401"/>
      <c r="AB145" s="401"/>
      <c r="AC145" s="401"/>
      <c r="AD145" s="401"/>
      <c r="AE145" s="401"/>
    </row>
    <row r="146" ht="12.0" customHeight="1">
      <c r="A146" s="399"/>
      <c r="B146" s="436"/>
      <c r="C146" s="399"/>
      <c r="D146" s="399">
        <v>1.0</v>
      </c>
      <c r="E146" s="399" t="s">
        <v>579</v>
      </c>
      <c r="F146" s="399"/>
      <c r="G146" s="437">
        <v>31.79</v>
      </c>
      <c r="H146" s="456">
        <v>31.79</v>
      </c>
      <c r="I146" s="436"/>
      <c r="J146" s="447"/>
      <c r="K146" s="447"/>
      <c r="L146" s="455"/>
      <c r="M146" s="436"/>
      <c r="N146" s="436"/>
      <c r="O146" s="399"/>
      <c r="P146" s="399"/>
      <c r="Q146" s="399"/>
      <c r="R146" s="400"/>
      <c r="S146" s="445"/>
      <c r="T146" s="400"/>
      <c r="U146" s="400"/>
      <c r="V146" s="400"/>
      <c r="W146" s="400"/>
      <c r="X146" s="400"/>
      <c r="Y146" s="400"/>
      <c r="Z146" s="401"/>
      <c r="AA146" s="401"/>
      <c r="AB146" s="401"/>
      <c r="AC146" s="401"/>
      <c r="AD146" s="401"/>
      <c r="AE146" s="401"/>
    </row>
    <row r="147" ht="12.0" customHeight="1">
      <c r="A147" s="399"/>
      <c r="B147" s="436"/>
      <c r="C147" s="399"/>
      <c r="D147" s="399">
        <v>1.0</v>
      </c>
      <c r="E147" s="399" t="s">
        <v>580</v>
      </c>
      <c r="F147" s="399"/>
      <c r="G147" s="437">
        <v>97.64</v>
      </c>
      <c r="H147" s="456">
        <v>97.64</v>
      </c>
      <c r="I147" s="436"/>
      <c r="J147" s="447"/>
      <c r="K147" s="447"/>
      <c r="L147" s="455"/>
      <c r="M147" s="436"/>
      <c r="N147" s="436"/>
      <c r="O147" s="399"/>
      <c r="P147" s="399"/>
      <c r="Q147" s="399"/>
      <c r="R147" s="400"/>
      <c r="S147" s="445"/>
      <c r="T147" s="400"/>
      <c r="U147" s="400"/>
      <c r="V147" s="400"/>
      <c r="W147" s="400"/>
      <c r="X147" s="400"/>
      <c r="Y147" s="400"/>
      <c r="Z147" s="401"/>
      <c r="AA147" s="401"/>
      <c r="AB147" s="401"/>
      <c r="AC147" s="401"/>
      <c r="AD147" s="401"/>
      <c r="AE147" s="401"/>
    </row>
    <row r="148" ht="12.0" customHeight="1">
      <c r="A148" s="399"/>
      <c r="B148" s="436"/>
      <c r="C148" s="399"/>
      <c r="D148" s="399">
        <v>1.0</v>
      </c>
      <c r="E148" s="399" t="s">
        <v>581</v>
      </c>
      <c r="F148" s="399"/>
      <c r="G148" s="437">
        <v>49.07</v>
      </c>
      <c r="H148" s="456">
        <v>49.07</v>
      </c>
      <c r="I148" s="436"/>
      <c r="J148" s="447"/>
      <c r="K148" s="447"/>
      <c r="L148" s="455"/>
      <c r="M148" s="436"/>
      <c r="N148" s="436"/>
      <c r="O148" s="399"/>
      <c r="P148" s="399"/>
      <c r="Q148" s="399"/>
      <c r="R148" s="400"/>
      <c r="S148" s="445"/>
      <c r="T148" s="400"/>
      <c r="U148" s="400"/>
      <c r="V148" s="400"/>
      <c r="W148" s="400"/>
      <c r="X148" s="400"/>
      <c r="Y148" s="400"/>
      <c r="Z148" s="401"/>
      <c r="AA148" s="401"/>
      <c r="AB148" s="401"/>
      <c r="AC148" s="401"/>
      <c r="AD148" s="401"/>
      <c r="AE148" s="401"/>
    </row>
    <row r="149" ht="12.0" customHeight="1">
      <c r="A149" s="399"/>
      <c r="B149" s="436"/>
      <c r="C149" s="399"/>
      <c r="D149" s="399">
        <v>2.0</v>
      </c>
      <c r="E149" s="399" t="s">
        <v>581</v>
      </c>
      <c r="F149" s="399"/>
      <c r="G149" s="437">
        <v>64.477</v>
      </c>
      <c r="H149" s="456">
        <v>128.954</v>
      </c>
      <c r="I149" s="436"/>
      <c r="J149" s="447"/>
      <c r="K149" s="447"/>
      <c r="L149" s="455"/>
      <c r="M149" s="436"/>
      <c r="N149" s="436"/>
      <c r="O149" s="399"/>
      <c r="P149" s="399"/>
      <c r="Q149" s="399"/>
      <c r="R149" s="400"/>
      <c r="S149" s="445"/>
      <c r="T149" s="400"/>
      <c r="U149" s="400"/>
      <c r="V149" s="400"/>
      <c r="W149" s="400"/>
      <c r="X149" s="400"/>
      <c r="Y149" s="400"/>
      <c r="Z149" s="401"/>
      <c r="AA149" s="401"/>
      <c r="AB149" s="401"/>
      <c r="AC149" s="401"/>
      <c r="AD149" s="401"/>
      <c r="AE149" s="401"/>
    </row>
    <row r="150" ht="12.0" customHeight="1">
      <c r="A150" s="399"/>
      <c r="B150" s="436"/>
      <c r="C150" s="399"/>
      <c r="D150" s="441">
        <v>6.0</v>
      </c>
      <c r="E150" s="399" t="s">
        <v>589</v>
      </c>
      <c r="F150" s="399"/>
      <c r="G150" s="437">
        <v>58.273</v>
      </c>
      <c r="H150" s="457">
        <v>349.63800000000003</v>
      </c>
      <c r="I150" s="436"/>
      <c r="J150" s="447"/>
      <c r="K150" s="447"/>
      <c r="L150" s="455"/>
      <c r="M150" s="436"/>
      <c r="N150" s="436"/>
      <c r="O150" s="399"/>
      <c r="P150" s="399"/>
      <c r="Q150" s="399"/>
      <c r="R150" s="400"/>
      <c r="S150" s="445"/>
      <c r="T150" s="400"/>
      <c r="U150" s="400"/>
      <c r="V150" s="400"/>
      <c r="W150" s="400"/>
      <c r="X150" s="400"/>
      <c r="Y150" s="400"/>
      <c r="Z150" s="401"/>
      <c r="AA150" s="401"/>
      <c r="AB150" s="401"/>
      <c r="AC150" s="401"/>
      <c r="AD150" s="401"/>
      <c r="AE150" s="401"/>
    </row>
    <row r="151" ht="12.0" customHeight="1">
      <c r="A151" s="399"/>
      <c r="B151" s="436"/>
      <c r="C151" s="399"/>
      <c r="D151" s="399">
        <v>17.0</v>
      </c>
      <c r="E151" s="399"/>
      <c r="F151" s="399"/>
      <c r="G151" s="399"/>
      <c r="H151" s="437">
        <v>1102.7220000000002</v>
      </c>
      <c r="I151" s="436"/>
      <c r="J151" s="447"/>
      <c r="K151" s="447"/>
      <c r="L151" s="455"/>
      <c r="M151" s="436"/>
      <c r="N151" s="436"/>
      <c r="O151" s="399"/>
      <c r="P151" s="399"/>
      <c r="Q151" s="399"/>
      <c r="R151" s="400"/>
      <c r="S151" s="445"/>
      <c r="T151" s="400"/>
      <c r="U151" s="400"/>
      <c r="V151" s="400"/>
      <c r="W151" s="400"/>
      <c r="X151" s="400"/>
      <c r="Y151" s="400"/>
      <c r="Z151" s="401"/>
      <c r="AA151" s="401"/>
      <c r="AB151" s="401"/>
      <c r="AC151" s="401"/>
      <c r="AD151" s="401"/>
      <c r="AE151" s="401"/>
    </row>
    <row r="152" ht="12.0" customHeight="1">
      <c r="A152" s="399"/>
      <c r="B152" s="436"/>
      <c r="C152" s="399"/>
      <c r="D152" s="399"/>
      <c r="E152" s="399"/>
      <c r="F152" s="399"/>
      <c r="G152" s="399"/>
      <c r="H152" s="436"/>
      <c r="I152" s="436"/>
      <c r="J152" s="447"/>
      <c r="K152" s="447"/>
      <c r="L152" s="455"/>
      <c r="M152" s="436"/>
      <c r="N152" s="436"/>
      <c r="O152" s="399"/>
      <c r="P152" s="399"/>
      <c r="Q152" s="399"/>
      <c r="R152" s="400"/>
      <c r="S152" s="445"/>
      <c r="T152" s="400"/>
      <c r="U152" s="400"/>
      <c r="V152" s="400"/>
      <c r="W152" s="400"/>
      <c r="X152" s="400"/>
      <c r="Y152" s="400"/>
      <c r="Z152" s="401"/>
      <c r="AA152" s="401"/>
      <c r="AB152" s="401"/>
      <c r="AC152" s="401"/>
      <c r="AD152" s="401"/>
      <c r="AE152" s="401"/>
    </row>
    <row r="153" ht="12.0" customHeight="1">
      <c r="A153" s="399"/>
      <c r="B153" s="436"/>
      <c r="C153" s="399"/>
      <c r="D153" s="399"/>
      <c r="E153" s="399"/>
      <c r="F153" s="399"/>
      <c r="G153" s="399"/>
      <c r="H153" s="436"/>
      <c r="I153" s="436" t="s">
        <v>357</v>
      </c>
      <c r="J153" s="436" t="s">
        <v>392</v>
      </c>
      <c r="K153" s="436" t="s">
        <v>393</v>
      </c>
      <c r="L153" s="436" t="s">
        <v>394</v>
      </c>
      <c r="M153" s="399"/>
      <c r="N153" s="436"/>
      <c r="O153" s="399"/>
      <c r="P153" s="399"/>
      <c r="Q153" s="399"/>
      <c r="R153" s="400"/>
      <c r="S153" s="445"/>
      <c r="T153" s="400"/>
      <c r="U153" s="400"/>
      <c r="V153" s="400"/>
      <c r="W153" s="400"/>
      <c r="X153" s="400"/>
      <c r="Y153" s="400"/>
      <c r="Z153" s="401"/>
      <c r="AA153" s="401"/>
      <c r="AB153" s="401"/>
      <c r="AC153" s="401"/>
      <c r="AD153" s="401"/>
      <c r="AE153" s="401"/>
    </row>
    <row r="154" ht="12.0" customHeight="1">
      <c r="A154" s="399"/>
      <c r="B154" s="436"/>
      <c r="C154" s="399"/>
      <c r="D154" s="399"/>
      <c r="E154" s="399"/>
      <c r="F154" s="399"/>
      <c r="G154" s="399"/>
      <c r="H154" s="435" t="s">
        <v>184</v>
      </c>
      <c r="I154" s="435" t="s">
        <v>395</v>
      </c>
      <c r="J154" s="442" t="s">
        <v>360</v>
      </c>
      <c r="K154" s="435" t="s">
        <v>396</v>
      </c>
      <c r="L154" s="435" t="s">
        <v>360</v>
      </c>
      <c r="M154" s="399"/>
      <c r="N154" s="435"/>
      <c r="O154" s="399"/>
      <c r="P154" s="399"/>
      <c r="Q154" s="399"/>
      <c r="R154" s="400"/>
      <c r="S154" s="445"/>
      <c r="T154" s="400"/>
      <c r="U154" s="400"/>
      <c r="V154" s="400"/>
      <c r="W154" s="400"/>
      <c r="X154" s="400"/>
      <c r="Y154" s="400"/>
      <c r="Z154" s="401"/>
      <c r="AA154" s="401"/>
      <c r="AB154" s="401"/>
      <c r="AC154" s="401"/>
      <c r="AD154" s="401"/>
      <c r="AE154" s="401"/>
    </row>
    <row r="155" ht="12.0" customHeight="1">
      <c r="A155" s="399"/>
      <c r="B155" s="436"/>
      <c r="C155" s="399"/>
      <c r="D155" s="424" t="s">
        <v>397</v>
      </c>
      <c r="E155" s="399"/>
      <c r="F155" s="399"/>
      <c r="G155" s="399"/>
      <c r="H155" s="458">
        <v>600.0</v>
      </c>
      <c r="I155" s="459">
        <v>17.0</v>
      </c>
      <c r="J155" s="456">
        <v>10200.0</v>
      </c>
      <c r="K155" s="436"/>
      <c r="L155" s="458">
        <v>10200.0</v>
      </c>
      <c r="M155" s="399"/>
      <c r="N155" s="458"/>
      <c r="O155" s="399"/>
      <c r="P155" s="399"/>
      <c r="Q155" s="399"/>
      <c r="R155" s="400"/>
      <c r="S155" s="445"/>
      <c r="T155" s="400"/>
      <c r="U155" s="400"/>
      <c r="V155" s="400"/>
      <c r="W155" s="400"/>
      <c r="X155" s="400"/>
      <c r="Y155" s="400"/>
      <c r="Z155" s="401"/>
      <c r="AA155" s="401"/>
      <c r="AB155" s="401"/>
      <c r="AC155" s="401"/>
      <c r="AD155" s="401"/>
      <c r="AE155" s="401"/>
    </row>
    <row r="156" ht="12.0" customHeight="1">
      <c r="A156" s="399"/>
      <c r="B156" s="436"/>
      <c r="C156" s="399"/>
      <c r="D156" s="424" t="s">
        <v>398</v>
      </c>
      <c r="E156" s="399"/>
      <c r="F156" s="399"/>
      <c r="G156" s="399"/>
      <c r="H156" s="458">
        <v>350.0</v>
      </c>
      <c r="I156" s="459">
        <v>17.0</v>
      </c>
      <c r="J156" s="456">
        <v>5950.0</v>
      </c>
      <c r="K156" s="436"/>
      <c r="L156" s="458">
        <v>5950.0</v>
      </c>
      <c r="M156" s="399"/>
      <c r="N156" s="458"/>
      <c r="O156" s="399"/>
      <c r="P156" s="399"/>
      <c r="Q156" s="399"/>
      <c r="R156" s="400"/>
      <c r="S156" s="445"/>
      <c r="T156" s="400"/>
      <c r="U156" s="400"/>
      <c r="V156" s="400"/>
      <c r="W156" s="400"/>
      <c r="X156" s="400"/>
      <c r="Y156" s="400"/>
      <c r="Z156" s="401"/>
      <c r="AA156" s="401"/>
      <c r="AB156" s="401"/>
      <c r="AC156" s="401"/>
      <c r="AD156" s="401"/>
      <c r="AE156" s="401"/>
    </row>
    <row r="157" ht="12.0" customHeight="1">
      <c r="A157" s="399"/>
      <c r="B157" s="436"/>
      <c r="C157" s="399"/>
      <c r="D157" s="399" t="s">
        <v>399</v>
      </c>
      <c r="E157" s="399"/>
      <c r="F157" s="399">
        <v>4.0</v>
      </c>
      <c r="G157" s="399" t="s">
        <v>400</v>
      </c>
      <c r="H157" s="458">
        <v>150.0</v>
      </c>
      <c r="I157" s="459">
        <v>17.0</v>
      </c>
      <c r="J157" s="456">
        <v>2550.0</v>
      </c>
      <c r="K157" s="437">
        <v>4410.888000000001</v>
      </c>
      <c r="L157" s="458">
        <v>6960.888000000001</v>
      </c>
      <c r="M157" s="399"/>
      <c r="N157" s="458"/>
      <c r="O157" s="399"/>
      <c r="P157" s="399"/>
      <c r="Q157" s="399"/>
      <c r="R157" s="400"/>
      <c r="S157" s="445"/>
      <c r="T157" s="400"/>
      <c r="U157" s="400"/>
      <c r="V157" s="400"/>
      <c r="W157" s="400"/>
      <c r="X157" s="400"/>
      <c r="Y157" s="400"/>
      <c r="Z157" s="401"/>
      <c r="AA157" s="401"/>
      <c r="AB157" s="401"/>
      <c r="AC157" s="401"/>
      <c r="AD157" s="401"/>
      <c r="AE157" s="401"/>
    </row>
    <row r="158" ht="12.0" customHeight="1">
      <c r="A158" s="399"/>
      <c r="B158" s="436"/>
      <c r="C158" s="399"/>
      <c r="D158" s="399" t="s">
        <v>401</v>
      </c>
      <c r="E158" s="436"/>
      <c r="F158" s="399">
        <v>1.0</v>
      </c>
      <c r="G158" s="399" t="s">
        <v>400</v>
      </c>
      <c r="H158" s="458">
        <v>50.0</v>
      </c>
      <c r="I158" s="459">
        <v>17.0</v>
      </c>
      <c r="J158" s="456">
        <v>850.0</v>
      </c>
      <c r="K158" s="437">
        <v>1102.7220000000002</v>
      </c>
      <c r="L158" s="458">
        <v>1952.7220000000002</v>
      </c>
      <c r="M158" s="399"/>
      <c r="N158" s="458"/>
      <c r="O158" s="399"/>
      <c r="P158" s="399"/>
      <c r="Q158" s="399"/>
      <c r="R158" s="400"/>
      <c r="S158" s="445"/>
      <c r="T158" s="400"/>
      <c r="U158" s="400"/>
      <c r="V158" s="400"/>
      <c r="W158" s="400"/>
      <c r="X158" s="400"/>
      <c r="Y158" s="400"/>
      <c r="Z158" s="401"/>
      <c r="AA158" s="401"/>
      <c r="AB158" s="401"/>
      <c r="AC158" s="401"/>
      <c r="AD158" s="401"/>
      <c r="AE158" s="401"/>
    </row>
    <row r="159" ht="12.0" customHeight="1">
      <c r="A159" s="399"/>
      <c r="B159" s="436"/>
      <c r="C159" s="399"/>
      <c r="D159" s="399" t="s">
        <v>402</v>
      </c>
      <c r="E159" s="399"/>
      <c r="F159" s="399">
        <v>1.0</v>
      </c>
      <c r="G159" s="399" t="s">
        <v>400</v>
      </c>
      <c r="H159" s="458">
        <v>25.0</v>
      </c>
      <c r="I159" s="459">
        <v>17.0</v>
      </c>
      <c r="J159" s="456">
        <v>425.0</v>
      </c>
      <c r="K159" s="437">
        <v>1102.7220000000002</v>
      </c>
      <c r="L159" s="458">
        <v>1527.7220000000002</v>
      </c>
      <c r="M159" s="399"/>
      <c r="N159" s="458"/>
      <c r="O159" s="399"/>
      <c r="P159" s="399"/>
      <c r="Q159" s="399"/>
      <c r="R159" s="400"/>
      <c r="S159" s="445"/>
      <c r="T159" s="400"/>
      <c r="U159" s="400"/>
      <c r="V159" s="400"/>
      <c r="W159" s="400"/>
      <c r="X159" s="400"/>
      <c r="Y159" s="400"/>
      <c r="Z159" s="401"/>
      <c r="AA159" s="401"/>
      <c r="AB159" s="401"/>
      <c r="AC159" s="401"/>
      <c r="AD159" s="401"/>
      <c r="AE159" s="401"/>
    </row>
    <row r="160" ht="12.0" customHeight="1">
      <c r="A160" s="399"/>
      <c r="B160" s="436"/>
      <c r="C160" s="399"/>
      <c r="D160" s="424" t="s">
        <v>403</v>
      </c>
      <c r="E160" s="399"/>
      <c r="F160" s="399">
        <v>1.0</v>
      </c>
      <c r="G160" s="399" t="s">
        <v>400</v>
      </c>
      <c r="H160" s="458">
        <v>125.0</v>
      </c>
      <c r="I160" s="459">
        <v>17.0</v>
      </c>
      <c r="J160" s="456">
        <v>2125.0</v>
      </c>
      <c r="K160" s="437">
        <v>1102.7220000000002</v>
      </c>
      <c r="L160" s="458">
        <v>3227.722</v>
      </c>
      <c r="M160" s="399"/>
      <c r="N160" s="458"/>
      <c r="O160" s="399"/>
      <c r="P160" s="399"/>
      <c r="Q160" s="399"/>
      <c r="R160" s="400"/>
      <c r="S160" s="445"/>
      <c r="T160" s="400"/>
      <c r="U160" s="400"/>
      <c r="V160" s="400"/>
      <c r="W160" s="400"/>
      <c r="X160" s="400"/>
      <c r="Y160" s="400"/>
      <c r="Z160" s="401"/>
      <c r="AA160" s="401"/>
      <c r="AB160" s="401"/>
      <c r="AC160" s="401"/>
      <c r="AD160" s="401"/>
      <c r="AE160" s="401"/>
    </row>
    <row r="161" ht="12.0" customHeight="1">
      <c r="A161" s="399"/>
      <c r="B161" s="436"/>
      <c r="C161" s="399"/>
      <c r="D161" s="424" t="s">
        <v>404</v>
      </c>
      <c r="E161" s="399"/>
      <c r="F161" s="399">
        <v>8.0</v>
      </c>
      <c r="G161" s="399" t="s">
        <v>405</v>
      </c>
      <c r="H161" s="458"/>
      <c r="I161" s="436"/>
      <c r="J161" s="456"/>
      <c r="K161" s="437">
        <v>8821.776000000002</v>
      </c>
      <c r="L161" s="458">
        <v>8821.776000000002</v>
      </c>
      <c r="M161" s="399"/>
      <c r="N161" s="458"/>
      <c r="O161" s="399"/>
      <c r="P161" s="399"/>
      <c r="Q161" s="399"/>
      <c r="R161" s="400"/>
      <c r="S161" s="445"/>
      <c r="T161" s="400"/>
      <c r="U161" s="400"/>
      <c r="V161" s="400"/>
      <c r="W161" s="400"/>
      <c r="X161" s="400"/>
      <c r="Y161" s="400"/>
      <c r="Z161" s="401"/>
      <c r="AA161" s="401"/>
      <c r="AB161" s="401"/>
      <c r="AC161" s="401"/>
      <c r="AD161" s="401"/>
      <c r="AE161" s="401"/>
    </row>
    <row r="162" ht="12.0" customHeight="1">
      <c r="A162" s="399"/>
      <c r="B162" s="436"/>
      <c r="C162" s="399"/>
      <c r="D162" s="399" t="s">
        <v>406</v>
      </c>
      <c r="E162" s="399"/>
      <c r="F162" s="399">
        <v>40.0</v>
      </c>
      <c r="G162" s="399" t="s">
        <v>405</v>
      </c>
      <c r="H162" s="458"/>
      <c r="I162" s="436"/>
      <c r="J162" s="456"/>
      <c r="K162" s="460">
        <v>44108.880000000005</v>
      </c>
      <c r="L162" s="461">
        <v>44108.880000000005</v>
      </c>
      <c r="M162" s="399"/>
      <c r="N162" s="458"/>
      <c r="O162" s="399"/>
      <c r="P162" s="399"/>
      <c r="Q162" s="399"/>
      <c r="R162" s="400"/>
      <c r="S162" s="445"/>
      <c r="T162" s="400"/>
      <c r="U162" s="400"/>
      <c r="V162" s="400"/>
      <c r="W162" s="400"/>
      <c r="X162" s="400"/>
      <c r="Y162" s="400"/>
      <c r="Z162" s="401"/>
      <c r="AA162" s="401"/>
      <c r="AB162" s="401"/>
      <c r="AC162" s="401"/>
      <c r="AD162" s="401"/>
      <c r="AE162" s="401"/>
    </row>
    <row r="163" ht="12.0" customHeight="1">
      <c r="A163" s="399"/>
      <c r="B163" s="436"/>
      <c r="C163" s="399"/>
      <c r="D163" s="399"/>
      <c r="E163" s="399"/>
      <c r="F163" s="399">
        <v>55.0</v>
      </c>
      <c r="G163" s="399"/>
      <c r="H163" s="436"/>
      <c r="I163" s="456"/>
      <c r="J163" s="456">
        <v>22100.0</v>
      </c>
      <c r="K163" s="437">
        <v>60649.71000000001</v>
      </c>
      <c r="L163" s="458">
        <v>82749.71</v>
      </c>
      <c r="M163" s="399"/>
      <c r="N163" s="458"/>
      <c r="O163" s="399"/>
      <c r="P163" s="399"/>
      <c r="Q163" s="399"/>
      <c r="R163" s="400"/>
      <c r="S163" s="445"/>
      <c r="T163" s="400"/>
      <c r="U163" s="400"/>
      <c r="V163" s="400"/>
      <c r="W163" s="400"/>
      <c r="X163" s="400"/>
      <c r="Y163" s="400"/>
      <c r="Z163" s="401"/>
      <c r="AA163" s="401"/>
      <c r="AB163" s="401"/>
      <c r="AC163" s="401"/>
      <c r="AD163" s="401"/>
      <c r="AE163" s="401"/>
    </row>
    <row r="164" ht="12.0" customHeight="1">
      <c r="A164" s="399"/>
      <c r="B164" s="436"/>
      <c r="C164" s="399"/>
      <c r="D164" s="399"/>
      <c r="E164" s="399"/>
      <c r="F164" s="399"/>
      <c r="G164" s="399"/>
      <c r="H164" s="436"/>
      <c r="I164" s="456"/>
      <c r="J164" s="456"/>
      <c r="K164" s="437"/>
      <c r="L164" s="458"/>
      <c r="M164" s="399"/>
      <c r="N164" s="458"/>
      <c r="O164" s="399"/>
      <c r="P164" s="399"/>
      <c r="Q164" s="399"/>
      <c r="R164" s="400"/>
      <c r="S164" s="445"/>
      <c r="T164" s="400"/>
      <c r="U164" s="400"/>
      <c r="V164" s="400"/>
      <c r="W164" s="400"/>
      <c r="X164" s="400"/>
      <c r="Y164" s="400"/>
      <c r="Z164" s="401"/>
      <c r="AA164" s="401"/>
      <c r="AB164" s="401"/>
      <c r="AC164" s="401"/>
      <c r="AD164" s="401"/>
      <c r="AE164" s="401"/>
    </row>
    <row r="165" ht="12.0" customHeight="1">
      <c r="A165" s="449"/>
      <c r="B165" s="450">
        <v>2.7</v>
      </c>
      <c r="C165" s="449" t="s">
        <v>408</v>
      </c>
      <c r="D165" s="449"/>
      <c r="E165" s="449"/>
      <c r="F165" s="449"/>
      <c r="G165" s="449"/>
      <c r="H165" s="462"/>
      <c r="I165" s="463">
        <v>80.0</v>
      </c>
      <c r="J165" s="463">
        <v>1.0</v>
      </c>
      <c r="K165" s="463">
        <v>80.0</v>
      </c>
      <c r="L165" s="464"/>
      <c r="M165" s="449"/>
      <c r="N165" s="464"/>
      <c r="O165" s="449"/>
      <c r="P165" s="449"/>
      <c r="Q165" s="449"/>
      <c r="R165" s="453"/>
      <c r="S165" s="465"/>
      <c r="T165" s="453"/>
      <c r="U165" s="453"/>
      <c r="V165" s="453"/>
      <c r="W165" s="453"/>
      <c r="X165" s="453"/>
      <c r="Y165" s="453"/>
      <c r="Z165" s="401"/>
      <c r="AA165" s="401"/>
      <c r="AB165" s="401"/>
      <c r="AC165" s="401"/>
      <c r="AD165" s="401"/>
      <c r="AE165" s="401"/>
    </row>
    <row r="166" ht="12.0" customHeight="1">
      <c r="A166" s="399"/>
      <c r="B166" s="436"/>
      <c r="C166" s="399"/>
      <c r="D166" s="399"/>
      <c r="E166" s="399"/>
      <c r="F166" s="399"/>
      <c r="G166" s="399"/>
      <c r="H166" s="436"/>
      <c r="I166" s="456"/>
      <c r="J166" s="456"/>
      <c r="K166" s="456"/>
      <c r="L166" s="436"/>
      <c r="M166" s="458"/>
      <c r="N166" s="458"/>
      <c r="O166" s="399"/>
      <c r="P166" s="399"/>
      <c r="Q166" s="399"/>
      <c r="R166" s="400"/>
      <c r="S166" s="445"/>
      <c r="T166" s="400"/>
      <c r="U166" s="400"/>
      <c r="V166" s="400"/>
      <c r="W166" s="400"/>
      <c r="X166" s="400"/>
      <c r="Y166" s="400"/>
      <c r="Z166" s="401"/>
      <c r="AA166" s="401"/>
      <c r="AB166" s="401"/>
      <c r="AC166" s="401"/>
      <c r="AD166" s="401"/>
      <c r="AE166" s="401"/>
    </row>
    <row r="167" ht="12.0" customHeight="1">
      <c r="A167" s="449"/>
      <c r="B167" s="450">
        <v>2.8</v>
      </c>
      <c r="C167" s="449" t="s">
        <v>409</v>
      </c>
      <c r="D167" s="449"/>
      <c r="E167" s="449"/>
      <c r="F167" s="449"/>
      <c r="G167" s="449"/>
      <c r="H167" s="462" t="s">
        <v>410</v>
      </c>
      <c r="I167" s="463">
        <v>152.0</v>
      </c>
      <c r="J167" s="463">
        <v>1.2100000000000002</v>
      </c>
      <c r="K167" s="463">
        <v>178.64000000000001</v>
      </c>
      <c r="L167" s="463">
        <v>535.9200000000001</v>
      </c>
      <c r="M167" s="463">
        <v>0.0</v>
      </c>
      <c r="N167" s="463">
        <v>0.0</v>
      </c>
      <c r="O167" s="463">
        <v>0.0</v>
      </c>
      <c r="P167" s="463">
        <v>0.0</v>
      </c>
      <c r="Q167" s="463">
        <v>0.0</v>
      </c>
      <c r="R167" s="466">
        <v>12000.0</v>
      </c>
      <c r="S167" s="466">
        <v>31229.666160000008</v>
      </c>
      <c r="T167" s="466">
        <v>0.0</v>
      </c>
      <c r="U167" s="466">
        <v>0.0</v>
      </c>
      <c r="V167" s="466">
        <v>0.0</v>
      </c>
      <c r="W167" s="466">
        <v>0.0</v>
      </c>
      <c r="X167" s="466">
        <v>0.0</v>
      </c>
      <c r="Y167" s="453">
        <v>43229.66616000001</v>
      </c>
      <c r="Z167" s="401"/>
      <c r="AA167" s="401"/>
      <c r="AB167" s="401"/>
      <c r="AC167" s="401"/>
      <c r="AD167" s="401"/>
      <c r="AE167" s="401"/>
    </row>
    <row r="168" ht="12.0" customHeight="1">
      <c r="A168" s="399"/>
      <c r="B168" s="467"/>
      <c r="C168" s="399"/>
      <c r="D168" s="399"/>
      <c r="E168" s="399"/>
      <c r="F168" s="399"/>
      <c r="G168" s="399"/>
      <c r="H168" s="436"/>
      <c r="I168" s="430"/>
      <c r="J168" s="430"/>
      <c r="K168" s="430"/>
      <c r="L168" s="468"/>
      <c r="M168" s="399"/>
      <c r="N168" s="399"/>
      <c r="O168" s="399"/>
      <c r="P168" s="399"/>
      <c r="Q168" s="399"/>
      <c r="R168" s="400"/>
      <c r="S168" s="439"/>
      <c r="T168" s="400"/>
      <c r="U168" s="400"/>
      <c r="V168" s="400"/>
      <c r="W168" s="400"/>
      <c r="X168" s="400"/>
      <c r="Y168" s="400"/>
      <c r="Z168" s="401"/>
      <c r="AA168" s="401"/>
      <c r="AB168" s="401"/>
      <c r="AC168" s="401"/>
      <c r="AD168" s="401"/>
      <c r="AE168" s="401"/>
    </row>
    <row r="169" ht="12.0" customHeight="1">
      <c r="A169" s="399"/>
      <c r="B169" s="467"/>
      <c r="C169" s="399"/>
      <c r="D169" s="399"/>
      <c r="E169" s="399"/>
      <c r="F169" s="399"/>
      <c r="G169" s="399"/>
      <c r="H169" s="436"/>
      <c r="I169" s="430"/>
      <c r="J169" s="430"/>
      <c r="K169" s="430"/>
      <c r="L169" s="468"/>
      <c r="M169" s="399"/>
      <c r="N169" s="399"/>
      <c r="O169" s="399"/>
      <c r="P169" s="399"/>
      <c r="Q169" s="399"/>
      <c r="R169" s="400"/>
      <c r="S169" s="439"/>
      <c r="T169" s="400"/>
      <c r="U169" s="400"/>
      <c r="V169" s="400"/>
      <c r="W169" s="400"/>
      <c r="X169" s="400"/>
      <c r="Y169" s="400"/>
      <c r="Z169" s="401"/>
      <c r="AA169" s="401"/>
      <c r="AB169" s="401"/>
      <c r="AC169" s="401"/>
      <c r="AD169" s="401"/>
      <c r="AE169" s="401"/>
    </row>
    <row r="170" ht="12.0" customHeight="1">
      <c r="A170" s="399"/>
      <c r="B170" s="467"/>
      <c r="C170" s="424" t="s">
        <v>592</v>
      </c>
      <c r="D170" s="399" t="s">
        <v>412</v>
      </c>
      <c r="E170" s="399"/>
      <c r="F170" s="399"/>
      <c r="G170" s="399"/>
      <c r="H170" s="436" t="s">
        <v>410</v>
      </c>
      <c r="I170" s="430">
        <v>16.0</v>
      </c>
      <c r="J170" s="430">
        <v>1.2100000000000002</v>
      </c>
      <c r="K170" s="430">
        <v>19.360000000000003</v>
      </c>
      <c r="L170" s="468">
        <v>58.08000000000001</v>
      </c>
      <c r="M170" s="399"/>
      <c r="N170" s="399"/>
      <c r="O170" s="399"/>
      <c r="P170" s="399"/>
      <c r="Q170" s="399"/>
      <c r="R170" s="400"/>
      <c r="S170" s="439">
        <v>3384.495840000001</v>
      </c>
      <c r="T170" s="400"/>
      <c r="U170" s="400"/>
      <c r="V170" s="400"/>
      <c r="W170" s="400"/>
      <c r="X170" s="400"/>
      <c r="Y170" s="400">
        <v>3384.495840000001</v>
      </c>
      <c r="Z170" s="401"/>
      <c r="AA170" s="401"/>
      <c r="AB170" s="401"/>
      <c r="AC170" s="401"/>
      <c r="AD170" s="401"/>
      <c r="AE170" s="401"/>
    </row>
    <row r="171" ht="12.0" customHeight="1">
      <c r="A171" s="399"/>
      <c r="B171" s="467"/>
      <c r="C171" s="424"/>
      <c r="D171" s="399"/>
      <c r="E171" s="399"/>
      <c r="F171" s="399"/>
      <c r="G171" s="399"/>
      <c r="H171" s="399"/>
      <c r="I171" s="399"/>
      <c r="J171" s="399"/>
      <c r="K171" s="399"/>
      <c r="L171" s="469"/>
      <c r="M171" s="399"/>
      <c r="N171" s="399"/>
      <c r="O171" s="399"/>
      <c r="P171" s="399"/>
      <c r="Q171" s="399"/>
      <c r="R171" s="400"/>
      <c r="S171" s="445"/>
      <c r="T171" s="400"/>
      <c r="U171" s="400"/>
      <c r="V171" s="400"/>
      <c r="W171" s="400"/>
      <c r="X171" s="400"/>
      <c r="Y171" s="400"/>
      <c r="Z171" s="401"/>
      <c r="AA171" s="401"/>
      <c r="AB171" s="401"/>
      <c r="AC171" s="401"/>
      <c r="AD171" s="401"/>
      <c r="AE171" s="401"/>
    </row>
    <row r="172" ht="12.0" customHeight="1">
      <c r="A172" s="399"/>
      <c r="B172" s="467"/>
      <c r="C172" s="424"/>
      <c r="D172" s="399"/>
      <c r="E172" s="469" t="s">
        <v>413</v>
      </c>
      <c r="F172" s="399">
        <v>16.0</v>
      </c>
      <c r="G172" s="399" t="s">
        <v>414</v>
      </c>
      <c r="H172" s="437"/>
      <c r="I172" s="445"/>
      <c r="J172" s="399"/>
      <c r="K172" s="399"/>
      <c r="L172" s="469"/>
      <c r="M172" s="399"/>
      <c r="N172" s="399"/>
      <c r="O172" s="399"/>
      <c r="P172" s="399"/>
      <c r="Q172" s="399"/>
      <c r="R172" s="400"/>
      <c r="S172" s="445"/>
      <c r="T172" s="400"/>
      <c r="U172" s="400"/>
      <c r="V172" s="400"/>
      <c r="W172" s="400"/>
      <c r="X172" s="400"/>
      <c r="Y172" s="400"/>
      <c r="Z172" s="401"/>
      <c r="AA172" s="401"/>
      <c r="AB172" s="401"/>
      <c r="AC172" s="401"/>
      <c r="AD172" s="401"/>
      <c r="AE172" s="401"/>
    </row>
    <row r="173" ht="12.0" customHeight="1">
      <c r="A173" s="399"/>
      <c r="B173" s="467"/>
      <c r="C173" s="424"/>
      <c r="D173" s="399"/>
      <c r="E173" s="399"/>
      <c r="F173" s="399"/>
      <c r="G173" s="399"/>
      <c r="H173" s="399"/>
      <c r="I173" s="399"/>
      <c r="J173" s="399"/>
      <c r="K173" s="399"/>
      <c r="L173" s="469"/>
      <c r="M173" s="399"/>
      <c r="N173" s="399"/>
      <c r="O173" s="399"/>
      <c r="P173" s="399"/>
      <c r="Q173" s="399"/>
      <c r="R173" s="400"/>
      <c r="S173" s="445"/>
      <c r="T173" s="400"/>
      <c r="U173" s="400"/>
      <c r="V173" s="400"/>
      <c r="W173" s="400"/>
      <c r="X173" s="400"/>
      <c r="Y173" s="400"/>
      <c r="Z173" s="401"/>
      <c r="AA173" s="401"/>
      <c r="AB173" s="401"/>
      <c r="AC173" s="401"/>
      <c r="AD173" s="401"/>
      <c r="AE173" s="401"/>
    </row>
    <row r="174" ht="12.0" customHeight="1">
      <c r="A174" s="399"/>
      <c r="B174" s="399"/>
      <c r="C174" s="454" t="s">
        <v>593</v>
      </c>
      <c r="D174" s="399" t="s">
        <v>416</v>
      </c>
      <c r="E174" s="399"/>
      <c r="F174" s="399"/>
      <c r="G174" s="399"/>
      <c r="H174" s="399"/>
      <c r="I174" s="399">
        <v>32.0</v>
      </c>
      <c r="J174" s="399"/>
      <c r="K174" s="399">
        <v>37.84</v>
      </c>
      <c r="L174" s="399">
        <v>113.52000000000002</v>
      </c>
      <c r="M174" s="399">
        <v>0.0</v>
      </c>
      <c r="N174" s="399">
        <v>0.0</v>
      </c>
      <c r="O174" s="399">
        <v>0.0</v>
      </c>
      <c r="P174" s="399">
        <v>0.0</v>
      </c>
      <c r="Q174" s="399">
        <v>0.0</v>
      </c>
      <c r="R174" s="400">
        <v>1000.0</v>
      </c>
      <c r="S174" s="439">
        <v>6615.150960000002</v>
      </c>
      <c r="T174" s="400"/>
      <c r="U174" s="400"/>
      <c r="V174" s="400"/>
      <c r="W174" s="400"/>
      <c r="X174" s="400"/>
      <c r="Y174" s="400">
        <v>7615.150960000002</v>
      </c>
      <c r="Z174" s="401"/>
      <c r="AA174" s="401"/>
      <c r="AB174" s="401"/>
      <c r="AC174" s="401"/>
      <c r="AD174" s="401"/>
      <c r="AE174" s="401"/>
    </row>
    <row r="175" ht="12.0" customHeight="1">
      <c r="A175" s="399"/>
      <c r="B175" s="467"/>
      <c r="C175" s="399"/>
      <c r="D175" s="399"/>
      <c r="E175" s="399"/>
      <c r="F175" s="399"/>
      <c r="G175" s="399"/>
      <c r="H175" s="399"/>
      <c r="I175" s="399"/>
      <c r="J175" s="399"/>
      <c r="K175" s="399"/>
      <c r="L175" s="469"/>
      <c r="M175" s="399"/>
      <c r="N175" s="399"/>
      <c r="O175" s="399"/>
      <c r="P175" s="399"/>
      <c r="Q175" s="399"/>
      <c r="R175" s="400"/>
      <c r="S175" s="445"/>
      <c r="T175" s="400"/>
      <c r="U175" s="400"/>
      <c r="V175" s="400"/>
      <c r="W175" s="400"/>
      <c r="X175" s="400"/>
      <c r="Y175" s="400"/>
      <c r="Z175" s="401"/>
      <c r="AA175" s="401"/>
      <c r="AB175" s="401"/>
      <c r="AC175" s="401"/>
      <c r="AD175" s="401"/>
      <c r="AE175" s="401"/>
    </row>
    <row r="176" ht="12.0" customHeight="1">
      <c r="A176" s="399"/>
      <c r="B176" s="467"/>
      <c r="C176" s="436" t="s">
        <v>594</v>
      </c>
      <c r="D176" s="399" t="s">
        <v>418</v>
      </c>
      <c r="E176" s="399"/>
      <c r="F176" s="399"/>
      <c r="G176" s="399"/>
      <c r="H176" s="436" t="s">
        <v>410</v>
      </c>
      <c r="I176" s="469">
        <v>24.0</v>
      </c>
      <c r="J176" s="470">
        <v>1.2100000000000002</v>
      </c>
      <c r="K176" s="470">
        <v>29.040000000000006</v>
      </c>
      <c r="L176" s="468">
        <v>87.12000000000002</v>
      </c>
      <c r="M176" s="431">
        <v>0.0</v>
      </c>
      <c r="N176" s="431">
        <v>0.0</v>
      </c>
      <c r="O176" s="431"/>
      <c r="P176" s="468"/>
      <c r="Q176" s="468"/>
      <c r="R176" s="400">
        <v>1000.0</v>
      </c>
      <c r="S176" s="439">
        <v>5076.743760000001</v>
      </c>
      <c r="T176" s="400"/>
      <c r="U176" s="400"/>
      <c r="V176" s="400"/>
      <c r="W176" s="400"/>
      <c r="X176" s="400"/>
      <c r="Y176" s="400">
        <v>6076.743760000001</v>
      </c>
      <c r="Z176" s="401"/>
      <c r="AA176" s="401"/>
      <c r="AB176" s="401"/>
      <c r="AC176" s="401"/>
      <c r="AD176" s="401"/>
      <c r="AE176" s="401"/>
    </row>
    <row r="177" ht="12.0" customHeight="1">
      <c r="A177" s="399"/>
      <c r="B177" s="467"/>
      <c r="C177" s="436"/>
      <c r="D177" s="399"/>
      <c r="E177" s="399"/>
      <c r="F177" s="399"/>
      <c r="G177" s="399"/>
      <c r="H177" s="399"/>
      <c r="I177" s="469"/>
      <c r="J177" s="399"/>
      <c r="K177" s="399"/>
      <c r="L177" s="469"/>
      <c r="M177" s="399"/>
      <c r="N177" s="399"/>
      <c r="O177" s="399"/>
      <c r="P177" s="399"/>
      <c r="Q177" s="399"/>
      <c r="R177" s="471" t="s">
        <v>595</v>
      </c>
      <c r="S177" s="445"/>
      <c r="T177" s="400"/>
      <c r="U177" s="400"/>
      <c r="V177" s="400"/>
      <c r="W177" s="400"/>
      <c r="X177" s="400"/>
      <c r="Y177" s="400"/>
      <c r="Z177" s="401"/>
      <c r="AA177" s="401"/>
      <c r="AB177" s="401"/>
      <c r="AC177" s="401"/>
      <c r="AD177" s="401"/>
      <c r="AE177" s="401"/>
    </row>
    <row r="178" ht="12.0" customHeight="1">
      <c r="A178" s="399"/>
      <c r="B178" s="467"/>
      <c r="C178" s="436" t="s">
        <v>596</v>
      </c>
      <c r="D178" s="399" t="s">
        <v>420</v>
      </c>
      <c r="E178" s="399"/>
      <c r="F178" s="399"/>
      <c r="G178" s="399"/>
      <c r="H178" s="436" t="s">
        <v>410</v>
      </c>
      <c r="I178" s="469">
        <v>8.0</v>
      </c>
      <c r="J178" s="470">
        <v>1.1</v>
      </c>
      <c r="K178" s="470">
        <v>8.8</v>
      </c>
      <c r="L178" s="468">
        <v>26.400000000000002</v>
      </c>
      <c r="M178" s="431">
        <v>0.0</v>
      </c>
      <c r="N178" s="431">
        <v>0.0</v>
      </c>
      <c r="O178" s="431"/>
      <c r="P178" s="468"/>
      <c r="Q178" s="468"/>
      <c r="R178" s="400"/>
      <c r="S178" s="439">
        <v>1538.4072000000003</v>
      </c>
      <c r="T178" s="400"/>
      <c r="U178" s="400"/>
      <c r="V178" s="400"/>
      <c r="W178" s="400"/>
      <c r="X178" s="400"/>
      <c r="Y178" s="400">
        <v>1538.4072000000003</v>
      </c>
      <c r="Z178" s="401"/>
      <c r="AA178" s="401"/>
      <c r="AB178" s="401"/>
      <c r="AC178" s="401"/>
      <c r="AD178" s="401"/>
      <c r="AE178" s="401"/>
    </row>
    <row r="179" ht="12.0" customHeight="1">
      <c r="A179" s="399"/>
      <c r="B179" s="467"/>
      <c r="C179" s="399"/>
      <c r="D179" s="399"/>
      <c r="E179" s="399"/>
      <c r="F179" s="399"/>
      <c r="G179" s="399"/>
      <c r="H179" s="399"/>
      <c r="I179" s="399"/>
      <c r="J179" s="399"/>
      <c r="K179" s="399"/>
      <c r="L179" s="469"/>
      <c r="M179" s="399"/>
      <c r="N179" s="399"/>
      <c r="O179" s="399"/>
      <c r="P179" s="399"/>
      <c r="Q179" s="399"/>
      <c r="R179" s="400"/>
      <c r="S179" s="445"/>
      <c r="T179" s="400"/>
      <c r="U179" s="400"/>
      <c r="V179" s="400"/>
      <c r="W179" s="400"/>
      <c r="X179" s="400"/>
      <c r="Y179" s="400"/>
      <c r="Z179" s="401"/>
      <c r="AA179" s="401"/>
      <c r="AB179" s="401"/>
      <c r="AC179" s="401"/>
      <c r="AD179" s="401"/>
      <c r="AE179" s="401"/>
    </row>
    <row r="180" ht="12.0" customHeight="1">
      <c r="A180" s="399"/>
      <c r="B180" s="467"/>
      <c r="C180" s="399"/>
      <c r="D180" s="399"/>
      <c r="E180" s="399"/>
      <c r="F180" s="399"/>
      <c r="G180" s="399"/>
      <c r="H180" s="399"/>
      <c r="I180" s="399"/>
      <c r="J180" s="399"/>
      <c r="K180" s="399"/>
      <c r="L180" s="469"/>
      <c r="M180" s="399"/>
      <c r="N180" s="399"/>
      <c r="O180" s="399"/>
      <c r="P180" s="399"/>
      <c r="Q180" s="399"/>
      <c r="R180" s="400"/>
      <c r="S180" s="445"/>
      <c r="T180" s="400"/>
      <c r="U180" s="400"/>
      <c r="V180" s="400"/>
      <c r="W180" s="400"/>
      <c r="X180" s="400"/>
      <c r="Y180" s="400"/>
      <c r="Z180" s="401"/>
      <c r="AA180" s="401"/>
      <c r="AB180" s="401"/>
      <c r="AC180" s="401"/>
      <c r="AD180" s="401"/>
      <c r="AE180" s="401"/>
    </row>
    <row r="181" ht="12.0" customHeight="1">
      <c r="A181" s="399"/>
      <c r="B181" s="467"/>
      <c r="C181" s="399" t="s">
        <v>597</v>
      </c>
      <c r="D181" s="399" t="s">
        <v>422</v>
      </c>
      <c r="E181" s="399"/>
      <c r="F181" s="399"/>
      <c r="G181" s="399"/>
      <c r="H181" s="436" t="s">
        <v>410</v>
      </c>
      <c r="I181" s="431">
        <v>40.0</v>
      </c>
      <c r="J181" s="470">
        <v>1.1</v>
      </c>
      <c r="K181" s="470">
        <v>44.0</v>
      </c>
      <c r="L181" s="468">
        <v>132.0</v>
      </c>
      <c r="M181" s="431"/>
      <c r="N181" s="431"/>
      <c r="O181" s="431"/>
      <c r="P181" s="430">
        <v>0.0</v>
      </c>
      <c r="Q181" s="468"/>
      <c r="R181" s="400">
        <v>1000.0</v>
      </c>
      <c r="S181" s="439">
        <v>7692.036000000002</v>
      </c>
      <c r="T181" s="400"/>
      <c r="U181" s="400"/>
      <c r="V181" s="400"/>
      <c r="W181" s="400"/>
      <c r="X181" s="400"/>
      <c r="Y181" s="400">
        <v>8692.036000000002</v>
      </c>
      <c r="Z181" s="401"/>
      <c r="AA181" s="401"/>
      <c r="AB181" s="401"/>
      <c r="AC181" s="401"/>
      <c r="AD181" s="401"/>
      <c r="AE181" s="401"/>
    </row>
    <row r="182" ht="12.0" customHeight="1">
      <c r="A182" s="399"/>
      <c r="B182" s="436"/>
      <c r="C182" s="399"/>
      <c r="D182" s="399"/>
      <c r="E182" s="399"/>
      <c r="F182" s="399"/>
      <c r="G182" s="399"/>
      <c r="H182" s="399"/>
      <c r="I182" s="399"/>
      <c r="J182" s="399"/>
      <c r="K182" s="399"/>
      <c r="L182" s="399"/>
      <c r="M182" s="399"/>
      <c r="N182" s="399"/>
      <c r="O182" s="399"/>
      <c r="P182" s="399"/>
      <c r="Q182" s="399"/>
      <c r="R182" s="400"/>
      <c r="S182" s="399"/>
      <c r="T182" s="400"/>
      <c r="U182" s="400"/>
      <c r="V182" s="400"/>
      <c r="W182" s="400"/>
      <c r="X182" s="400"/>
      <c r="Y182" s="400"/>
      <c r="Z182" s="401"/>
      <c r="AA182" s="401"/>
      <c r="AB182" s="401"/>
      <c r="AC182" s="401"/>
      <c r="AD182" s="401"/>
      <c r="AE182" s="401"/>
    </row>
    <row r="183" ht="12.0" customHeight="1">
      <c r="A183" s="399"/>
      <c r="B183" s="455"/>
      <c r="C183" s="399" t="s">
        <v>598</v>
      </c>
      <c r="D183" s="399" t="s">
        <v>599</v>
      </c>
      <c r="E183" s="399"/>
      <c r="F183" s="399"/>
      <c r="G183" s="399"/>
      <c r="H183" s="399"/>
      <c r="I183" s="431">
        <v>64.0</v>
      </c>
      <c r="J183" s="399"/>
      <c r="K183" s="431">
        <v>77.44000000000001</v>
      </c>
      <c r="L183" s="431">
        <v>232.32000000000005</v>
      </c>
      <c r="M183" s="431">
        <v>0.0</v>
      </c>
      <c r="N183" s="431">
        <v>0.0</v>
      </c>
      <c r="O183" s="431">
        <v>0.0</v>
      </c>
      <c r="P183" s="431">
        <v>0.0</v>
      </c>
      <c r="Q183" s="431">
        <v>0.0</v>
      </c>
      <c r="R183" s="400">
        <v>10000.0</v>
      </c>
      <c r="S183" s="443">
        <v>13537.983360000004</v>
      </c>
      <c r="T183" s="400">
        <v>0.0</v>
      </c>
      <c r="U183" s="400"/>
      <c r="V183" s="400">
        <v>0.0</v>
      </c>
      <c r="W183" s="400">
        <v>0.0</v>
      </c>
      <c r="X183" s="400">
        <v>0.0</v>
      </c>
      <c r="Y183" s="400">
        <v>23537.983360000006</v>
      </c>
      <c r="Z183" s="401"/>
      <c r="AA183" s="401"/>
      <c r="AB183" s="401"/>
      <c r="AC183" s="401"/>
      <c r="AD183" s="401"/>
      <c r="AE183" s="401"/>
    </row>
    <row r="184" ht="12.0" customHeight="1">
      <c r="A184" s="399"/>
      <c r="B184" s="436"/>
      <c r="C184" s="399"/>
      <c r="D184" s="399"/>
      <c r="E184" s="399"/>
      <c r="F184" s="399"/>
      <c r="G184" s="399"/>
      <c r="H184" s="399"/>
      <c r="I184" s="399"/>
      <c r="J184" s="399"/>
      <c r="K184" s="399"/>
      <c r="L184" s="399"/>
      <c r="M184" s="399"/>
      <c r="N184" s="399"/>
      <c r="O184" s="399"/>
      <c r="P184" s="399"/>
      <c r="Q184" s="399"/>
      <c r="R184" s="400"/>
      <c r="S184" s="399"/>
      <c r="T184" s="400"/>
      <c r="U184" s="400"/>
      <c r="V184" s="400"/>
      <c r="W184" s="400"/>
      <c r="X184" s="400"/>
      <c r="Y184" s="400"/>
      <c r="Z184" s="401"/>
      <c r="AA184" s="401"/>
      <c r="AB184" s="401"/>
      <c r="AC184" s="401"/>
      <c r="AD184" s="401"/>
      <c r="AE184" s="401"/>
    </row>
    <row r="185" ht="12.0" customHeight="1">
      <c r="A185" s="399"/>
      <c r="B185" s="436"/>
      <c r="C185" s="436" t="s">
        <v>600</v>
      </c>
      <c r="D185" s="399" t="s">
        <v>426</v>
      </c>
      <c r="E185" s="399"/>
      <c r="F185" s="399"/>
      <c r="G185" s="399"/>
      <c r="H185" s="436" t="s">
        <v>410</v>
      </c>
      <c r="I185" s="431">
        <v>24.0</v>
      </c>
      <c r="J185" s="470">
        <v>1.2100000000000002</v>
      </c>
      <c r="K185" s="470">
        <v>29.040000000000006</v>
      </c>
      <c r="L185" s="468">
        <v>87.12000000000002</v>
      </c>
      <c r="M185" s="431"/>
      <c r="N185" s="431"/>
      <c r="O185" s="431"/>
      <c r="P185" s="430">
        <v>0.0</v>
      </c>
      <c r="Q185" s="468"/>
      <c r="R185" s="400">
        <v>5000.0</v>
      </c>
      <c r="S185" s="439">
        <v>5076.743760000001</v>
      </c>
      <c r="T185" s="400"/>
      <c r="U185" s="400"/>
      <c r="V185" s="400"/>
      <c r="W185" s="400"/>
      <c r="X185" s="400"/>
      <c r="Y185" s="400">
        <v>10076.743760000001</v>
      </c>
      <c r="Z185" s="401"/>
      <c r="AA185" s="401"/>
      <c r="AB185" s="401"/>
      <c r="AC185" s="401"/>
      <c r="AD185" s="401"/>
      <c r="AE185" s="401"/>
    </row>
    <row r="186" ht="12.0" customHeight="1">
      <c r="A186" s="399"/>
      <c r="B186" s="436"/>
      <c r="C186" s="436"/>
      <c r="D186" s="399"/>
      <c r="E186" s="399"/>
      <c r="F186" s="399"/>
      <c r="G186" s="399"/>
      <c r="H186" s="399"/>
      <c r="I186" s="399"/>
      <c r="J186" s="399"/>
      <c r="K186" s="399"/>
      <c r="L186" s="399"/>
      <c r="M186" s="399"/>
      <c r="N186" s="399"/>
      <c r="O186" s="399"/>
      <c r="P186" s="399"/>
      <c r="Q186" s="399"/>
      <c r="R186" s="472" t="s">
        <v>601</v>
      </c>
      <c r="S186" s="399"/>
      <c r="T186" s="400"/>
      <c r="U186" s="400"/>
      <c r="V186" s="400"/>
      <c r="W186" s="400"/>
      <c r="X186" s="400"/>
      <c r="Y186" s="400"/>
      <c r="Z186" s="401"/>
      <c r="AA186" s="401"/>
      <c r="AB186" s="401"/>
      <c r="AC186" s="401"/>
      <c r="AD186" s="401"/>
      <c r="AE186" s="401"/>
    </row>
    <row r="187" ht="12.0" customHeight="1">
      <c r="A187" s="399"/>
      <c r="B187" s="436"/>
      <c r="C187" s="436" t="s">
        <v>602</v>
      </c>
      <c r="D187" s="399" t="s">
        <v>428</v>
      </c>
      <c r="E187" s="399"/>
      <c r="F187" s="399"/>
      <c r="G187" s="399"/>
      <c r="H187" s="436" t="s">
        <v>410</v>
      </c>
      <c r="I187" s="431">
        <v>40.0</v>
      </c>
      <c r="J187" s="470">
        <v>1.2100000000000002</v>
      </c>
      <c r="K187" s="470">
        <v>48.400000000000006</v>
      </c>
      <c r="L187" s="468">
        <v>145.20000000000002</v>
      </c>
      <c r="M187" s="431"/>
      <c r="N187" s="431"/>
      <c r="O187" s="431"/>
      <c r="P187" s="430">
        <v>0.0</v>
      </c>
      <c r="Q187" s="468"/>
      <c r="R187" s="400">
        <v>5000.0</v>
      </c>
      <c r="S187" s="439">
        <v>8461.239600000003</v>
      </c>
      <c r="T187" s="400"/>
      <c r="U187" s="400"/>
      <c r="V187" s="400"/>
      <c r="W187" s="400"/>
      <c r="X187" s="400"/>
      <c r="Y187" s="400">
        <v>13461.239600000003</v>
      </c>
      <c r="Z187" s="401"/>
      <c r="AA187" s="401"/>
      <c r="AB187" s="401"/>
      <c r="AC187" s="401"/>
      <c r="AD187" s="401"/>
      <c r="AE187" s="401"/>
    </row>
    <row r="188" ht="12.0" customHeight="1">
      <c r="A188" s="399"/>
      <c r="B188" s="436"/>
      <c r="C188" s="399"/>
      <c r="D188" s="399"/>
      <c r="E188" s="399"/>
      <c r="F188" s="399"/>
      <c r="G188" s="399"/>
      <c r="H188" s="399"/>
      <c r="I188" s="399"/>
      <c r="J188" s="399"/>
      <c r="K188" s="399"/>
      <c r="L188" s="399"/>
      <c r="M188" s="399"/>
      <c r="N188" s="399"/>
      <c r="O188" s="399"/>
      <c r="P188" s="399"/>
      <c r="Q188" s="399"/>
      <c r="R188" s="472" t="s">
        <v>601</v>
      </c>
      <c r="S188" s="399"/>
      <c r="T188" s="400"/>
      <c r="U188" s="400"/>
      <c r="V188" s="400"/>
      <c r="W188" s="400"/>
      <c r="X188" s="400"/>
      <c r="Y188" s="400"/>
      <c r="Z188" s="401"/>
      <c r="AA188" s="401"/>
      <c r="AB188" s="401"/>
      <c r="AC188" s="401"/>
      <c r="AD188" s="401"/>
      <c r="AE188" s="401"/>
    </row>
    <row r="189" ht="12.0" customHeight="1">
      <c r="A189" s="449"/>
      <c r="B189" s="462">
        <v>2.9</v>
      </c>
      <c r="C189" s="449" t="s">
        <v>603</v>
      </c>
      <c r="D189" s="449"/>
      <c r="E189" s="449"/>
      <c r="F189" s="449"/>
      <c r="G189" s="449"/>
      <c r="H189" s="462" t="s">
        <v>410</v>
      </c>
      <c r="I189" s="451">
        <v>40.0</v>
      </c>
      <c r="J189" s="473">
        <v>1.0</v>
      </c>
      <c r="K189" s="473">
        <v>40.0</v>
      </c>
      <c r="L189" s="474">
        <v>120.0</v>
      </c>
      <c r="M189" s="451"/>
      <c r="N189" s="451"/>
      <c r="O189" s="451"/>
      <c r="P189" s="451"/>
      <c r="Q189" s="451"/>
      <c r="R189" s="453"/>
      <c r="S189" s="466">
        <v>6992.76</v>
      </c>
      <c r="T189" s="453"/>
      <c r="U189" s="453"/>
      <c r="V189" s="453"/>
      <c r="W189" s="453"/>
      <c r="X189" s="453"/>
      <c r="Y189" s="453">
        <v>6992.76</v>
      </c>
      <c r="Z189" s="401"/>
      <c r="AA189" s="401"/>
      <c r="AB189" s="401"/>
      <c r="AC189" s="401"/>
      <c r="AD189" s="401"/>
      <c r="AE189" s="401"/>
    </row>
    <row r="190" ht="12.0" customHeight="1">
      <c r="A190" s="399"/>
      <c r="B190" s="436"/>
      <c r="C190" s="399" t="s">
        <v>604</v>
      </c>
      <c r="D190" s="399"/>
      <c r="E190" s="399"/>
      <c r="F190" s="399"/>
      <c r="G190" s="399"/>
      <c r="H190" s="399"/>
      <c r="I190" s="431"/>
      <c r="J190" s="399"/>
      <c r="K190" s="431"/>
      <c r="L190" s="431"/>
      <c r="M190" s="431"/>
      <c r="N190" s="431"/>
      <c r="O190" s="431"/>
      <c r="P190" s="431"/>
      <c r="Q190" s="431"/>
      <c r="R190" s="400"/>
      <c r="S190" s="400"/>
      <c r="T190" s="400"/>
      <c r="U190" s="400"/>
      <c r="V190" s="400"/>
      <c r="W190" s="400"/>
      <c r="X190" s="400"/>
      <c r="Y190" s="400"/>
      <c r="Z190" s="401"/>
      <c r="AA190" s="401"/>
      <c r="AB190" s="401"/>
      <c r="AC190" s="401"/>
      <c r="AD190" s="401"/>
      <c r="AE190" s="401"/>
    </row>
    <row r="191" ht="12.0" customHeight="1">
      <c r="A191" s="399"/>
      <c r="B191" s="436"/>
      <c r="C191" s="399"/>
      <c r="D191" s="399"/>
      <c r="E191" s="399"/>
      <c r="F191" s="399"/>
      <c r="G191" s="399"/>
      <c r="H191" s="399"/>
      <c r="I191" s="431"/>
      <c r="J191" s="399"/>
      <c r="K191" s="431"/>
      <c r="L191" s="431"/>
      <c r="M191" s="431"/>
      <c r="N191" s="431"/>
      <c r="O191" s="431"/>
      <c r="P191" s="431"/>
      <c r="Q191" s="431"/>
      <c r="R191" s="400"/>
      <c r="S191" s="431"/>
      <c r="T191" s="400"/>
      <c r="U191" s="400"/>
      <c r="V191" s="400"/>
      <c r="W191" s="400"/>
      <c r="X191" s="400"/>
      <c r="Y191" s="400"/>
      <c r="Z191" s="401"/>
      <c r="AA191" s="401"/>
      <c r="AB191" s="401"/>
      <c r="AC191" s="401"/>
      <c r="AD191" s="401"/>
      <c r="AE191" s="401"/>
    </row>
    <row r="192" ht="12.0" customHeight="1">
      <c r="A192" s="449"/>
      <c r="B192" s="475" t="s">
        <v>605</v>
      </c>
      <c r="C192" s="449" t="s">
        <v>606</v>
      </c>
      <c r="D192" s="449"/>
      <c r="E192" s="449"/>
      <c r="F192" s="449"/>
      <c r="G192" s="449"/>
      <c r="H192" s="462" t="s">
        <v>410</v>
      </c>
      <c r="I192" s="452">
        <v>726.891</v>
      </c>
      <c r="J192" s="473">
        <v>1.1</v>
      </c>
      <c r="K192" s="451">
        <v>799.5801</v>
      </c>
      <c r="L192" s="474">
        <v>2398.7403</v>
      </c>
      <c r="M192" s="451">
        <v>0.0</v>
      </c>
      <c r="N192" s="451">
        <v>0.0</v>
      </c>
      <c r="O192" s="451"/>
      <c r="P192" s="463">
        <v>0.0</v>
      </c>
      <c r="Q192" s="474">
        <v>5321.1</v>
      </c>
      <c r="R192" s="453"/>
      <c r="S192" s="466">
        <v>139781.7935019</v>
      </c>
      <c r="T192" s="453">
        <v>0.0</v>
      </c>
      <c r="U192" s="453">
        <v>0.0</v>
      </c>
      <c r="V192" s="453"/>
      <c r="W192" s="453">
        <v>0.0</v>
      </c>
      <c r="X192" s="453">
        <v>16587.379629629628</v>
      </c>
      <c r="Y192" s="453">
        <v>156369.17313152965</v>
      </c>
      <c r="Z192" s="401"/>
      <c r="AA192" s="401"/>
      <c r="AB192" s="401"/>
      <c r="AC192" s="401"/>
      <c r="AD192" s="401"/>
      <c r="AE192" s="401"/>
    </row>
    <row r="193" ht="12.0" customHeight="1">
      <c r="A193" s="399"/>
      <c r="B193" s="436"/>
      <c r="C193" s="399"/>
      <c r="D193" s="399"/>
      <c r="E193" s="399"/>
      <c r="F193" s="399"/>
      <c r="G193" s="399"/>
      <c r="H193" s="399"/>
      <c r="I193" s="399"/>
      <c r="J193" s="436"/>
      <c r="K193" s="455"/>
      <c r="L193" s="436"/>
      <c r="M193" s="399"/>
      <c r="N193" s="399"/>
      <c r="O193" s="436"/>
      <c r="P193" s="399"/>
      <c r="Q193" s="399"/>
      <c r="R193" s="400"/>
      <c r="S193" s="399"/>
      <c r="T193" s="400"/>
      <c r="U193" s="400"/>
      <c r="V193" s="400"/>
      <c r="W193" s="400"/>
      <c r="X193" s="400"/>
      <c r="Y193" s="400"/>
      <c r="Z193" s="401"/>
      <c r="AA193" s="401"/>
      <c r="AB193" s="401"/>
      <c r="AC193" s="401"/>
      <c r="AD193" s="401"/>
      <c r="AE193" s="401"/>
    </row>
    <row r="194" ht="12.0" customHeight="1">
      <c r="A194" s="399"/>
      <c r="B194" s="436"/>
      <c r="C194" s="399"/>
      <c r="D194" s="399"/>
      <c r="E194" s="399"/>
      <c r="F194" s="399"/>
      <c r="G194" s="399"/>
      <c r="H194" s="399"/>
      <c r="I194" s="399"/>
      <c r="J194" s="399"/>
      <c r="K194" s="436" t="s">
        <v>607</v>
      </c>
      <c r="L194" s="436" t="s">
        <v>541</v>
      </c>
      <c r="M194" s="436" t="s">
        <v>608</v>
      </c>
      <c r="N194" s="399"/>
      <c r="O194" s="399"/>
      <c r="P194" s="436"/>
      <c r="Q194" s="399"/>
      <c r="R194" s="400"/>
      <c r="S194" s="399"/>
      <c r="T194" s="400"/>
      <c r="U194" s="400"/>
      <c r="V194" s="400"/>
      <c r="W194" s="400"/>
      <c r="X194" s="400"/>
      <c r="Y194" s="400"/>
      <c r="Z194" s="401"/>
      <c r="AA194" s="401"/>
      <c r="AB194" s="401"/>
      <c r="AC194" s="401"/>
      <c r="AD194" s="401"/>
      <c r="AE194" s="401"/>
    </row>
    <row r="195" ht="12.0" customHeight="1">
      <c r="A195" s="399"/>
      <c r="B195" s="436"/>
      <c r="C195" s="399"/>
      <c r="D195" s="469"/>
      <c r="E195" s="441" t="s">
        <v>609</v>
      </c>
      <c r="F195" s="399"/>
      <c r="G195" s="435" t="s">
        <v>357</v>
      </c>
      <c r="H195" s="435" t="s">
        <v>610</v>
      </c>
      <c r="I195" s="435" t="s">
        <v>611</v>
      </c>
      <c r="J195" s="435" t="s">
        <v>612</v>
      </c>
      <c r="K195" s="435" t="s">
        <v>613</v>
      </c>
      <c r="L195" s="435" t="s">
        <v>614</v>
      </c>
      <c r="M195" s="435" t="s">
        <v>615</v>
      </c>
      <c r="N195" s="399"/>
      <c r="O195" s="399"/>
      <c r="P195" s="436"/>
      <c r="Q195" s="399"/>
      <c r="R195" s="400"/>
      <c r="S195" s="399"/>
      <c r="T195" s="400"/>
      <c r="U195" s="400"/>
      <c r="V195" s="400"/>
      <c r="W195" s="400"/>
      <c r="X195" s="400"/>
      <c r="Y195" s="400"/>
      <c r="Z195" s="401"/>
      <c r="AA195" s="401"/>
      <c r="AB195" s="401"/>
      <c r="AC195" s="401"/>
      <c r="AD195" s="401"/>
      <c r="AE195" s="401"/>
    </row>
    <row r="196" ht="12.0" customHeight="1">
      <c r="A196" s="399"/>
      <c r="B196" s="436"/>
      <c r="C196" s="399"/>
      <c r="D196" s="424" t="s">
        <v>477</v>
      </c>
      <c r="E196" s="399" t="s">
        <v>442</v>
      </c>
      <c r="F196" s="399"/>
      <c r="G196" s="436"/>
      <c r="H196" s="455">
        <v>5673.0</v>
      </c>
      <c r="I196" s="436"/>
      <c r="J196" s="455">
        <v>2836.5</v>
      </c>
      <c r="K196" s="438">
        <v>0.0</v>
      </c>
      <c r="L196" s="431">
        <v>2836.5</v>
      </c>
      <c r="M196" s="431">
        <v>3.501851851851852</v>
      </c>
      <c r="N196" s="436">
        <v>0.11</v>
      </c>
      <c r="O196" s="399" t="s">
        <v>616</v>
      </c>
      <c r="P196" s="455">
        <v>624.03</v>
      </c>
      <c r="Q196" s="399" t="s">
        <v>617</v>
      </c>
      <c r="R196" s="400"/>
      <c r="S196" s="399"/>
      <c r="T196" s="400"/>
      <c r="U196" s="400"/>
      <c r="V196" s="400"/>
      <c r="W196" s="400"/>
      <c r="X196" s="400"/>
      <c r="Y196" s="400"/>
      <c r="Z196" s="428">
        <f>(P196*'BLDG 1 2009'!$E$727)/H196</f>
        <v>76.92036</v>
      </c>
      <c r="AA196" s="476" t="s">
        <v>618</v>
      </c>
      <c r="AB196" s="477">
        <f>L196/H196</f>
        <v>0.5</v>
      </c>
      <c r="AC196" s="401" t="s">
        <v>619</v>
      </c>
      <c r="AD196" s="401"/>
      <c r="AE196" s="401"/>
    </row>
    <row r="197" ht="12.0" customHeight="1">
      <c r="A197" s="399"/>
      <c r="B197" s="436"/>
      <c r="C197" s="399"/>
      <c r="D197" s="424" t="s">
        <v>477</v>
      </c>
      <c r="E197" s="399" t="s">
        <v>445</v>
      </c>
      <c r="F197" s="399"/>
      <c r="G197" s="436"/>
      <c r="H197" s="399"/>
      <c r="I197" s="455">
        <v>9589.5</v>
      </c>
      <c r="J197" s="455">
        <v>1747.6</v>
      </c>
      <c r="K197" s="438">
        <v>0.0</v>
      </c>
      <c r="L197" s="431">
        <v>1747.6</v>
      </c>
      <c r="M197" s="431">
        <v>2.157530864197531</v>
      </c>
      <c r="N197" s="436">
        <v>0.003</v>
      </c>
      <c r="O197" s="399" t="s">
        <v>620</v>
      </c>
      <c r="P197" s="455">
        <v>28.7685</v>
      </c>
      <c r="Q197" s="399" t="s">
        <v>621</v>
      </c>
      <c r="R197" s="400"/>
      <c r="S197" s="399"/>
      <c r="T197" s="400"/>
      <c r="U197" s="400"/>
      <c r="V197" s="400"/>
      <c r="W197" s="400"/>
      <c r="X197" s="400"/>
      <c r="Y197" s="400"/>
      <c r="Z197" s="428">
        <f>((P197+P199)*'BLDG 1 2009'!$E$727)/(I197+I199)</f>
        <v>2.097828</v>
      </c>
      <c r="AA197" s="476" t="s">
        <v>622</v>
      </c>
      <c r="AB197" s="477">
        <f>(L197+L199)/(I197+I199)</f>
        <v>0.1615238095</v>
      </c>
      <c r="AC197" s="401" t="s">
        <v>623</v>
      </c>
      <c r="AD197" s="401"/>
      <c r="AE197" s="401"/>
    </row>
    <row r="198" ht="12.0" customHeight="1">
      <c r="A198" s="399"/>
      <c r="B198" s="436"/>
      <c r="C198" s="399"/>
      <c r="D198" s="399" t="s">
        <v>477</v>
      </c>
      <c r="E198" s="399" t="s">
        <v>624</v>
      </c>
      <c r="F198" s="399"/>
      <c r="G198" s="436"/>
      <c r="H198" s="455"/>
      <c r="I198" s="436">
        <v>2849.0</v>
      </c>
      <c r="J198" s="455">
        <v>287.0</v>
      </c>
      <c r="K198" s="438">
        <v>0.0</v>
      </c>
      <c r="L198" s="431">
        <v>287.0</v>
      </c>
      <c r="M198" s="431">
        <v>0.35432098765432096</v>
      </c>
      <c r="N198" s="436">
        <v>0.0015</v>
      </c>
      <c r="O198" s="399" t="s">
        <v>620</v>
      </c>
      <c r="P198" s="455">
        <v>4.2735</v>
      </c>
      <c r="Q198" s="399" t="s">
        <v>625</v>
      </c>
      <c r="R198" s="400"/>
      <c r="S198" s="399"/>
      <c r="T198" s="400"/>
      <c r="U198" s="400"/>
      <c r="V198" s="400"/>
      <c r="W198" s="400"/>
      <c r="X198" s="400"/>
      <c r="Y198" s="400"/>
      <c r="Z198" s="401"/>
      <c r="AA198" s="401"/>
      <c r="AB198" s="401"/>
      <c r="AC198" s="401"/>
      <c r="AD198" s="401"/>
      <c r="AE198" s="401"/>
    </row>
    <row r="199" ht="12.0" customHeight="1">
      <c r="A199" s="399"/>
      <c r="B199" s="436"/>
      <c r="C199" s="399"/>
      <c r="D199" s="399" t="s">
        <v>477</v>
      </c>
      <c r="E199" s="399" t="s">
        <v>626</v>
      </c>
      <c r="F199" s="399"/>
      <c r="G199" s="436"/>
      <c r="H199" s="455"/>
      <c r="I199" s="436">
        <v>3273.0</v>
      </c>
      <c r="J199" s="455">
        <v>330.0</v>
      </c>
      <c r="K199" s="438">
        <v>0.0</v>
      </c>
      <c r="L199" s="431">
        <v>330.0</v>
      </c>
      <c r="M199" s="431">
        <v>0.4074074074074074</v>
      </c>
      <c r="N199" s="436">
        <v>0.003</v>
      </c>
      <c r="O199" s="399" t="s">
        <v>620</v>
      </c>
      <c r="P199" s="455">
        <v>9.819</v>
      </c>
      <c r="Q199" s="399" t="s">
        <v>627</v>
      </c>
      <c r="R199" s="400"/>
      <c r="S199" s="399"/>
      <c r="T199" s="400"/>
      <c r="U199" s="400"/>
      <c r="V199" s="400"/>
      <c r="W199" s="400"/>
      <c r="X199" s="400"/>
      <c r="Y199" s="400"/>
      <c r="Z199" s="401"/>
      <c r="AA199" s="401"/>
      <c r="AB199" s="401"/>
      <c r="AC199" s="401"/>
      <c r="AD199" s="401"/>
      <c r="AE199" s="401"/>
    </row>
    <row r="200" ht="12.0" customHeight="1">
      <c r="A200" s="399"/>
      <c r="B200" s="436"/>
      <c r="C200" s="399"/>
      <c r="D200" s="424" t="s">
        <v>477</v>
      </c>
      <c r="E200" s="399" t="s">
        <v>628</v>
      </c>
      <c r="F200" s="399"/>
      <c r="G200" s="436">
        <v>15.0</v>
      </c>
      <c r="H200" s="455"/>
      <c r="I200" s="436"/>
      <c r="J200" s="455">
        <v>120.0</v>
      </c>
      <c r="K200" s="438">
        <v>0.0</v>
      </c>
      <c r="L200" s="478">
        <v>120.0</v>
      </c>
      <c r="M200" s="478">
        <v>0.14814814814814814</v>
      </c>
      <c r="N200" s="436">
        <v>4.0</v>
      </c>
      <c r="O200" s="399" t="s">
        <v>629</v>
      </c>
      <c r="P200" s="479">
        <v>60.0</v>
      </c>
      <c r="Q200" s="399" t="s">
        <v>630</v>
      </c>
      <c r="R200" s="400"/>
      <c r="S200" s="399"/>
      <c r="T200" s="400"/>
      <c r="U200" s="400"/>
      <c r="V200" s="400"/>
      <c r="W200" s="400"/>
      <c r="X200" s="400"/>
      <c r="Y200" s="400"/>
      <c r="Z200" s="401"/>
      <c r="AA200" s="401"/>
      <c r="AB200" s="401"/>
      <c r="AC200" s="401"/>
      <c r="AD200" s="401"/>
      <c r="AE200" s="401"/>
    </row>
    <row r="201" ht="12.0" customHeight="1">
      <c r="A201" s="399"/>
      <c r="B201" s="436"/>
      <c r="C201" s="399"/>
      <c r="D201" s="399"/>
      <c r="E201" s="399"/>
      <c r="F201" s="399"/>
      <c r="G201" s="436"/>
      <c r="H201" s="455"/>
      <c r="I201" s="399"/>
      <c r="J201" s="455"/>
      <c r="K201" s="438"/>
      <c r="L201" s="431">
        <v>5321.1</v>
      </c>
      <c r="M201" s="431">
        <v>6.569259259259258</v>
      </c>
      <c r="N201" s="436"/>
      <c r="O201" s="399"/>
      <c r="P201" s="455">
        <v>726.891</v>
      </c>
      <c r="Q201" s="399"/>
      <c r="R201" s="400"/>
      <c r="S201" s="399"/>
      <c r="T201" s="400"/>
      <c r="U201" s="400"/>
      <c r="V201" s="400"/>
      <c r="W201" s="400"/>
      <c r="X201" s="400"/>
      <c r="Y201" s="400"/>
      <c r="Z201" s="401"/>
      <c r="AA201" s="401"/>
      <c r="AB201" s="401"/>
      <c r="AC201" s="401"/>
      <c r="AD201" s="401"/>
      <c r="AE201" s="401"/>
    </row>
    <row r="202" ht="12.0" customHeight="1">
      <c r="A202" s="399"/>
      <c r="B202" s="436"/>
      <c r="C202" s="399"/>
      <c r="D202" s="399"/>
      <c r="E202" s="399"/>
      <c r="F202" s="399"/>
      <c r="G202" s="399"/>
      <c r="H202" s="399"/>
      <c r="I202" s="399"/>
      <c r="J202" s="436"/>
      <c r="K202" s="436"/>
      <c r="L202" s="436"/>
      <c r="M202" s="399"/>
      <c r="N202" s="399"/>
      <c r="O202" s="436"/>
      <c r="P202" s="399"/>
      <c r="Q202" s="399"/>
      <c r="R202" s="400"/>
      <c r="S202" s="399"/>
      <c r="T202" s="400"/>
      <c r="U202" s="400"/>
      <c r="V202" s="400"/>
      <c r="W202" s="400"/>
      <c r="X202" s="400"/>
      <c r="Y202" s="400"/>
      <c r="Z202" s="401"/>
      <c r="AA202" s="401"/>
      <c r="AB202" s="401"/>
      <c r="AC202" s="401"/>
      <c r="AD202" s="401"/>
      <c r="AE202" s="401"/>
    </row>
    <row r="203" ht="12.0" customHeight="1">
      <c r="A203" s="399"/>
      <c r="B203" s="436"/>
      <c r="C203" s="399"/>
      <c r="D203" s="399"/>
      <c r="E203" s="441" t="s">
        <v>544</v>
      </c>
      <c r="F203" s="399"/>
      <c r="G203" s="435" t="s">
        <v>553</v>
      </c>
      <c r="H203" s="479" t="s">
        <v>631</v>
      </c>
      <c r="I203" s="435" t="s">
        <v>632</v>
      </c>
      <c r="J203" s="479" t="s">
        <v>633</v>
      </c>
      <c r="K203" s="442" t="s">
        <v>634</v>
      </c>
      <c r="L203" s="479" t="s">
        <v>635</v>
      </c>
      <c r="M203" s="431"/>
      <c r="N203" s="436"/>
      <c r="O203" s="399"/>
      <c r="P203" s="455"/>
      <c r="Q203" s="399"/>
      <c r="R203" s="400"/>
      <c r="S203" s="399"/>
      <c r="T203" s="400"/>
      <c r="U203" s="400"/>
      <c r="V203" s="400"/>
      <c r="W203" s="400"/>
      <c r="X203" s="400"/>
      <c r="Y203" s="400"/>
      <c r="Z203" s="401"/>
      <c r="AA203" s="401"/>
      <c r="AB203" s="401"/>
      <c r="AC203" s="401"/>
      <c r="AD203" s="401"/>
      <c r="AE203" s="401"/>
    </row>
    <row r="204" ht="12.0" customHeight="1">
      <c r="A204" s="399"/>
      <c r="B204" s="436"/>
      <c r="C204" s="399"/>
      <c r="D204" s="399"/>
      <c r="E204" s="399" t="s">
        <v>636</v>
      </c>
      <c r="F204" s="399"/>
      <c r="G204" s="480">
        <v>5321.1</v>
      </c>
      <c r="H204" s="480">
        <v>6.569259259259258</v>
      </c>
      <c r="I204" s="456">
        <v>0.0</v>
      </c>
      <c r="J204" s="456">
        <v>3284.629629629629</v>
      </c>
      <c r="K204" s="456">
        <v>13302.749999999998</v>
      </c>
      <c r="L204" s="456">
        <v>16587.379629629628</v>
      </c>
      <c r="M204" s="431"/>
      <c r="N204" s="436"/>
      <c r="O204" s="399"/>
      <c r="P204" s="455"/>
      <c r="Q204" s="399"/>
      <c r="R204" s="400"/>
      <c r="S204" s="399"/>
      <c r="T204" s="400"/>
      <c r="U204" s="400"/>
      <c r="V204" s="400"/>
      <c r="W204" s="400"/>
      <c r="X204" s="400"/>
      <c r="Y204" s="400"/>
      <c r="Z204" s="401"/>
      <c r="AA204" s="401"/>
      <c r="AB204" s="401"/>
      <c r="AC204" s="401"/>
      <c r="AD204" s="401"/>
      <c r="AE204" s="401"/>
    </row>
    <row r="205" ht="12.0" customHeight="1">
      <c r="A205" s="399"/>
      <c r="B205" s="436"/>
      <c r="C205" s="399"/>
      <c r="D205" s="399"/>
      <c r="E205" s="399" t="s">
        <v>478</v>
      </c>
      <c r="F205" s="399"/>
      <c r="G205" s="480">
        <v>0.0</v>
      </c>
      <c r="H205" s="480">
        <v>0.0</v>
      </c>
      <c r="I205" s="456">
        <v>0.0</v>
      </c>
      <c r="J205" s="456">
        <v>0.0</v>
      </c>
      <c r="K205" s="456">
        <v>0.0</v>
      </c>
      <c r="L205" s="456">
        <v>0.0</v>
      </c>
      <c r="M205" s="431"/>
      <c r="N205" s="436"/>
      <c r="O205" s="399"/>
      <c r="P205" s="455"/>
      <c r="Q205" s="399"/>
      <c r="R205" s="400"/>
      <c r="S205" s="399"/>
      <c r="T205" s="400"/>
      <c r="U205" s="400"/>
      <c r="V205" s="400"/>
      <c r="W205" s="400"/>
      <c r="X205" s="400"/>
      <c r="Y205" s="400"/>
      <c r="Z205" s="401"/>
      <c r="AA205" s="401"/>
      <c r="AB205" s="401"/>
      <c r="AC205" s="401"/>
      <c r="AD205" s="401"/>
      <c r="AE205" s="401"/>
    </row>
    <row r="206" ht="12.0" customHeight="1">
      <c r="A206" s="399"/>
      <c r="B206" s="436"/>
      <c r="C206" s="399"/>
      <c r="D206" s="399"/>
      <c r="E206" s="399" t="s">
        <v>483</v>
      </c>
      <c r="F206" s="399"/>
      <c r="G206" s="480">
        <v>0.0</v>
      </c>
      <c r="H206" s="480">
        <v>0.0</v>
      </c>
      <c r="I206" s="456">
        <v>0.0</v>
      </c>
      <c r="J206" s="456">
        <v>0.0</v>
      </c>
      <c r="K206" s="456">
        <v>0.0</v>
      </c>
      <c r="L206" s="456">
        <v>0.0</v>
      </c>
      <c r="M206" s="431"/>
      <c r="N206" s="436"/>
      <c r="O206" s="399"/>
      <c r="P206" s="455"/>
      <c r="Q206" s="399"/>
      <c r="R206" s="400"/>
      <c r="S206" s="399"/>
      <c r="T206" s="400"/>
      <c r="U206" s="400"/>
      <c r="V206" s="400"/>
      <c r="W206" s="400"/>
      <c r="X206" s="400"/>
      <c r="Y206" s="400"/>
      <c r="Z206" s="401"/>
      <c r="AA206" s="401"/>
      <c r="AB206" s="401"/>
      <c r="AC206" s="401"/>
      <c r="AD206" s="401"/>
      <c r="AE206" s="401"/>
    </row>
    <row r="207" ht="12.0" customHeight="1">
      <c r="A207" s="399"/>
      <c r="B207" s="436"/>
      <c r="C207" s="399"/>
      <c r="D207" s="399"/>
      <c r="E207" s="399" t="s">
        <v>637</v>
      </c>
      <c r="F207" s="399"/>
      <c r="G207" s="455">
        <v>0.0</v>
      </c>
      <c r="H207" s="455">
        <v>0.0</v>
      </c>
      <c r="I207" s="456">
        <v>0.0</v>
      </c>
      <c r="J207" s="456">
        <v>0.0</v>
      </c>
      <c r="K207" s="456">
        <v>0.0</v>
      </c>
      <c r="L207" s="456">
        <v>0.0</v>
      </c>
      <c r="M207" s="431"/>
      <c r="N207" s="436"/>
      <c r="O207" s="399"/>
      <c r="P207" s="455"/>
      <c r="Q207" s="399"/>
      <c r="R207" s="400"/>
      <c r="S207" s="399"/>
      <c r="T207" s="400"/>
      <c r="U207" s="400"/>
      <c r="V207" s="400"/>
      <c r="W207" s="400"/>
      <c r="X207" s="400"/>
      <c r="Y207" s="400"/>
      <c r="Z207" s="401"/>
      <c r="AA207" s="401"/>
      <c r="AB207" s="401"/>
      <c r="AC207" s="401"/>
      <c r="AD207" s="401"/>
      <c r="AE207" s="401"/>
    </row>
    <row r="208" ht="12.0" customHeight="1">
      <c r="A208" s="399"/>
      <c r="B208" s="436"/>
      <c r="C208" s="399"/>
      <c r="D208" s="399"/>
      <c r="E208" s="399"/>
      <c r="F208" s="399"/>
      <c r="G208" s="399"/>
      <c r="H208" s="399"/>
      <c r="I208" s="431"/>
      <c r="J208" s="399"/>
      <c r="K208" s="431"/>
      <c r="L208" s="431"/>
      <c r="M208" s="431"/>
      <c r="N208" s="431"/>
      <c r="O208" s="431"/>
      <c r="P208" s="431"/>
      <c r="Q208" s="431"/>
      <c r="R208" s="400"/>
      <c r="S208" s="431"/>
      <c r="T208" s="400"/>
      <c r="U208" s="400"/>
      <c r="V208" s="400"/>
      <c r="W208" s="400"/>
      <c r="X208" s="400"/>
      <c r="Y208" s="400"/>
      <c r="Z208" s="401"/>
      <c r="AA208" s="401"/>
      <c r="AB208" s="401"/>
      <c r="AC208" s="401"/>
      <c r="AD208" s="401"/>
      <c r="AE208" s="401"/>
    </row>
    <row r="209" ht="12.0" customHeight="1">
      <c r="A209" s="449"/>
      <c r="B209" s="462">
        <v>2.11</v>
      </c>
      <c r="C209" s="449" t="s">
        <v>638</v>
      </c>
      <c r="D209" s="449"/>
      <c r="E209" s="449"/>
      <c r="F209" s="449"/>
      <c r="G209" s="449"/>
      <c r="H209" s="462"/>
      <c r="I209" s="452">
        <v>1195.6563333333334</v>
      </c>
      <c r="J209" s="473"/>
      <c r="K209" s="452">
        <v>1195.6563333333334</v>
      </c>
      <c r="L209" s="452">
        <v>3586.969</v>
      </c>
      <c r="M209" s="452">
        <v>3290.906</v>
      </c>
      <c r="N209" s="452">
        <v>128.0</v>
      </c>
      <c r="O209" s="452">
        <v>142.0</v>
      </c>
      <c r="P209" s="452">
        <v>1060.0</v>
      </c>
      <c r="Q209" s="452">
        <v>4823.455</v>
      </c>
      <c r="R209" s="453">
        <v>0.0</v>
      </c>
      <c r="S209" s="453">
        <v>209023.44453700003</v>
      </c>
      <c r="T209" s="453">
        <v>222568.13732</v>
      </c>
      <c r="U209" s="453">
        <v>2996.0</v>
      </c>
      <c r="V209" s="453">
        <v>0.0</v>
      </c>
      <c r="W209" s="453">
        <v>167932.26666666666</v>
      </c>
      <c r="X209" s="453">
        <v>14836.572685185183</v>
      </c>
      <c r="Y209" s="453">
        <v>617356.4212088519</v>
      </c>
      <c r="Z209" s="481">
        <f>S209/E4</f>
        <v>7.456122414</v>
      </c>
      <c r="AA209" s="476" t="s">
        <v>509</v>
      </c>
      <c r="AB209" s="449"/>
      <c r="AC209" s="449"/>
      <c r="AD209" s="449"/>
      <c r="AE209" s="449"/>
    </row>
    <row r="210" ht="12.0" customHeight="1">
      <c r="A210" s="399"/>
      <c r="B210" s="436"/>
      <c r="C210" s="399"/>
      <c r="D210" s="441" t="s">
        <v>238</v>
      </c>
      <c r="E210" s="399"/>
      <c r="F210" s="399"/>
      <c r="G210" s="399"/>
      <c r="H210" s="399"/>
      <c r="I210" s="399"/>
      <c r="J210" s="399"/>
      <c r="K210" s="477">
        <f t="array" ref="K210">SUM(IF(D222:D351="clean",P222:P351),0)</f>
        <v>703.1943333</v>
      </c>
      <c r="L210" s="399"/>
      <c r="M210" s="399"/>
      <c r="N210" s="399"/>
      <c r="O210" s="399"/>
      <c r="P210" s="399"/>
      <c r="Q210" s="399"/>
      <c r="R210" s="400"/>
      <c r="S210" s="399"/>
      <c r="T210" s="400"/>
      <c r="U210" s="400"/>
      <c r="V210" s="400"/>
      <c r="W210" s="400"/>
      <c r="X210" s="400"/>
      <c r="Y210" s="422" t="s">
        <v>477</v>
      </c>
      <c r="Z210" s="428">
        <f t="shared" ref="Z210:Z213" si="1">K210*E$727/E$4</f>
        <v>17.54050185</v>
      </c>
      <c r="AA210" s="401"/>
      <c r="AB210" s="477">
        <f>Q209/E4</f>
        <v>0.1720585507</v>
      </c>
      <c r="AC210" s="401"/>
      <c r="AD210" s="401"/>
      <c r="AE210" s="401"/>
    </row>
    <row r="211" ht="12.0" customHeight="1">
      <c r="A211" s="399"/>
      <c r="B211" s="436"/>
      <c r="C211" s="399"/>
      <c r="D211" s="399" t="s">
        <v>639</v>
      </c>
      <c r="E211" s="399"/>
      <c r="F211" s="399"/>
      <c r="G211" s="399"/>
      <c r="H211" s="399"/>
      <c r="I211" s="399"/>
      <c r="J211" s="399"/>
      <c r="K211" s="477">
        <f t="array" ref="K211">SUM(IF(D222:D351="contaminated",P222:P351),0)</f>
        <v>371.962</v>
      </c>
      <c r="L211" s="399"/>
      <c r="M211" s="399"/>
      <c r="N211" s="399"/>
      <c r="O211" s="399"/>
      <c r="P211" s="399"/>
      <c r="Q211" s="399"/>
      <c r="R211" s="400"/>
      <c r="S211" s="399"/>
      <c r="T211" s="400"/>
      <c r="U211" s="400"/>
      <c r="V211" s="400"/>
      <c r="W211" s="400"/>
      <c r="X211" s="400"/>
      <c r="Y211" s="422" t="s">
        <v>640</v>
      </c>
      <c r="Z211" s="428">
        <f t="shared" si="1"/>
        <v>9.278231974</v>
      </c>
      <c r="AA211" s="401"/>
      <c r="AB211" s="401"/>
      <c r="AC211" s="401"/>
      <c r="AD211" s="401">
        <f>M209/E4</f>
        <v>0.1173906499</v>
      </c>
      <c r="AE211" s="401"/>
    </row>
    <row r="212" ht="12.0" customHeight="1">
      <c r="A212" s="399"/>
      <c r="B212" s="436"/>
      <c r="C212" s="399"/>
      <c r="D212" s="399" t="s">
        <v>641</v>
      </c>
      <c r="E212" s="399"/>
      <c r="F212" s="399"/>
      <c r="G212" s="399"/>
      <c r="H212" s="399"/>
      <c r="I212" s="399"/>
      <c r="J212" s="399"/>
      <c r="K212" s="477">
        <f t="array" ref="K212">SUM(IF(D222:D351="Hazardous",P222:P351),0)</f>
        <v>58.5</v>
      </c>
      <c r="L212" s="399"/>
      <c r="M212" s="399"/>
      <c r="N212" s="399"/>
      <c r="O212" s="399"/>
      <c r="P212" s="399"/>
      <c r="Q212" s="399"/>
      <c r="R212" s="400"/>
      <c r="S212" s="399"/>
      <c r="T212" s="400"/>
      <c r="U212" s="400"/>
      <c r="V212" s="400"/>
      <c r="W212" s="400"/>
      <c r="X212" s="400"/>
      <c r="Y212" s="422" t="s">
        <v>511</v>
      </c>
      <c r="Z212" s="428">
        <f t="shared" si="1"/>
        <v>1.459225863</v>
      </c>
      <c r="AA212" s="401"/>
      <c r="AB212" s="401"/>
      <c r="AC212" s="401">
        <f>N209/E4</f>
        <v>0.004565916858</v>
      </c>
      <c r="AD212" s="401"/>
      <c r="AE212" s="401"/>
    </row>
    <row r="213" ht="12.0" customHeight="1">
      <c r="A213" s="399"/>
      <c r="B213" s="436"/>
      <c r="C213" s="399"/>
      <c r="D213" s="399" t="s">
        <v>642</v>
      </c>
      <c r="E213" s="399"/>
      <c r="F213" s="399"/>
      <c r="G213" s="399"/>
      <c r="H213" s="399"/>
      <c r="I213" s="399"/>
      <c r="J213" s="399"/>
      <c r="K213" s="477">
        <f t="array" ref="K213">SUM(IF(D222:D351="Mixed",P222:P351),0)</f>
        <v>54</v>
      </c>
      <c r="L213" s="399"/>
      <c r="M213" s="399"/>
      <c r="N213" s="399"/>
      <c r="O213" s="399"/>
      <c r="P213" s="399"/>
      <c r="Q213" s="399"/>
      <c r="R213" s="400"/>
      <c r="S213" s="399"/>
      <c r="T213" s="400"/>
      <c r="U213" s="400"/>
      <c r="V213" s="400"/>
      <c r="W213" s="400"/>
      <c r="X213" s="400"/>
      <c r="Y213" s="422" t="s">
        <v>483</v>
      </c>
      <c r="Z213" s="428">
        <f t="shared" si="1"/>
        <v>1.34697772</v>
      </c>
      <c r="AA213" s="401"/>
      <c r="AB213" s="401"/>
      <c r="AC213" s="401"/>
      <c r="AD213" s="401"/>
      <c r="AE213" s="401">
        <f>P209/E4</f>
        <v>0.03781149898</v>
      </c>
    </row>
    <row r="214" ht="12.0" customHeight="1">
      <c r="A214" s="399"/>
      <c r="B214" s="436"/>
      <c r="C214" s="399"/>
      <c r="D214" s="399" t="s">
        <v>643</v>
      </c>
      <c r="E214" s="399"/>
      <c r="F214" s="399"/>
      <c r="G214" s="399"/>
      <c r="H214" s="399"/>
      <c r="I214" s="399"/>
      <c r="J214" s="399"/>
      <c r="K214" s="431"/>
      <c r="L214" s="399"/>
      <c r="M214" s="399"/>
      <c r="N214" s="399"/>
      <c r="O214" s="399"/>
      <c r="P214" s="399"/>
      <c r="Q214" s="399"/>
      <c r="R214" s="400"/>
      <c r="S214" s="399"/>
      <c r="T214" s="400"/>
      <c r="U214" s="400"/>
      <c r="V214" s="400"/>
      <c r="W214" s="400"/>
      <c r="X214" s="400"/>
      <c r="Y214" s="400"/>
      <c r="Z214" s="401"/>
      <c r="AA214" s="401"/>
      <c r="AB214" s="401"/>
      <c r="AC214" s="401"/>
      <c r="AD214" s="401"/>
      <c r="AE214" s="401"/>
    </row>
    <row r="215" ht="12.0" customHeight="1">
      <c r="A215" s="399"/>
      <c r="B215" s="436"/>
      <c r="C215" s="399"/>
      <c r="D215" s="399" t="s">
        <v>644</v>
      </c>
      <c r="E215" s="399"/>
      <c r="F215" s="399"/>
      <c r="G215" s="399"/>
      <c r="H215" s="399"/>
      <c r="I215" s="399"/>
      <c r="J215" s="399"/>
      <c r="K215" s="431"/>
      <c r="L215" s="399"/>
      <c r="M215" s="399"/>
      <c r="N215" s="399"/>
      <c r="O215" s="399"/>
      <c r="P215" s="399"/>
      <c r="Q215" s="399"/>
      <c r="R215" s="400"/>
      <c r="S215" s="399"/>
      <c r="T215" s="400"/>
      <c r="U215" s="400"/>
      <c r="V215" s="400"/>
      <c r="W215" s="400"/>
      <c r="X215" s="400"/>
      <c r="Y215" s="400"/>
      <c r="Z215" s="401"/>
      <c r="AA215" s="401"/>
      <c r="AB215" s="401"/>
      <c r="AC215" s="401"/>
      <c r="AD215" s="401"/>
      <c r="AE215" s="401"/>
    </row>
    <row r="216" ht="12.0" customHeight="1">
      <c r="A216" s="399"/>
      <c r="B216" s="436"/>
      <c r="C216" s="399"/>
      <c r="D216" s="399" t="s">
        <v>645</v>
      </c>
      <c r="E216" s="399"/>
      <c r="F216" s="399"/>
      <c r="G216" s="399"/>
      <c r="H216" s="399"/>
      <c r="I216" s="399"/>
      <c r="J216" s="399"/>
      <c r="K216" s="431"/>
      <c r="L216" s="399"/>
      <c r="M216" s="399"/>
      <c r="N216" s="399"/>
      <c r="O216" s="399"/>
      <c r="P216" s="399"/>
      <c r="Q216" s="399"/>
      <c r="R216" s="400"/>
      <c r="S216" s="399"/>
      <c r="T216" s="400"/>
      <c r="U216" s="400"/>
      <c r="V216" s="400"/>
      <c r="W216" s="400"/>
      <c r="X216" s="400"/>
      <c r="Y216" s="400"/>
      <c r="Z216" s="401"/>
      <c r="AA216" s="401"/>
      <c r="AB216" s="401"/>
      <c r="AC216" s="401"/>
      <c r="AD216" s="401"/>
      <c r="AE216" s="401"/>
    </row>
    <row r="217" ht="12.0" customHeight="1">
      <c r="A217" s="399"/>
      <c r="B217" s="436"/>
      <c r="C217" s="399"/>
      <c r="D217" s="399"/>
      <c r="E217" s="399"/>
      <c r="F217" s="399"/>
      <c r="G217" s="399"/>
      <c r="H217" s="399"/>
      <c r="I217" s="399"/>
      <c r="J217" s="399"/>
      <c r="K217" s="431"/>
      <c r="L217" s="399"/>
      <c r="M217" s="399"/>
      <c r="N217" s="399"/>
      <c r="O217" s="399"/>
      <c r="P217" s="399"/>
      <c r="Q217" s="399"/>
      <c r="R217" s="400"/>
      <c r="S217" s="399"/>
      <c r="T217" s="400"/>
      <c r="U217" s="400"/>
      <c r="V217" s="400"/>
      <c r="W217" s="400"/>
      <c r="X217" s="400"/>
      <c r="Y217" s="400"/>
      <c r="Z217" s="401"/>
      <c r="AA217" s="401"/>
      <c r="AB217" s="401"/>
      <c r="AC217" s="401"/>
      <c r="AD217" s="401"/>
      <c r="AE217" s="401"/>
    </row>
    <row r="218" ht="12.0" customHeight="1">
      <c r="A218" s="399"/>
      <c r="B218" s="436"/>
      <c r="C218" s="399" t="s">
        <v>646</v>
      </c>
      <c r="D218" s="399" t="s">
        <v>647</v>
      </c>
      <c r="E218" s="399"/>
      <c r="F218" s="399"/>
      <c r="G218" s="399"/>
      <c r="H218" s="436" t="s">
        <v>410</v>
      </c>
      <c r="I218" s="423">
        <v>19.0</v>
      </c>
      <c r="J218" s="470">
        <v>1.0</v>
      </c>
      <c r="K218" s="431">
        <v>19.0</v>
      </c>
      <c r="L218" s="468">
        <v>57.0</v>
      </c>
      <c r="M218" s="431">
        <v>0.0</v>
      </c>
      <c r="N218" s="431"/>
      <c r="O218" s="431">
        <v>8.0</v>
      </c>
      <c r="P218" s="430">
        <v>0.0</v>
      </c>
      <c r="Q218" s="468">
        <v>16.0</v>
      </c>
      <c r="R218" s="400"/>
      <c r="S218" s="439">
        <v>3321.561</v>
      </c>
      <c r="T218" s="400">
        <v>0.0</v>
      </c>
      <c r="U218" s="400">
        <v>94.0</v>
      </c>
      <c r="V218" s="400"/>
      <c r="W218" s="400">
        <v>0.0</v>
      </c>
      <c r="X218" s="400">
        <v>49.87654320987655</v>
      </c>
      <c r="Y218" s="400">
        <v>3465.437543209877</v>
      </c>
      <c r="Z218" s="401"/>
      <c r="AA218" s="401"/>
      <c r="AB218" s="401"/>
      <c r="AC218" s="401"/>
      <c r="AD218" s="401"/>
      <c r="AE218" s="401"/>
    </row>
    <row r="219" ht="12.0" customHeight="1">
      <c r="A219" s="399"/>
      <c r="B219" s="436"/>
      <c r="C219" s="399"/>
      <c r="D219" s="399"/>
      <c r="E219" s="399"/>
      <c r="F219" s="399"/>
      <c r="G219" s="436"/>
      <c r="H219" s="436"/>
      <c r="I219" s="399"/>
      <c r="J219" s="436"/>
      <c r="K219" s="455"/>
      <c r="L219" s="436"/>
      <c r="M219" s="399"/>
      <c r="N219" s="399"/>
      <c r="O219" s="436"/>
      <c r="P219" s="399"/>
      <c r="Q219" s="399"/>
      <c r="R219" s="400"/>
      <c r="S219" s="399"/>
      <c r="T219" s="400"/>
      <c r="U219" s="400"/>
      <c r="V219" s="400"/>
      <c r="W219" s="400"/>
      <c r="X219" s="400"/>
      <c r="Y219" s="400"/>
      <c r="Z219" s="401"/>
      <c r="AA219" s="401"/>
      <c r="AB219" s="401"/>
      <c r="AC219" s="401"/>
      <c r="AD219" s="401"/>
      <c r="AE219" s="401"/>
    </row>
    <row r="220" ht="12.0" customHeight="1">
      <c r="A220" s="399"/>
      <c r="B220" s="436"/>
      <c r="C220" s="399"/>
      <c r="D220" s="399"/>
      <c r="E220" s="399"/>
      <c r="F220" s="399"/>
      <c r="G220" s="399"/>
      <c r="H220" s="399"/>
      <c r="I220" s="399"/>
      <c r="J220" s="399"/>
      <c r="K220" s="436" t="s">
        <v>607</v>
      </c>
      <c r="L220" s="436" t="s">
        <v>541</v>
      </c>
      <c r="M220" s="436" t="s">
        <v>648</v>
      </c>
      <c r="N220" s="399"/>
      <c r="O220" s="399"/>
      <c r="P220" s="436"/>
      <c r="Q220" s="399"/>
      <c r="R220" s="400"/>
      <c r="S220" s="399"/>
      <c r="T220" s="400"/>
      <c r="U220" s="400"/>
      <c r="V220" s="400"/>
      <c r="W220" s="400"/>
      <c r="X220" s="400"/>
      <c r="Y220" s="400"/>
      <c r="Z220" s="401"/>
      <c r="AA220" s="401"/>
      <c r="AB220" s="401"/>
      <c r="AC220" s="401"/>
      <c r="AD220" s="401"/>
      <c r="AE220" s="401"/>
    </row>
    <row r="221" ht="12.0" customHeight="1">
      <c r="A221" s="399"/>
      <c r="B221" s="436"/>
      <c r="C221" s="399"/>
      <c r="D221" s="469"/>
      <c r="E221" s="441" t="s">
        <v>609</v>
      </c>
      <c r="F221" s="399"/>
      <c r="G221" s="435" t="s">
        <v>357</v>
      </c>
      <c r="H221" s="435" t="s">
        <v>649</v>
      </c>
      <c r="I221" s="435" t="s">
        <v>611</v>
      </c>
      <c r="J221" s="435" t="s">
        <v>612</v>
      </c>
      <c r="K221" s="435" t="s">
        <v>613</v>
      </c>
      <c r="L221" s="435" t="s">
        <v>614</v>
      </c>
      <c r="M221" s="435" t="s">
        <v>615</v>
      </c>
      <c r="N221" s="399"/>
      <c r="O221" s="399"/>
      <c r="P221" s="436"/>
      <c r="Q221" s="399"/>
      <c r="R221" s="400"/>
      <c r="S221" s="399"/>
      <c r="T221" s="400"/>
      <c r="U221" s="400"/>
      <c r="V221" s="400"/>
      <c r="W221" s="400"/>
      <c r="X221" s="400"/>
      <c r="Y221" s="400"/>
      <c r="Z221" s="401"/>
      <c r="AA221" s="401"/>
      <c r="AB221" s="401"/>
      <c r="AC221" s="401"/>
      <c r="AD221" s="401"/>
      <c r="AE221" s="401"/>
    </row>
    <row r="222" ht="12.0" customHeight="1">
      <c r="A222" s="399"/>
      <c r="B222" s="436"/>
      <c r="C222" s="399"/>
      <c r="D222" s="399" t="s">
        <v>477</v>
      </c>
      <c r="E222" s="399" t="s">
        <v>650</v>
      </c>
      <c r="F222" s="399"/>
      <c r="G222" s="436">
        <v>2.0</v>
      </c>
      <c r="H222" s="455"/>
      <c r="I222" s="399"/>
      <c r="J222" s="455">
        <v>8.0</v>
      </c>
      <c r="K222" s="438">
        <v>0.0</v>
      </c>
      <c r="L222" s="431">
        <v>8.0</v>
      </c>
      <c r="M222" s="431">
        <v>0.009876543209876543</v>
      </c>
      <c r="N222" s="436">
        <v>4.0</v>
      </c>
      <c r="O222" s="399" t="s">
        <v>629</v>
      </c>
      <c r="P222" s="455">
        <v>8.0</v>
      </c>
      <c r="Q222" s="424" t="s">
        <v>651</v>
      </c>
      <c r="R222" s="400"/>
      <c r="S222" s="399"/>
      <c r="T222" s="400"/>
      <c r="U222" s="400"/>
      <c r="V222" s="400"/>
      <c r="W222" s="400"/>
      <c r="X222" s="400"/>
      <c r="Y222" s="400"/>
      <c r="Z222" s="401"/>
      <c r="AA222" s="401"/>
      <c r="AB222" s="401"/>
      <c r="AC222" s="401"/>
      <c r="AD222" s="401"/>
      <c r="AE222" s="401"/>
    </row>
    <row r="223" ht="12.0" customHeight="1">
      <c r="A223" s="399"/>
      <c r="B223" s="436"/>
      <c r="C223" s="399"/>
      <c r="D223" s="399" t="s">
        <v>477</v>
      </c>
      <c r="E223" s="399" t="s">
        <v>652</v>
      </c>
      <c r="F223" s="399"/>
      <c r="G223" s="436">
        <v>12.0</v>
      </c>
      <c r="H223" s="455"/>
      <c r="I223" s="399"/>
      <c r="J223" s="455">
        <v>6.0</v>
      </c>
      <c r="K223" s="438">
        <v>0.0</v>
      </c>
      <c r="L223" s="431">
        <v>6.0</v>
      </c>
      <c r="M223" s="431">
        <v>0.007407407407407408</v>
      </c>
      <c r="N223" s="436">
        <v>0.25</v>
      </c>
      <c r="O223" s="399" t="s">
        <v>629</v>
      </c>
      <c r="P223" s="455">
        <v>3.0</v>
      </c>
      <c r="Q223" s="424" t="s">
        <v>653</v>
      </c>
      <c r="R223" s="400"/>
      <c r="S223" s="399"/>
      <c r="T223" s="400"/>
      <c r="U223" s="400"/>
      <c r="V223" s="400"/>
      <c r="W223" s="400"/>
      <c r="X223" s="400"/>
      <c r="Y223" s="400"/>
      <c r="Z223" s="401"/>
      <c r="AA223" s="401"/>
      <c r="AB223" s="401"/>
      <c r="AC223" s="401"/>
      <c r="AD223" s="401"/>
      <c r="AE223" s="401"/>
    </row>
    <row r="224" ht="12.0" customHeight="1">
      <c r="A224" s="399"/>
      <c r="B224" s="436"/>
      <c r="C224" s="399"/>
      <c r="D224" s="399" t="s">
        <v>511</v>
      </c>
      <c r="E224" s="399" t="s">
        <v>637</v>
      </c>
      <c r="F224" s="399"/>
      <c r="G224" s="436">
        <v>12.0</v>
      </c>
      <c r="H224" s="455">
        <v>36.0</v>
      </c>
      <c r="I224" s="399"/>
      <c r="J224" s="455"/>
      <c r="K224" s="438">
        <v>0.0</v>
      </c>
      <c r="L224" s="431">
        <v>0.0</v>
      </c>
      <c r="M224" s="431">
        <v>1.0</v>
      </c>
      <c r="N224" s="436">
        <v>0.25</v>
      </c>
      <c r="O224" s="399" t="s">
        <v>629</v>
      </c>
      <c r="P224" s="455">
        <v>3.0</v>
      </c>
      <c r="Q224" s="424" t="s">
        <v>653</v>
      </c>
      <c r="R224" s="400"/>
      <c r="S224" s="399"/>
      <c r="T224" s="400"/>
      <c r="U224" s="400"/>
      <c r="V224" s="400"/>
      <c r="W224" s="400"/>
      <c r="X224" s="400"/>
      <c r="Y224" s="400"/>
      <c r="Z224" s="401"/>
      <c r="AA224" s="401"/>
      <c r="AB224" s="401"/>
      <c r="AC224" s="401"/>
      <c r="AD224" s="401"/>
      <c r="AE224" s="401"/>
    </row>
    <row r="225" ht="12.0" customHeight="1">
      <c r="A225" s="399"/>
      <c r="B225" s="436"/>
      <c r="C225" s="399"/>
      <c r="D225" s="399" t="s">
        <v>477</v>
      </c>
      <c r="E225" s="399" t="s">
        <v>654</v>
      </c>
      <c r="F225" s="399"/>
      <c r="G225" s="436">
        <v>2.0</v>
      </c>
      <c r="H225" s="455"/>
      <c r="I225" s="399"/>
      <c r="J225" s="455">
        <v>2.0</v>
      </c>
      <c r="K225" s="438">
        <v>0.0</v>
      </c>
      <c r="L225" s="478">
        <v>2.0</v>
      </c>
      <c r="M225" s="478">
        <v>0.0024691358024691358</v>
      </c>
      <c r="N225" s="436">
        <v>2.5</v>
      </c>
      <c r="O225" s="399" t="s">
        <v>629</v>
      </c>
      <c r="P225" s="479">
        <v>5.0</v>
      </c>
      <c r="Q225" s="424" t="s">
        <v>655</v>
      </c>
      <c r="R225" s="400"/>
      <c r="S225" s="399"/>
      <c r="T225" s="400"/>
      <c r="U225" s="400"/>
      <c r="V225" s="400"/>
      <c r="W225" s="400"/>
      <c r="X225" s="400"/>
      <c r="Y225" s="400"/>
      <c r="Z225" s="401"/>
      <c r="AA225" s="401"/>
      <c r="AB225" s="401"/>
      <c r="AC225" s="401"/>
      <c r="AD225" s="401"/>
      <c r="AE225" s="401"/>
    </row>
    <row r="226" ht="12.0" customHeight="1">
      <c r="A226" s="399"/>
      <c r="B226" s="436"/>
      <c r="C226" s="399"/>
      <c r="D226" s="399"/>
      <c r="E226" s="399"/>
      <c r="F226" s="399"/>
      <c r="G226" s="436"/>
      <c r="H226" s="455"/>
      <c r="I226" s="399"/>
      <c r="J226" s="455"/>
      <c r="K226" s="438"/>
      <c r="L226" s="431">
        <v>16.0</v>
      </c>
      <c r="M226" s="431">
        <v>1.019753086419753</v>
      </c>
      <c r="N226" s="436"/>
      <c r="O226" s="399"/>
      <c r="P226" s="455">
        <v>19.0</v>
      </c>
      <c r="Q226" s="399"/>
      <c r="R226" s="400"/>
      <c r="S226" s="399"/>
      <c r="T226" s="400"/>
      <c r="U226" s="400"/>
      <c r="V226" s="400"/>
      <c r="W226" s="400"/>
      <c r="X226" s="400"/>
      <c r="Y226" s="400"/>
      <c r="Z226" s="401"/>
      <c r="AA226" s="401"/>
      <c r="AB226" s="401"/>
      <c r="AC226" s="401"/>
      <c r="AD226" s="401"/>
      <c r="AE226" s="401"/>
    </row>
    <row r="227" ht="12.0" customHeight="1">
      <c r="A227" s="399"/>
      <c r="B227" s="436"/>
      <c r="C227" s="399"/>
      <c r="D227" s="399"/>
      <c r="E227" s="399"/>
      <c r="F227" s="399"/>
      <c r="G227" s="436"/>
      <c r="H227" s="455"/>
      <c r="I227" s="399"/>
      <c r="J227" s="455"/>
      <c r="K227" s="438"/>
      <c r="L227" s="431"/>
      <c r="M227" s="431"/>
      <c r="N227" s="436"/>
      <c r="O227" s="399"/>
      <c r="P227" s="455"/>
      <c r="Q227" s="399"/>
      <c r="R227" s="400"/>
      <c r="S227" s="399"/>
      <c r="T227" s="400"/>
      <c r="U227" s="400"/>
      <c r="V227" s="400"/>
      <c r="W227" s="400"/>
      <c r="X227" s="400"/>
      <c r="Y227" s="400"/>
      <c r="Z227" s="401"/>
      <c r="AA227" s="401"/>
      <c r="AB227" s="401"/>
      <c r="AC227" s="401"/>
      <c r="AD227" s="401"/>
      <c r="AE227" s="401"/>
    </row>
    <row r="228" ht="12.0" customHeight="1">
      <c r="A228" s="399"/>
      <c r="B228" s="436"/>
      <c r="C228" s="399"/>
      <c r="D228" s="399"/>
      <c r="E228" s="441" t="s">
        <v>544</v>
      </c>
      <c r="F228" s="399"/>
      <c r="G228" s="435" t="s">
        <v>553</v>
      </c>
      <c r="H228" s="479" t="s">
        <v>631</v>
      </c>
      <c r="I228" s="435" t="s">
        <v>632</v>
      </c>
      <c r="J228" s="479" t="s">
        <v>633</v>
      </c>
      <c r="K228" s="442" t="s">
        <v>634</v>
      </c>
      <c r="L228" s="479" t="s">
        <v>635</v>
      </c>
      <c r="M228" s="431"/>
      <c r="N228" s="436"/>
      <c r="O228" s="399"/>
      <c r="P228" s="455"/>
      <c r="Q228" s="399"/>
      <c r="R228" s="400"/>
      <c r="S228" s="399"/>
      <c r="T228" s="400"/>
      <c r="U228" s="400"/>
      <c r="V228" s="400"/>
      <c r="W228" s="400"/>
      <c r="X228" s="400"/>
      <c r="Y228" s="400"/>
      <c r="Z228" s="401"/>
      <c r="AA228" s="401"/>
      <c r="AB228" s="401"/>
      <c r="AC228" s="401"/>
      <c r="AD228" s="401"/>
      <c r="AE228" s="401"/>
    </row>
    <row r="229" ht="12.0" customHeight="1">
      <c r="A229" s="399"/>
      <c r="B229" s="436"/>
      <c r="C229" s="399"/>
      <c r="D229" s="399"/>
      <c r="E229" s="399" t="s">
        <v>636</v>
      </c>
      <c r="F229" s="399"/>
      <c r="G229" s="480">
        <v>16.0</v>
      </c>
      <c r="H229" s="480">
        <v>0.01975308641975309</v>
      </c>
      <c r="I229" s="456">
        <v>0.0</v>
      </c>
      <c r="J229" s="456">
        <v>9.876543209876544</v>
      </c>
      <c r="K229" s="456">
        <v>40.00000000000001</v>
      </c>
      <c r="L229" s="456">
        <v>49.87654320987655</v>
      </c>
      <c r="M229" s="431"/>
      <c r="N229" s="436"/>
      <c r="O229" s="399"/>
      <c r="P229" s="455"/>
      <c r="Q229" s="399"/>
      <c r="R229" s="400"/>
      <c r="S229" s="399"/>
      <c r="T229" s="400"/>
      <c r="U229" s="400"/>
      <c r="V229" s="400"/>
      <c r="W229" s="400"/>
      <c r="X229" s="400"/>
      <c r="Y229" s="400"/>
      <c r="Z229" s="401"/>
      <c r="AA229" s="401"/>
      <c r="AB229" s="401"/>
      <c r="AC229" s="401"/>
      <c r="AD229" s="401"/>
      <c r="AE229" s="401"/>
    </row>
    <row r="230" ht="12.0" customHeight="1">
      <c r="A230" s="399"/>
      <c r="B230" s="436"/>
      <c r="C230" s="399"/>
      <c r="D230" s="399"/>
      <c r="E230" s="399" t="s">
        <v>478</v>
      </c>
      <c r="F230" s="399"/>
      <c r="G230" s="480">
        <v>0.0</v>
      </c>
      <c r="H230" s="480">
        <v>0.0</v>
      </c>
      <c r="I230" s="456">
        <v>0.0</v>
      </c>
      <c r="J230" s="456">
        <v>0.0</v>
      </c>
      <c r="K230" s="456">
        <v>0.0</v>
      </c>
      <c r="L230" s="456">
        <v>0.0</v>
      </c>
      <c r="M230" s="431"/>
      <c r="N230" s="436"/>
      <c r="O230" s="399"/>
      <c r="P230" s="455"/>
      <c r="Q230" s="399"/>
      <c r="R230" s="400"/>
      <c r="S230" s="399"/>
      <c r="T230" s="400"/>
      <c r="U230" s="400"/>
      <c r="V230" s="400"/>
      <c r="W230" s="400"/>
      <c r="X230" s="400"/>
      <c r="Y230" s="400"/>
      <c r="Z230" s="401"/>
      <c r="AA230" s="401"/>
      <c r="AB230" s="401"/>
      <c r="AC230" s="401"/>
      <c r="AD230" s="401"/>
      <c r="AE230" s="401"/>
    </row>
    <row r="231" ht="12.0" customHeight="1">
      <c r="A231" s="399"/>
      <c r="B231" s="436"/>
      <c r="C231" s="399"/>
      <c r="D231" s="399"/>
      <c r="E231" s="399" t="s">
        <v>483</v>
      </c>
      <c r="F231" s="399"/>
      <c r="G231" s="480">
        <v>0.0</v>
      </c>
      <c r="H231" s="480">
        <v>0.0</v>
      </c>
      <c r="I231" s="456">
        <v>0.0</v>
      </c>
      <c r="J231" s="456">
        <v>0.0</v>
      </c>
      <c r="K231" s="456">
        <v>0.0</v>
      </c>
      <c r="L231" s="456">
        <v>0.0</v>
      </c>
      <c r="M231" s="431"/>
      <c r="N231" s="436"/>
      <c r="O231" s="399"/>
      <c r="P231" s="455"/>
      <c r="Q231" s="399"/>
      <c r="R231" s="400"/>
      <c r="S231" s="399"/>
      <c r="T231" s="400"/>
      <c r="U231" s="400"/>
      <c r="V231" s="400"/>
      <c r="W231" s="400"/>
      <c r="X231" s="400"/>
      <c r="Y231" s="400"/>
      <c r="Z231" s="401"/>
      <c r="AA231" s="401"/>
      <c r="AB231" s="401"/>
      <c r="AC231" s="401"/>
      <c r="AD231" s="401"/>
      <c r="AE231" s="401"/>
    </row>
    <row r="232" ht="12.0" customHeight="1">
      <c r="A232" s="399"/>
      <c r="B232" s="436"/>
      <c r="C232" s="399"/>
      <c r="D232" s="399"/>
      <c r="E232" s="399" t="s">
        <v>637</v>
      </c>
      <c r="F232" s="399"/>
      <c r="G232" s="455">
        <v>8.0</v>
      </c>
      <c r="H232" s="455">
        <v>1.0</v>
      </c>
      <c r="I232" s="456">
        <v>65.0</v>
      </c>
      <c r="J232" s="456">
        <v>11.0</v>
      </c>
      <c r="K232" s="456">
        <v>18.0</v>
      </c>
      <c r="L232" s="456">
        <v>94.0</v>
      </c>
      <c r="M232" s="431"/>
      <c r="N232" s="436"/>
      <c r="O232" s="399"/>
      <c r="P232" s="455"/>
      <c r="Q232" s="399"/>
      <c r="R232" s="400"/>
      <c r="S232" s="399"/>
      <c r="T232" s="400"/>
      <c r="U232" s="400"/>
      <c r="V232" s="400"/>
      <c r="W232" s="400"/>
      <c r="X232" s="400"/>
      <c r="Y232" s="400"/>
      <c r="Z232" s="401"/>
      <c r="AA232" s="401"/>
      <c r="AB232" s="401"/>
      <c r="AC232" s="401"/>
      <c r="AD232" s="401"/>
      <c r="AE232" s="401"/>
    </row>
    <row r="233" ht="12.0" customHeight="1">
      <c r="A233" s="399"/>
      <c r="B233" s="436"/>
      <c r="C233" s="399"/>
      <c r="D233" s="399"/>
      <c r="E233" s="399"/>
      <c r="F233" s="399"/>
      <c r="G233" s="399"/>
      <c r="H233" s="399"/>
      <c r="I233" s="399"/>
      <c r="J233" s="436"/>
      <c r="K233" s="455"/>
      <c r="L233" s="436"/>
      <c r="M233" s="399"/>
      <c r="N233" s="399"/>
      <c r="O233" s="436"/>
      <c r="P233" s="399"/>
      <c r="Q233" s="399"/>
      <c r="R233" s="400"/>
      <c r="S233" s="399"/>
      <c r="T233" s="400"/>
      <c r="U233" s="400"/>
      <c r="V233" s="400"/>
      <c r="W233" s="400"/>
      <c r="X233" s="400"/>
      <c r="Y233" s="400"/>
      <c r="Z233" s="401"/>
      <c r="AA233" s="401"/>
      <c r="AB233" s="401"/>
      <c r="AC233" s="401"/>
      <c r="AD233" s="401"/>
      <c r="AE233" s="401"/>
    </row>
    <row r="234" ht="12.0" customHeight="1">
      <c r="A234" s="399"/>
      <c r="B234" s="436"/>
      <c r="C234" s="399" t="s">
        <v>656</v>
      </c>
      <c r="D234" s="399" t="s">
        <v>657</v>
      </c>
      <c r="E234" s="399"/>
      <c r="F234" s="399"/>
      <c r="G234" s="399"/>
      <c r="H234" s="436" t="s">
        <v>410</v>
      </c>
      <c r="I234" s="431">
        <v>13.0</v>
      </c>
      <c r="J234" s="470">
        <v>1.0</v>
      </c>
      <c r="K234" s="431">
        <v>13.0</v>
      </c>
      <c r="L234" s="468">
        <v>39.0</v>
      </c>
      <c r="M234" s="431">
        <v>0.0</v>
      </c>
      <c r="N234" s="431"/>
      <c r="O234" s="431">
        <v>8.0</v>
      </c>
      <c r="P234" s="430">
        <v>0.0</v>
      </c>
      <c r="Q234" s="468">
        <v>64.0</v>
      </c>
      <c r="R234" s="400"/>
      <c r="S234" s="439">
        <v>2272.6470000000004</v>
      </c>
      <c r="T234" s="400">
        <v>0.0</v>
      </c>
      <c r="U234" s="400">
        <v>94.0</v>
      </c>
      <c r="V234" s="400"/>
      <c r="W234" s="400">
        <v>0.0</v>
      </c>
      <c r="X234" s="400"/>
      <c r="Y234" s="400">
        <v>2366.6470000000004</v>
      </c>
      <c r="Z234" s="401"/>
      <c r="AA234" s="401"/>
      <c r="AB234" s="401"/>
      <c r="AC234" s="401"/>
      <c r="AD234" s="401"/>
      <c r="AE234" s="401"/>
    </row>
    <row r="235" ht="12.0" customHeight="1">
      <c r="A235" s="399"/>
      <c r="B235" s="436"/>
      <c r="C235" s="399"/>
      <c r="D235" s="399"/>
      <c r="E235" s="399"/>
      <c r="F235" s="399"/>
      <c r="G235" s="399"/>
      <c r="H235" s="436"/>
      <c r="I235" s="431"/>
      <c r="J235" s="470"/>
      <c r="K235" s="431"/>
      <c r="L235" s="468"/>
      <c r="M235" s="400"/>
      <c r="N235" s="399"/>
      <c r="O235" s="399"/>
      <c r="P235" s="399"/>
      <c r="Q235" s="399"/>
      <c r="R235" s="400"/>
      <c r="S235" s="399"/>
      <c r="T235" s="400"/>
      <c r="U235" s="400"/>
      <c r="V235" s="400"/>
      <c r="W235" s="400"/>
      <c r="X235" s="400"/>
      <c r="Y235" s="400"/>
      <c r="Z235" s="401"/>
      <c r="AA235" s="401"/>
      <c r="AB235" s="401"/>
      <c r="AC235" s="401"/>
      <c r="AD235" s="401"/>
      <c r="AE235" s="401"/>
    </row>
    <row r="236" ht="12.0" customHeight="1">
      <c r="A236" s="399"/>
      <c r="B236" s="436"/>
      <c r="C236" s="399"/>
      <c r="D236" s="399"/>
      <c r="E236" s="399"/>
      <c r="F236" s="399"/>
      <c r="G236" s="399"/>
      <c r="H236" s="399"/>
      <c r="I236" s="399"/>
      <c r="J236" s="399"/>
      <c r="K236" s="436" t="s">
        <v>607</v>
      </c>
      <c r="L236" s="436" t="s">
        <v>541</v>
      </c>
      <c r="M236" s="436" t="s">
        <v>648</v>
      </c>
      <c r="N236" s="399"/>
      <c r="O236" s="399"/>
      <c r="P236" s="436"/>
      <c r="Q236" s="399"/>
      <c r="R236" s="400"/>
      <c r="S236" s="399"/>
      <c r="T236" s="400"/>
      <c r="U236" s="400"/>
      <c r="V236" s="400"/>
      <c r="W236" s="400"/>
      <c r="X236" s="400"/>
      <c r="Y236" s="400"/>
      <c r="Z236" s="401"/>
      <c r="AA236" s="401"/>
      <c r="AB236" s="401"/>
      <c r="AC236" s="401"/>
      <c r="AD236" s="401"/>
      <c r="AE236" s="401"/>
    </row>
    <row r="237" ht="12.0" customHeight="1">
      <c r="A237" s="399"/>
      <c r="B237" s="436"/>
      <c r="C237" s="399"/>
      <c r="D237" s="469"/>
      <c r="E237" s="441" t="s">
        <v>609</v>
      </c>
      <c r="F237" s="399"/>
      <c r="G237" s="435" t="s">
        <v>357</v>
      </c>
      <c r="H237" s="435" t="s">
        <v>649</v>
      </c>
      <c r="I237" s="435" t="s">
        <v>611</v>
      </c>
      <c r="J237" s="435" t="s">
        <v>612</v>
      </c>
      <c r="K237" s="435" t="s">
        <v>613</v>
      </c>
      <c r="L237" s="435" t="s">
        <v>614</v>
      </c>
      <c r="M237" s="435" t="s">
        <v>615</v>
      </c>
      <c r="N237" s="399"/>
      <c r="O237" s="399"/>
      <c r="P237" s="436"/>
      <c r="Q237" s="399"/>
      <c r="R237" s="400"/>
      <c r="S237" s="399"/>
      <c r="T237" s="400"/>
      <c r="U237" s="400"/>
      <c r="V237" s="400"/>
      <c r="W237" s="400"/>
      <c r="X237" s="400"/>
      <c r="Y237" s="400"/>
      <c r="Z237" s="401"/>
      <c r="AA237" s="401"/>
      <c r="AB237" s="401"/>
      <c r="AC237" s="401"/>
      <c r="AD237" s="401"/>
      <c r="AE237" s="401"/>
    </row>
    <row r="238" ht="12.0" customHeight="1">
      <c r="A238" s="399"/>
      <c r="B238" s="436"/>
      <c r="C238" s="399"/>
      <c r="D238" s="399" t="s">
        <v>477</v>
      </c>
      <c r="E238" s="399" t="s">
        <v>658</v>
      </c>
      <c r="F238" s="399"/>
      <c r="G238" s="436">
        <v>1.0</v>
      </c>
      <c r="H238" s="455"/>
      <c r="I238" s="399"/>
      <c r="J238" s="455">
        <v>16.0</v>
      </c>
      <c r="K238" s="438">
        <v>0.0</v>
      </c>
      <c r="L238" s="431">
        <v>16.0</v>
      </c>
      <c r="M238" s="431">
        <v>0.019753086419753086</v>
      </c>
      <c r="N238" s="436">
        <v>2.0</v>
      </c>
      <c r="O238" s="399" t="s">
        <v>629</v>
      </c>
      <c r="P238" s="455">
        <v>2.0</v>
      </c>
      <c r="Q238" s="399" t="s">
        <v>659</v>
      </c>
      <c r="R238" s="400"/>
      <c r="S238" s="399"/>
      <c r="T238" s="400"/>
      <c r="U238" s="400"/>
      <c r="V238" s="400"/>
      <c r="W238" s="400"/>
      <c r="X238" s="400"/>
      <c r="Y238" s="400"/>
      <c r="Z238" s="401"/>
      <c r="AA238" s="401"/>
      <c r="AB238" s="401"/>
      <c r="AC238" s="401"/>
      <c r="AD238" s="401"/>
      <c r="AE238" s="401"/>
    </row>
    <row r="239" ht="12.0" customHeight="1">
      <c r="A239" s="399"/>
      <c r="B239" s="436"/>
      <c r="C239" s="399"/>
      <c r="D239" s="399" t="s">
        <v>477</v>
      </c>
      <c r="E239" s="399" t="s">
        <v>652</v>
      </c>
      <c r="F239" s="399"/>
      <c r="G239" s="436">
        <v>12.0</v>
      </c>
      <c r="H239" s="455"/>
      <c r="I239" s="399"/>
      <c r="J239" s="455">
        <v>6.0</v>
      </c>
      <c r="K239" s="438">
        <v>0.0</v>
      </c>
      <c r="L239" s="431">
        <v>6.0</v>
      </c>
      <c r="M239" s="431">
        <v>0.007407407407407408</v>
      </c>
      <c r="N239" s="436">
        <v>0.25</v>
      </c>
      <c r="O239" s="399" t="s">
        <v>629</v>
      </c>
      <c r="P239" s="455">
        <v>3.0</v>
      </c>
      <c r="Q239" s="424" t="s">
        <v>653</v>
      </c>
      <c r="R239" s="400"/>
      <c r="S239" s="399"/>
      <c r="T239" s="400"/>
      <c r="U239" s="400"/>
      <c r="V239" s="400"/>
      <c r="W239" s="400"/>
      <c r="X239" s="400"/>
      <c r="Y239" s="400"/>
      <c r="Z239" s="401"/>
      <c r="AA239" s="401"/>
      <c r="AB239" s="401"/>
      <c r="AC239" s="401"/>
      <c r="AD239" s="401"/>
      <c r="AE239" s="401"/>
    </row>
    <row r="240" ht="12.0" customHeight="1">
      <c r="A240" s="399"/>
      <c r="B240" s="436"/>
      <c r="C240" s="399"/>
      <c r="D240" s="399" t="s">
        <v>511</v>
      </c>
      <c r="E240" s="399" t="s">
        <v>637</v>
      </c>
      <c r="F240" s="399"/>
      <c r="G240" s="436">
        <v>12.0</v>
      </c>
      <c r="H240" s="455">
        <v>36.0</v>
      </c>
      <c r="I240" s="399"/>
      <c r="J240" s="455"/>
      <c r="K240" s="438">
        <v>0.0</v>
      </c>
      <c r="L240" s="431">
        <v>0.0</v>
      </c>
      <c r="M240" s="431">
        <v>1.0</v>
      </c>
      <c r="N240" s="436">
        <v>0.25</v>
      </c>
      <c r="O240" s="399" t="s">
        <v>629</v>
      </c>
      <c r="P240" s="455">
        <v>3.0</v>
      </c>
      <c r="Q240" s="424" t="s">
        <v>653</v>
      </c>
      <c r="R240" s="400"/>
      <c r="S240" s="399"/>
      <c r="T240" s="400"/>
      <c r="U240" s="400"/>
      <c r="V240" s="400"/>
      <c r="W240" s="400"/>
      <c r="X240" s="400"/>
      <c r="Y240" s="400"/>
      <c r="Z240" s="401"/>
      <c r="AA240" s="401"/>
      <c r="AB240" s="401"/>
      <c r="AC240" s="401"/>
      <c r="AD240" s="401"/>
      <c r="AE240" s="401"/>
    </row>
    <row r="241" ht="12.0" customHeight="1">
      <c r="A241" s="399"/>
      <c r="B241" s="436"/>
      <c r="C241" s="399"/>
      <c r="D241" s="399" t="s">
        <v>477</v>
      </c>
      <c r="E241" s="399" t="s">
        <v>654</v>
      </c>
      <c r="F241" s="399"/>
      <c r="G241" s="436">
        <v>2.0</v>
      </c>
      <c r="H241" s="455"/>
      <c r="I241" s="399"/>
      <c r="J241" s="455">
        <v>42.0</v>
      </c>
      <c r="K241" s="438">
        <v>0.0</v>
      </c>
      <c r="L241" s="478">
        <v>42.0</v>
      </c>
      <c r="M241" s="478">
        <v>0.05185185185185185</v>
      </c>
      <c r="N241" s="436">
        <v>2.5</v>
      </c>
      <c r="O241" s="399" t="s">
        <v>629</v>
      </c>
      <c r="P241" s="479">
        <v>5.0</v>
      </c>
      <c r="Q241" s="424" t="s">
        <v>655</v>
      </c>
      <c r="R241" s="400"/>
      <c r="S241" s="399"/>
      <c r="T241" s="400"/>
      <c r="U241" s="400"/>
      <c r="V241" s="400"/>
      <c r="W241" s="400"/>
      <c r="X241" s="400"/>
      <c r="Y241" s="400"/>
      <c r="Z241" s="401"/>
      <c r="AA241" s="401"/>
      <c r="AB241" s="401"/>
      <c r="AC241" s="401"/>
      <c r="AD241" s="401"/>
      <c r="AE241" s="401"/>
    </row>
    <row r="242" ht="12.0" customHeight="1">
      <c r="A242" s="399"/>
      <c r="B242" s="436"/>
      <c r="C242" s="399"/>
      <c r="D242" s="399"/>
      <c r="E242" s="399"/>
      <c r="F242" s="399"/>
      <c r="G242" s="436"/>
      <c r="H242" s="455"/>
      <c r="I242" s="399"/>
      <c r="J242" s="455"/>
      <c r="K242" s="438"/>
      <c r="L242" s="431">
        <v>64.0</v>
      </c>
      <c r="M242" s="431">
        <v>1.0790123456790124</v>
      </c>
      <c r="N242" s="436"/>
      <c r="O242" s="399"/>
      <c r="P242" s="455">
        <v>13.0</v>
      </c>
      <c r="Q242" s="399"/>
      <c r="R242" s="400"/>
      <c r="S242" s="399"/>
      <c r="T242" s="400"/>
      <c r="U242" s="400"/>
      <c r="V242" s="400"/>
      <c r="W242" s="400"/>
      <c r="X242" s="400"/>
      <c r="Y242" s="400"/>
      <c r="Z242" s="401"/>
      <c r="AA242" s="401"/>
      <c r="AB242" s="401"/>
      <c r="AC242" s="401"/>
      <c r="AD242" s="401"/>
      <c r="AE242" s="401"/>
    </row>
    <row r="243" ht="12.0" customHeight="1">
      <c r="A243" s="399"/>
      <c r="B243" s="436"/>
      <c r="C243" s="399"/>
      <c r="D243" s="399"/>
      <c r="E243" s="399"/>
      <c r="F243" s="399"/>
      <c r="G243" s="436"/>
      <c r="H243" s="455"/>
      <c r="I243" s="399"/>
      <c r="J243" s="455"/>
      <c r="K243" s="438"/>
      <c r="L243" s="431"/>
      <c r="M243" s="431"/>
      <c r="N243" s="436"/>
      <c r="O243" s="399"/>
      <c r="P243" s="455"/>
      <c r="Q243" s="399"/>
      <c r="R243" s="400"/>
      <c r="S243" s="399"/>
      <c r="T243" s="400"/>
      <c r="U243" s="400"/>
      <c r="V243" s="400"/>
      <c r="W243" s="400"/>
      <c r="X243" s="400"/>
      <c r="Y243" s="400"/>
      <c r="Z243" s="401"/>
      <c r="AA243" s="401"/>
      <c r="AB243" s="401"/>
      <c r="AC243" s="401"/>
      <c r="AD243" s="401"/>
      <c r="AE243" s="401"/>
    </row>
    <row r="244" ht="12.0" customHeight="1">
      <c r="A244" s="399"/>
      <c r="B244" s="436"/>
      <c r="C244" s="399"/>
      <c r="D244" s="399"/>
      <c r="E244" s="441" t="s">
        <v>544</v>
      </c>
      <c r="F244" s="399"/>
      <c r="G244" s="435" t="s">
        <v>553</v>
      </c>
      <c r="H244" s="479" t="s">
        <v>631</v>
      </c>
      <c r="I244" s="435" t="s">
        <v>632</v>
      </c>
      <c r="J244" s="479" t="s">
        <v>633</v>
      </c>
      <c r="K244" s="442" t="s">
        <v>634</v>
      </c>
      <c r="L244" s="479" t="s">
        <v>635</v>
      </c>
      <c r="M244" s="431"/>
      <c r="N244" s="436"/>
      <c r="O244" s="399"/>
      <c r="P244" s="455"/>
      <c r="Q244" s="399"/>
      <c r="R244" s="400"/>
      <c r="S244" s="399"/>
      <c r="T244" s="400"/>
      <c r="U244" s="400"/>
      <c r="V244" s="400"/>
      <c r="W244" s="400"/>
      <c r="X244" s="400"/>
      <c r="Y244" s="400"/>
      <c r="Z244" s="401"/>
      <c r="AA244" s="401"/>
      <c r="AB244" s="401"/>
      <c r="AC244" s="401"/>
      <c r="AD244" s="401"/>
      <c r="AE244" s="401"/>
    </row>
    <row r="245" ht="12.0" customHeight="1">
      <c r="A245" s="399"/>
      <c r="B245" s="436"/>
      <c r="C245" s="399"/>
      <c r="D245" s="399"/>
      <c r="E245" s="399" t="s">
        <v>636</v>
      </c>
      <c r="F245" s="399"/>
      <c r="G245" s="480">
        <v>64.0</v>
      </c>
      <c r="H245" s="480">
        <v>0.07901234567901234</v>
      </c>
      <c r="I245" s="456">
        <v>0.0</v>
      </c>
      <c r="J245" s="456">
        <v>39.50617283950617</v>
      </c>
      <c r="K245" s="456">
        <v>160.0</v>
      </c>
      <c r="L245" s="456">
        <v>199.50617283950618</v>
      </c>
      <c r="M245" s="431"/>
      <c r="N245" s="436"/>
      <c r="O245" s="399"/>
      <c r="P245" s="455"/>
      <c r="Q245" s="399"/>
      <c r="R245" s="400"/>
      <c r="S245" s="399"/>
      <c r="T245" s="400"/>
      <c r="U245" s="400"/>
      <c r="V245" s="400"/>
      <c r="W245" s="400"/>
      <c r="X245" s="400"/>
      <c r="Y245" s="400"/>
      <c r="Z245" s="401"/>
      <c r="AA245" s="401"/>
      <c r="AB245" s="401"/>
      <c r="AC245" s="401"/>
      <c r="AD245" s="401"/>
      <c r="AE245" s="401"/>
    </row>
    <row r="246" ht="12.0" customHeight="1">
      <c r="A246" s="399"/>
      <c r="B246" s="436"/>
      <c r="C246" s="399"/>
      <c r="D246" s="399"/>
      <c r="E246" s="399" t="s">
        <v>478</v>
      </c>
      <c r="F246" s="399"/>
      <c r="G246" s="480">
        <v>0.0</v>
      </c>
      <c r="H246" s="480">
        <v>0.0</v>
      </c>
      <c r="I246" s="456">
        <v>0.0</v>
      </c>
      <c r="J246" s="456">
        <v>0.0</v>
      </c>
      <c r="K246" s="456">
        <v>0.0</v>
      </c>
      <c r="L246" s="456">
        <v>0.0</v>
      </c>
      <c r="M246" s="431"/>
      <c r="N246" s="436"/>
      <c r="O246" s="399"/>
      <c r="P246" s="455"/>
      <c r="Q246" s="399"/>
      <c r="R246" s="400"/>
      <c r="S246" s="399"/>
      <c r="T246" s="400"/>
      <c r="U246" s="400"/>
      <c r="V246" s="400"/>
      <c r="W246" s="400"/>
      <c r="X246" s="400"/>
      <c r="Y246" s="400"/>
      <c r="Z246" s="401"/>
      <c r="AA246" s="401"/>
      <c r="AB246" s="401"/>
      <c r="AC246" s="401"/>
      <c r="AD246" s="401"/>
      <c r="AE246" s="401"/>
    </row>
    <row r="247" ht="12.0" customHeight="1">
      <c r="A247" s="399"/>
      <c r="B247" s="436"/>
      <c r="C247" s="399"/>
      <c r="D247" s="399"/>
      <c r="E247" s="399" t="s">
        <v>483</v>
      </c>
      <c r="F247" s="399"/>
      <c r="G247" s="480">
        <v>0.0</v>
      </c>
      <c r="H247" s="480">
        <v>0.0</v>
      </c>
      <c r="I247" s="456">
        <v>0.0</v>
      </c>
      <c r="J247" s="456">
        <v>0.0</v>
      </c>
      <c r="K247" s="456">
        <v>0.0</v>
      </c>
      <c r="L247" s="456">
        <v>0.0</v>
      </c>
      <c r="M247" s="431"/>
      <c r="N247" s="436"/>
      <c r="O247" s="399"/>
      <c r="P247" s="455"/>
      <c r="Q247" s="399"/>
      <c r="R247" s="400"/>
      <c r="S247" s="399"/>
      <c r="T247" s="400"/>
      <c r="U247" s="400"/>
      <c r="V247" s="400"/>
      <c r="W247" s="400"/>
      <c r="X247" s="400"/>
      <c r="Y247" s="400"/>
      <c r="Z247" s="401"/>
      <c r="AA247" s="401"/>
      <c r="AB247" s="401"/>
      <c r="AC247" s="401"/>
      <c r="AD247" s="401"/>
      <c r="AE247" s="401"/>
    </row>
    <row r="248" ht="12.0" customHeight="1">
      <c r="A248" s="399"/>
      <c r="B248" s="436"/>
      <c r="C248" s="399"/>
      <c r="D248" s="399"/>
      <c r="E248" s="399" t="s">
        <v>637</v>
      </c>
      <c r="F248" s="399"/>
      <c r="G248" s="455">
        <v>8.0</v>
      </c>
      <c r="H248" s="455">
        <v>1.0</v>
      </c>
      <c r="I248" s="456">
        <v>65.0</v>
      </c>
      <c r="J248" s="456">
        <v>11.0</v>
      </c>
      <c r="K248" s="456">
        <v>18.0</v>
      </c>
      <c r="L248" s="456">
        <v>94.0</v>
      </c>
      <c r="M248" s="431"/>
      <c r="N248" s="436"/>
      <c r="O248" s="399"/>
      <c r="P248" s="455"/>
      <c r="Q248" s="399"/>
      <c r="R248" s="400"/>
      <c r="S248" s="399"/>
      <c r="T248" s="400"/>
      <c r="U248" s="400"/>
      <c r="V248" s="400"/>
      <c r="W248" s="400"/>
      <c r="X248" s="400"/>
      <c r="Y248" s="400"/>
      <c r="Z248" s="401"/>
      <c r="AA248" s="401"/>
      <c r="AB248" s="401"/>
      <c r="AC248" s="401"/>
      <c r="AD248" s="401"/>
      <c r="AE248" s="401"/>
    </row>
    <row r="249" ht="12.0" customHeight="1">
      <c r="A249" s="399"/>
      <c r="B249" s="436"/>
      <c r="C249" s="399"/>
      <c r="D249" s="399"/>
      <c r="E249" s="399"/>
      <c r="F249" s="399"/>
      <c r="G249" s="431"/>
      <c r="H249" s="436"/>
      <c r="I249" s="455"/>
      <c r="J249" s="431"/>
      <c r="K249" s="455"/>
      <c r="L249" s="470"/>
      <c r="M249" s="468"/>
      <c r="N249" s="431"/>
      <c r="O249" s="399"/>
      <c r="P249" s="399"/>
      <c r="Q249" s="399"/>
      <c r="R249" s="400"/>
      <c r="S249" s="399"/>
      <c r="T249" s="400"/>
      <c r="U249" s="400"/>
      <c r="V249" s="400"/>
      <c r="W249" s="400"/>
      <c r="X249" s="400"/>
      <c r="Y249" s="400"/>
      <c r="Z249" s="401"/>
      <c r="AA249" s="401"/>
      <c r="AB249" s="401"/>
      <c r="AC249" s="401"/>
      <c r="AD249" s="401"/>
      <c r="AE249" s="401"/>
    </row>
    <row r="250" ht="12.0" customHeight="1">
      <c r="A250" s="399"/>
      <c r="B250" s="436"/>
      <c r="C250" s="399" t="s">
        <v>660</v>
      </c>
      <c r="D250" s="399" t="s">
        <v>661</v>
      </c>
      <c r="E250" s="399"/>
      <c r="F250" s="399"/>
      <c r="G250" s="399"/>
      <c r="H250" s="436" t="s">
        <v>410</v>
      </c>
      <c r="I250" s="423">
        <v>144.3</v>
      </c>
      <c r="J250" s="470">
        <v>1.0</v>
      </c>
      <c r="K250" s="431">
        <v>144.3</v>
      </c>
      <c r="L250" s="468">
        <v>432.90000000000003</v>
      </c>
      <c r="M250" s="431">
        <v>100.5</v>
      </c>
      <c r="N250" s="431">
        <v>128.0</v>
      </c>
      <c r="O250" s="431">
        <v>69.6</v>
      </c>
      <c r="P250" s="430">
        <v>0.0</v>
      </c>
      <c r="Q250" s="468">
        <v>607.0</v>
      </c>
      <c r="R250" s="400"/>
      <c r="S250" s="439">
        <v>25226.381700000005</v>
      </c>
      <c r="T250" s="400">
        <v>7662.79</v>
      </c>
      <c r="U250" s="400">
        <v>2131.2</v>
      </c>
      <c r="V250" s="400"/>
      <c r="W250" s="400">
        <v>0.0</v>
      </c>
      <c r="X250" s="400">
        <v>1892.1913580246915</v>
      </c>
      <c r="Y250" s="400">
        <v>36912.563058024694</v>
      </c>
      <c r="Z250" s="401"/>
      <c r="AA250" s="401"/>
      <c r="AB250" s="401"/>
      <c r="AC250" s="401"/>
      <c r="AD250" s="401"/>
      <c r="AE250" s="401"/>
    </row>
    <row r="251" ht="12.0" customHeight="1">
      <c r="A251" s="399"/>
      <c r="B251" s="436"/>
      <c r="C251" s="399"/>
      <c r="D251" s="399"/>
      <c r="E251" s="399"/>
      <c r="F251" s="399"/>
      <c r="G251" s="399"/>
      <c r="H251" s="399"/>
      <c r="I251" s="399"/>
      <c r="J251" s="436"/>
      <c r="K251" s="455"/>
      <c r="L251" s="436"/>
      <c r="M251" s="399"/>
      <c r="N251" s="399"/>
      <c r="O251" s="436"/>
      <c r="P251" s="399"/>
      <c r="Q251" s="399"/>
      <c r="R251" s="400"/>
      <c r="S251" s="399"/>
      <c r="T251" s="400"/>
      <c r="U251" s="400"/>
      <c r="V251" s="400"/>
      <c r="W251" s="400"/>
      <c r="X251" s="400"/>
      <c r="Y251" s="400"/>
      <c r="Z251" s="401"/>
      <c r="AA251" s="401"/>
      <c r="AB251" s="401"/>
      <c r="AC251" s="401"/>
      <c r="AD251" s="401"/>
      <c r="AE251" s="401"/>
    </row>
    <row r="252" ht="12.0" customHeight="1">
      <c r="A252" s="399"/>
      <c r="B252" s="436"/>
      <c r="C252" s="399"/>
      <c r="D252" s="399"/>
      <c r="E252" s="399"/>
      <c r="F252" s="399"/>
      <c r="G252" s="399"/>
      <c r="H252" s="399"/>
      <c r="I252" s="399"/>
      <c r="J252" s="399"/>
      <c r="K252" s="436" t="s">
        <v>607</v>
      </c>
      <c r="L252" s="436" t="s">
        <v>541</v>
      </c>
      <c r="M252" s="436" t="s">
        <v>648</v>
      </c>
      <c r="N252" s="399"/>
      <c r="O252" s="399"/>
      <c r="P252" s="436"/>
      <c r="Q252" s="399"/>
      <c r="R252" s="400"/>
      <c r="S252" s="399"/>
      <c r="T252" s="400"/>
      <c r="U252" s="400"/>
      <c r="V252" s="400"/>
      <c r="W252" s="400"/>
      <c r="X252" s="400"/>
      <c r="Y252" s="400"/>
      <c r="Z252" s="401"/>
      <c r="AA252" s="401"/>
      <c r="AB252" s="401"/>
      <c r="AC252" s="401"/>
      <c r="AD252" s="401"/>
      <c r="AE252" s="401"/>
    </row>
    <row r="253" ht="12.0" customHeight="1">
      <c r="A253" s="399"/>
      <c r="B253" s="436"/>
      <c r="C253" s="399"/>
      <c r="D253" s="469"/>
      <c r="E253" s="441" t="s">
        <v>609</v>
      </c>
      <c r="F253" s="399"/>
      <c r="G253" s="435" t="s">
        <v>357</v>
      </c>
      <c r="H253" s="435" t="s">
        <v>610</v>
      </c>
      <c r="I253" s="435" t="s">
        <v>611</v>
      </c>
      <c r="J253" s="435" t="s">
        <v>612</v>
      </c>
      <c r="K253" s="435" t="s">
        <v>613</v>
      </c>
      <c r="L253" s="435" t="s">
        <v>614</v>
      </c>
      <c r="M253" s="435" t="s">
        <v>615</v>
      </c>
      <c r="N253" s="399"/>
      <c r="O253" s="399"/>
      <c r="P253" s="436"/>
      <c r="Q253" s="399"/>
      <c r="R253" s="400"/>
      <c r="S253" s="399"/>
      <c r="T253" s="400"/>
      <c r="U253" s="400"/>
      <c r="V253" s="400"/>
      <c r="W253" s="400"/>
      <c r="X253" s="400"/>
      <c r="Y253" s="400"/>
      <c r="Z253" s="401"/>
      <c r="AA253" s="401"/>
      <c r="AB253" s="401"/>
      <c r="AC253" s="401"/>
      <c r="AD253" s="401"/>
      <c r="AE253" s="401"/>
    </row>
    <row r="254" ht="12.0" customHeight="1">
      <c r="A254" s="399"/>
      <c r="B254" s="436"/>
      <c r="C254" s="399"/>
      <c r="D254" s="399" t="s">
        <v>478</v>
      </c>
      <c r="E254" s="399" t="s">
        <v>662</v>
      </c>
      <c r="F254" s="399"/>
      <c r="G254" s="436"/>
      <c r="H254" s="455">
        <v>133.0</v>
      </c>
      <c r="I254" s="399"/>
      <c r="J254" s="455">
        <v>201.0</v>
      </c>
      <c r="K254" s="438">
        <v>0.5</v>
      </c>
      <c r="L254" s="431">
        <v>100.5</v>
      </c>
      <c r="M254" s="431">
        <v>1.046875</v>
      </c>
      <c r="N254" s="436">
        <v>0.1</v>
      </c>
      <c r="O254" s="399" t="s">
        <v>616</v>
      </c>
      <c r="P254" s="455">
        <v>13.3</v>
      </c>
      <c r="Q254" s="424" t="s">
        <v>663</v>
      </c>
      <c r="R254" s="400"/>
      <c r="S254" s="399"/>
      <c r="T254" s="400"/>
      <c r="U254" s="400"/>
      <c r="V254" s="400"/>
      <c r="W254" s="400"/>
      <c r="X254" s="400"/>
      <c r="Y254" s="400"/>
      <c r="Z254" s="401"/>
      <c r="AA254" s="401"/>
      <c r="AB254" s="401"/>
      <c r="AC254" s="401"/>
      <c r="AD254" s="401"/>
      <c r="AE254" s="401"/>
    </row>
    <row r="255" ht="12.0" customHeight="1">
      <c r="A255" s="399"/>
      <c r="B255" s="436"/>
      <c r="C255" s="399"/>
      <c r="D255" s="399" t="s">
        <v>477</v>
      </c>
      <c r="E255" s="399" t="s">
        <v>650</v>
      </c>
      <c r="F255" s="399"/>
      <c r="G255" s="436">
        <v>5.0</v>
      </c>
      <c r="H255" s="455"/>
      <c r="I255" s="436"/>
      <c r="J255" s="455">
        <v>325.0</v>
      </c>
      <c r="K255" s="438">
        <v>0.0</v>
      </c>
      <c r="L255" s="431">
        <v>325.0</v>
      </c>
      <c r="M255" s="431">
        <v>0.4012345679012346</v>
      </c>
      <c r="N255" s="436">
        <v>4.0</v>
      </c>
      <c r="O255" s="399" t="s">
        <v>629</v>
      </c>
      <c r="P255" s="455">
        <v>20.0</v>
      </c>
      <c r="Q255" s="424" t="s">
        <v>651</v>
      </c>
      <c r="R255" s="400"/>
      <c r="S255" s="399"/>
      <c r="T255" s="400"/>
      <c r="U255" s="400"/>
      <c r="V255" s="400"/>
      <c r="W255" s="400"/>
      <c r="X255" s="400"/>
      <c r="Y255" s="400"/>
      <c r="Z255" s="401"/>
      <c r="AA255" s="401"/>
      <c r="AB255" s="401"/>
      <c r="AC255" s="401"/>
      <c r="AD255" s="401"/>
      <c r="AE255" s="401"/>
    </row>
    <row r="256" ht="12.0" customHeight="1">
      <c r="A256" s="399"/>
      <c r="B256" s="436"/>
      <c r="C256" s="399"/>
      <c r="D256" s="399" t="s">
        <v>477</v>
      </c>
      <c r="E256" s="399" t="s">
        <v>652</v>
      </c>
      <c r="F256" s="399"/>
      <c r="G256" s="436">
        <v>116.0</v>
      </c>
      <c r="H256" s="455"/>
      <c r="I256" s="436"/>
      <c r="J256" s="455">
        <v>58.0</v>
      </c>
      <c r="K256" s="438">
        <v>0.0</v>
      </c>
      <c r="L256" s="431">
        <v>58.0</v>
      </c>
      <c r="M256" s="431">
        <v>0.07160493827160494</v>
      </c>
      <c r="N256" s="436">
        <v>0.25</v>
      </c>
      <c r="O256" s="399" t="s">
        <v>629</v>
      </c>
      <c r="P256" s="455">
        <v>29.0</v>
      </c>
      <c r="Q256" s="424" t="s">
        <v>653</v>
      </c>
      <c r="R256" s="400"/>
      <c r="S256" s="399"/>
      <c r="T256" s="400"/>
      <c r="U256" s="400"/>
      <c r="V256" s="400"/>
      <c r="W256" s="400"/>
      <c r="X256" s="400"/>
      <c r="Y256" s="400"/>
      <c r="Z256" s="401"/>
      <c r="AA256" s="401"/>
      <c r="AB256" s="401"/>
      <c r="AC256" s="401"/>
      <c r="AD256" s="401"/>
      <c r="AE256" s="401"/>
    </row>
    <row r="257" ht="12.0" customHeight="1">
      <c r="A257" s="399"/>
      <c r="B257" s="436"/>
      <c r="C257" s="399"/>
      <c r="D257" s="399" t="s">
        <v>511</v>
      </c>
      <c r="E257" s="399" t="s">
        <v>637</v>
      </c>
      <c r="F257" s="399"/>
      <c r="G257" s="436">
        <v>116.0</v>
      </c>
      <c r="H257" s="455">
        <v>348.0</v>
      </c>
      <c r="I257" s="399"/>
      <c r="J257" s="455"/>
      <c r="K257" s="438">
        <v>0.0</v>
      </c>
      <c r="L257" s="431">
        <v>0.0</v>
      </c>
      <c r="M257" s="431">
        <v>8.7</v>
      </c>
      <c r="N257" s="436">
        <v>0.25</v>
      </c>
      <c r="O257" s="399" t="s">
        <v>629</v>
      </c>
      <c r="P257" s="455">
        <v>29.0</v>
      </c>
      <c r="Q257" s="424" t="s">
        <v>653</v>
      </c>
      <c r="R257" s="400"/>
      <c r="S257" s="399"/>
      <c r="T257" s="400"/>
      <c r="U257" s="400"/>
      <c r="V257" s="400"/>
      <c r="W257" s="400"/>
      <c r="X257" s="400"/>
      <c r="Y257" s="400"/>
      <c r="Z257" s="401"/>
      <c r="AA257" s="401"/>
      <c r="AB257" s="401"/>
      <c r="AC257" s="401"/>
      <c r="AD257" s="401"/>
      <c r="AE257" s="401"/>
    </row>
    <row r="258" ht="12.0" customHeight="1">
      <c r="A258" s="399"/>
      <c r="B258" s="436"/>
      <c r="C258" s="399"/>
      <c r="D258" s="399" t="s">
        <v>664</v>
      </c>
      <c r="E258" s="399" t="s">
        <v>665</v>
      </c>
      <c r="F258" s="399"/>
      <c r="G258" s="436">
        <v>16.0</v>
      </c>
      <c r="H258" s="455">
        <v>160.0</v>
      </c>
      <c r="I258" s="436"/>
      <c r="J258" s="455"/>
      <c r="K258" s="438">
        <v>0.0</v>
      </c>
      <c r="L258" s="431">
        <v>0.0</v>
      </c>
      <c r="M258" s="431">
        <v>16.0</v>
      </c>
      <c r="N258" s="436">
        <v>0.5</v>
      </c>
      <c r="O258" s="399" t="s">
        <v>629</v>
      </c>
      <c r="P258" s="455">
        <v>8.0</v>
      </c>
      <c r="Q258" s="399" t="s">
        <v>630</v>
      </c>
      <c r="R258" s="400"/>
      <c r="S258" s="399"/>
      <c r="T258" s="400"/>
      <c r="U258" s="400"/>
      <c r="V258" s="400"/>
      <c r="W258" s="400"/>
      <c r="X258" s="400"/>
      <c r="Y258" s="400"/>
      <c r="Z258" s="401"/>
      <c r="AA258" s="401"/>
      <c r="AB258" s="401"/>
      <c r="AC258" s="401"/>
      <c r="AD258" s="401"/>
      <c r="AE258" s="401"/>
    </row>
    <row r="259" ht="12.0" customHeight="1">
      <c r="A259" s="399"/>
      <c r="B259" s="436"/>
      <c r="C259" s="399"/>
      <c r="D259" s="399" t="s">
        <v>477</v>
      </c>
      <c r="E259" s="399" t="s">
        <v>654</v>
      </c>
      <c r="F259" s="399"/>
      <c r="G259" s="436">
        <v>18.0</v>
      </c>
      <c r="H259" s="455"/>
      <c r="I259" s="436"/>
      <c r="J259" s="455">
        <v>224.0</v>
      </c>
      <c r="K259" s="438">
        <v>0.0</v>
      </c>
      <c r="L259" s="478">
        <v>224.0</v>
      </c>
      <c r="M259" s="478">
        <v>0.2765432098765432</v>
      </c>
      <c r="N259" s="436">
        <v>2.5</v>
      </c>
      <c r="O259" s="399" t="s">
        <v>629</v>
      </c>
      <c r="P259" s="479">
        <v>45.0</v>
      </c>
      <c r="Q259" s="424" t="s">
        <v>655</v>
      </c>
      <c r="R259" s="400"/>
      <c r="S259" s="399"/>
      <c r="T259" s="400"/>
      <c r="U259" s="400"/>
      <c r="V259" s="400"/>
      <c r="W259" s="400"/>
      <c r="X259" s="400"/>
      <c r="Y259" s="400"/>
      <c r="Z259" s="401"/>
      <c r="AA259" s="401"/>
      <c r="AB259" s="401"/>
      <c r="AC259" s="401"/>
      <c r="AD259" s="401"/>
      <c r="AE259" s="401"/>
    </row>
    <row r="260" ht="12.0" customHeight="1">
      <c r="A260" s="399"/>
      <c r="B260" s="436"/>
      <c r="C260" s="399"/>
      <c r="D260" s="399"/>
      <c r="E260" s="399"/>
      <c r="F260" s="399"/>
      <c r="G260" s="436"/>
      <c r="H260" s="455"/>
      <c r="I260" s="399"/>
      <c r="J260" s="455"/>
      <c r="K260" s="438"/>
      <c r="L260" s="431">
        <v>707.5</v>
      </c>
      <c r="M260" s="431">
        <v>26.49625771604938</v>
      </c>
      <c r="N260" s="436"/>
      <c r="O260" s="399"/>
      <c r="P260" s="455">
        <v>144.3</v>
      </c>
      <c r="Q260" s="424"/>
      <c r="R260" s="400"/>
      <c r="S260" s="399"/>
      <c r="T260" s="400"/>
      <c r="U260" s="400"/>
      <c r="V260" s="400"/>
      <c r="W260" s="400"/>
      <c r="X260" s="400"/>
      <c r="Y260" s="400"/>
      <c r="Z260" s="401"/>
      <c r="AA260" s="401"/>
      <c r="AB260" s="401"/>
      <c r="AC260" s="401"/>
      <c r="AD260" s="401"/>
      <c r="AE260" s="401"/>
    </row>
    <row r="261" ht="12.0" customHeight="1">
      <c r="A261" s="399"/>
      <c r="B261" s="436"/>
      <c r="C261" s="399"/>
      <c r="D261" s="399"/>
      <c r="E261" s="399"/>
      <c r="F261" s="399"/>
      <c r="G261" s="399"/>
      <c r="H261" s="399"/>
      <c r="I261" s="399"/>
      <c r="J261" s="436"/>
      <c r="K261" s="455"/>
      <c r="L261" s="436"/>
      <c r="M261" s="399"/>
      <c r="N261" s="399"/>
      <c r="O261" s="436"/>
      <c r="P261" s="399"/>
      <c r="Q261" s="399"/>
      <c r="R261" s="400"/>
      <c r="S261" s="399"/>
      <c r="T261" s="400"/>
      <c r="U261" s="400"/>
      <c r="V261" s="400"/>
      <c r="W261" s="400"/>
      <c r="X261" s="400"/>
      <c r="Y261" s="400"/>
      <c r="Z261" s="401"/>
      <c r="AA261" s="401"/>
      <c r="AB261" s="401"/>
      <c r="AC261" s="401"/>
      <c r="AD261" s="401"/>
      <c r="AE261" s="401"/>
    </row>
    <row r="262" ht="12.0" customHeight="1">
      <c r="A262" s="399"/>
      <c r="B262" s="436"/>
      <c r="C262" s="399"/>
      <c r="D262" s="399"/>
      <c r="E262" s="441" t="s">
        <v>544</v>
      </c>
      <c r="F262" s="399"/>
      <c r="G262" s="435" t="s">
        <v>553</v>
      </c>
      <c r="H262" s="479" t="s">
        <v>631</v>
      </c>
      <c r="I262" s="435" t="s">
        <v>632</v>
      </c>
      <c r="J262" s="479" t="s">
        <v>633</v>
      </c>
      <c r="K262" s="442" t="s">
        <v>634</v>
      </c>
      <c r="L262" s="479" t="s">
        <v>635</v>
      </c>
      <c r="M262" s="431"/>
      <c r="N262" s="436"/>
      <c r="O262" s="399"/>
      <c r="P262" s="455"/>
      <c r="Q262" s="399"/>
      <c r="R262" s="400"/>
      <c r="S262" s="399"/>
      <c r="T262" s="400"/>
      <c r="U262" s="400"/>
      <c r="V262" s="400"/>
      <c r="W262" s="400"/>
      <c r="X262" s="400"/>
      <c r="Y262" s="400"/>
      <c r="Z262" s="401"/>
      <c r="AA262" s="401"/>
      <c r="AB262" s="401"/>
      <c r="AC262" s="401"/>
      <c r="AD262" s="401"/>
      <c r="AE262" s="401"/>
    </row>
    <row r="263" ht="12.0" customHeight="1">
      <c r="A263" s="399"/>
      <c r="B263" s="436"/>
      <c r="C263" s="399"/>
      <c r="D263" s="399"/>
      <c r="E263" s="399" t="s">
        <v>636</v>
      </c>
      <c r="F263" s="399"/>
      <c r="G263" s="480">
        <v>607.0</v>
      </c>
      <c r="H263" s="480">
        <v>0.7493827160493827</v>
      </c>
      <c r="I263" s="456">
        <v>0.0</v>
      </c>
      <c r="J263" s="456">
        <v>374.69135802469134</v>
      </c>
      <c r="K263" s="456">
        <v>1517.5</v>
      </c>
      <c r="L263" s="456">
        <v>1892.1913580246915</v>
      </c>
      <c r="M263" s="431"/>
      <c r="N263" s="436"/>
      <c r="O263" s="399"/>
      <c r="P263" s="455"/>
      <c r="Q263" s="399"/>
      <c r="R263" s="400"/>
      <c r="S263" s="399"/>
      <c r="T263" s="400"/>
      <c r="U263" s="400"/>
      <c r="V263" s="400"/>
      <c r="W263" s="400"/>
      <c r="X263" s="400"/>
      <c r="Y263" s="400"/>
      <c r="Z263" s="401"/>
      <c r="AA263" s="401"/>
      <c r="AB263" s="401"/>
      <c r="AC263" s="401"/>
      <c r="AD263" s="401"/>
      <c r="AE263" s="401"/>
    </row>
    <row r="264" ht="12.0" customHeight="1">
      <c r="A264" s="399"/>
      <c r="B264" s="436"/>
      <c r="C264" s="399"/>
      <c r="D264" s="399"/>
      <c r="E264" s="399" t="s">
        <v>478</v>
      </c>
      <c r="F264" s="399"/>
      <c r="G264" s="480">
        <v>100.5</v>
      </c>
      <c r="H264" s="480">
        <v>1.046875</v>
      </c>
      <c r="I264" s="456">
        <v>1465.625</v>
      </c>
      <c r="J264" s="456">
        <v>837.5</v>
      </c>
      <c r="K264" s="456">
        <v>5359.665</v>
      </c>
      <c r="L264" s="456">
        <v>7662.79</v>
      </c>
      <c r="M264" s="431"/>
      <c r="N264" s="436"/>
      <c r="O264" s="399"/>
      <c r="P264" s="455"/>
      <c r="Q264" s="399"/>
      <c r="R264" s="400"/>
      <c r="S264" s="399"/>
      <c r="T264" s="400"/>
      <c r="U264" s="400"/>
      <c r="V264" s="400"/>
      <c r="W264" s="400"/>
      <c r="X264" s="400"/>
      <c r="Y264" s="400"/>
      <c r="Z264" s="401"/>
      <c r="AA264" s="401"/>
      <c r="AB264" s="401"/>
      <c r="AC264" s="401"/>
      <c r="AD264" s="401"/>
      <c r="AE264" s="401"/>
    </row>
    <row r="265" ht="12.0" customHeight="1">
      <c r="A265" s="399"/>
      <c r="B265" s="436"/>
      <c r="C265" s="399"/>
      <c r="D265" s="399"/>
      <c r="E265" s="399" t="s">
        <v>483</v>
      </c>
      <c r="F265" s="399"/>
      <c r="G265" s="480">
        <v>0.0</v>
      </c>
      <c r="H265" s="480">
        <v>0.0</v>
      </c>
      <c r="I265" s="456">
        <v>0.0</v>
      </c>
      <c r="J265" s="456">
        <v>0.0</v>
      </c>
      <c r="K265" s="456">
        <v>0.0</v>
      </c>
      <c r="L265" s="456">
        <v>0.0</v>
      </c>
      <c r="M265" s="431"/>
      <c r="N265" s="436"/>
      <c r="O265" s="399"/>
      <c r="P265" s="455"/>
      <c r="Q265" s="399"/>
      <c r="R265" s="400"/>
      <c r="S265" s="399"/>
      <c r="T265" s="400"/>
      <c r="U265" s="400"/>
      <c r="V265" s="400"/>
      <c r="W265" s="400"/>
      <c r="X265" s="400"/>
      <c r="Y265" s="400"/>
      <c r="Z265" s="401"/>
      <c r="AA265" s="401"/>
      <c r="AB265" s="401"/>
      <c r="AC265" s="401"/>
      <c r="AD265" s="401"/>
      <c r="AE265" s="401"/>
    </row>
    <row r="266" ht="12.0" customHeight="1">
      <c r="A266" s="399"/>
      <c r="B266" s="436"/>
      <c r="C266" s="399"/>
      <c r="D266" s="399"/>
      <c r="E266" s="399" t="s">
        <v>637</v>
      </c>
      <c r="F266" s="399"/>
      <c r="G266" s="455">
        <v>69.6</v>
      </c>
      <c r="H266" s="455">
        <v>8.7</v>
      </c>
      <c r="I266" s="456">
        <v>565.5</v>
      </c>
      <c r="J266" s="456">
        <v>95.69999999999999</v>
      </c>
      <c r="K266" s="456">
        <v>174.0</v>
      </c>
      <c r="L266" s="456">
        <v>835.2</v>
      </c>
      <c r="M266" s="431"/>
      <c r="N266" s="436"/>
      <c r="O266" s="399"/>
      <c r="P266" s="455"/>
      <c r="Q266" s="399"/>
      <c r="R266" s="400"/>
      <c r="S266" s="399"/>
      <c r="T266" s="400"/>
      <c r="U266" s="400"/>
      <c r="V266" s="400"/>
      <c r="W266" s="400"/>
      <c r="X266" s="400"/>
      <c r="Y266" s="400"/>
      <c r="Z266" s="401"/>
      <c r="AA266" s="401"/>
      <c r="AB266" s="401"/>
      <c r="AC266" s="401"/>
      <c r="AD266" s="401"/>
      <c r="AE266" s="401"/>
    </row>
    <row r="267" ht="12.0" customHeight="1">
      <c r="A267" s="399"/>
      <c r="B267" s="436"/>
      <c r="C267" s="399"/>
      <c r="D267" s="469" t="s">
        <v>666</v>
      </c>
      <c r="E267" s="399" t="s">
        <v>667</v>
      </c>
      <c r="F267" s="399"/>
      <c r="G267" s="455">
        <v>128.0</v>
      </c>
      <c r="H267" s="455">
        <v>16.0</v>
      </c>
      <c r="I267" s="456">
        <v>1040.0</v>
      </c>
      <c r="J267" s="456">
        <v>176.0</v>
      </c>
      <c r="K267" s="456">
        <v>80.0</v>
      </c>
      <c r="L267" s="456">
        <v>1296.0</v>
      </c>
      <c r="M267" s="431"/>
      <c r="N267" s="436"/>
      <c r="O267" s="399"/>
      <c r="P267" s="455"/>
      <c r="Q267" s="399"/>
      <c r="R267" s="400"/>
      <c r="S267" s="399"/>
      <c r="T267" s="400"/>
      <c r="U267" s="400"/>
      <c r="V267" s="400"/>
      <c r="W267" s="400"/>
      <c r="X267" s="400"/>
      <c r="Y267" s="400"/>
      <c r="Z267" s="401"/>
      <c r="AA267" s="401"/>
      <c r="AB267" s="401"/>
      <c r="AC267" s="401"/>
      <c r="AD267" s="401"/>
      <c r="AE267" s="401"/>
    </row>
    <row r="268" ht="12.0" customHeight="1">
      <c r="A268" s="399"/>
      <c r="B268" s="436"/>
      <c r="C268" s="399"/>
      <c r="D268" s="399"/>
      <c r="E268" s="399"/>
      <c r="F268" s="399"/>
      <c r="G268" s="399"/>
      <c r="H268" s="399"/>
      <c r="I268" s="399"/>
      <c r="J268" s="436"/>
      <c r="K268" s="455"/>
      <c r="L268" s="436"/>
      <c r="M268" s="399"/>
      <c r="N268" s="399"/>
      <c r="O268" s="436"/>
      <c r="P268" s="399"/>
      <c r="Q268" s="399"/>
      <c r="R268" s="400"/>
      <c r="S268" s="399"/>
      <c r="T268" s="400"/>
      <c r="U268" s="400"/>
      <c r="V268" s="400"/>
      <c r="W268" s="400"/>
      <c r="X268" s="400"/>
      <c r="Y268" s="400"/>
      <c r="Z268" s="401"/>
      <c r="AA268" s="401"/>
      <c r="AB268" s="401"/>
      <c r="AC268" s="401"/>
      <c r="AD268" s="401"/>
      <c r="AE268" s="401"/>
    </row>
    <row r="269" ht="12.0" customHeight="1">
      <c r="A269" s="399"/>
      <c r="B269" s="436"/>
      <c r="C269" s="399" t="s">
        <v>668</v>
      </c>
      <c r="D269" s="399" t="s">
        <v>669</v>
      </c>
      <c r="E269" s="399"/>
      <c r="F269" s="399"/>
      <c r="G269" s="399"/>
      <c r="H269" s="436" t="s">
        <v>410</v>
      </c>
      <c r="I269" s="423">
        <v>6.513333333333334</v>
      </c>
      <c r="J269" s="470">
        <v>1.0</v>
      </c>
      <c r="K269" s="431">
        <v>6.513333333333334</v>
      </c>
      <c r="L269" s="468">
        <v>19.54</v>
      </c>
      <c r="M269" s="431">
        <v>15.5</v>
      </c>
      <c r="N269" s="431">
        <v>0.0</v>
      </c>
      <c r="O269" s="431"/>
      <c r="P269" s="430">
        <v>0.0</v>
      </c>
      <c r="Q269" s="468">
        <v>35.681</v>
      </c>
      <c r="R269" s="400"/>
      <c r="S269" s="439">
        <v>1138.65442</v>
      </c>
      <c r="T269" s="400">
        <v>1181.8233333333335</v>
      </c>
      <c r="U269" s="400">
        <v>0.0</v>
      </c>
      <c r="V269" s="400"/>
      <c r="W269" s="400">
        <v>0.0</v>
      </c>
      <c r="X269" s="400">
        <v>111.22780864197532</v>
      </c>
      <c r="Y269" s="400">
        <v>2431.7055619753087</v>
      </c>
      <c r="Z269" s="401"/>
      <c r="AA269" s="401"/>
      <c r="AB269" s="401"/>
      <c r="AC269" s="401"/>
      <c r="AD269" s="401"/>
      <c r="AE269" s="401"/>
    </row>
    <row r="270" ht="12.0" customHeight="1">
      <c r="A270" s="399"/>
      <c r="B270" s="436"/>
      <c r="C270" s="399"/>
      <c r="D270" s="399"/>
      <c r="E270" s="399"/>
      <c r="F270" s="399"/>
      <c r="G270" s="399"/>
      <c r="H270" s="399"/>
      <c r="I270" s="399"/>
      <c r="J270" s="436"/>
      <c r="K270" s="455"/>
      <c r="L270" s="436"/>
      <c r="M270" s="399"/>
      <c r="N270" s="399"/>
      <c r="O270" s="436"/>
      <c r="P270" s="399"/>
      <c r="Q270" s="399"/>
      <c r="R270" s="400"/>
      <c r="S270" s="399"/>
      <c r="T270" s="400"/>
      <c r="U270" s="400"/>
      <c r="V270" s="400"/>
      <c r="W270" s="400"/>
      <c r="X270" s="400"/>
      <c r="Y270" s="400"/>
      <c r="Z270" s="401"/>
      <c r="AA270" s="401"/>
      <c r="AB270" s="401"/>
      <c r="AC270" s="401"/>
      <c r="AD270" s="401"/>
      <c r="AE270" s="401"/>
    </row>
    <row r="271" ht="12.0" customHeight="1">
      <c r="A271" s="399"/>
      <c r="B271" s="436"/>
      <c r="C271" s="399"/>
      <c r="D271" s="399"/>
      <c r="E271" s="399"/>
      <c r="F271" s="399"/>
      <c r="G271" s="399"/>
      <c r="H271" s="399"/>
      <c r="I271" s="399"/>
      <c r="J271" s="399"/>
      <c r="K271" s="436" t="s">
        <v>607</v>
      </c>
      <c r="L271" s="436" t="s">
        <v>541</v>
      </c>
      <c r="M271" s="436" t="s">
        <v>648</v>
      </c>
      <c r="N271" s="399"/>
      <c r="O271" s="399"/>
      <c r="P271" s="436"/>
      <c r="Q271" s="399"/>
      <c r="R271" s="400"/>
      <c r="S271" s="399"/>
      <c r="T271" s="400"/>
      <c r="U271" s="400"/>
      <c r="V271" s="400"/>
      <c r="W271" s="400"/>
      <c r="X271" s="400"/>
      <c r="Y271" s="400"/>
      <c r="Z271" s="401"/>
      <c r="AA271" s="401"/>
      <c r="AB271" s="401"/>
      <c r="AC271" s="401"/>
      <c r="AD271" s="401"/>
      <c r="AE271" s="401"/>
    </row>
    <row r="272" ht="12.0" customHeight="1">
      <c r="A272" s="399"/>
      <c r="B272" s="436"/>
      <c r="C272" s="399"/>
      <c r="D272" s="469"/>
      <c r="E272" s="441" t="s">
        <v>609</v>
      </c>
      <c r="F272" s="399"/>
      <c r="G272" s="435" t="s">
        <v>357</v>
      </c>
      <c r="H272" s="435" t="s">
        <v>610</v>
      </c>
      <c r="I272" s="435" t="s">
        <v>611</v>
      </c>
      <c r="J272" s="435" t="s">
        <v>612</v>
      </c>
      <c r="K272" s="435" t="s">
        <v>613</v>
      </c>
      <c r="L272" s="435" t="s">
        <v>614</v>
      </c>
      <c r="M272" s="435" t="s">
        <v>615</v>
      </c>
      <c r="N272" s="399"/>
      <c r="O272" s="399"/>
      <c r="P272" s="436"/>
      <c r="Q272" s="399"/>
      <c r="R272" s="400"/>
      <c r="S272" s="399"/>
      <c r="T272" s="400"/>
      <c r="U272" s="400"/>
      <c r="V272" s="400"/>
      <c r="W272" s="400"/>
      <c r="X272" s="400"/>
      <c r="Y272" s="400"/>
      <c r="Z272" s="401"/>
      <c r="AA272" s="401"/>
      <c r="AB272" s="401"/>
      <c r="AC272" s="401"/>
      <c r="AD272" s="401"/>
      <c r="AE272" s="401"/>
    </row>
    <row r="273" ht="12.0" customHeight="1">
      <c r="A273" s="399"/>
      <c r="B273" s="436"/>
      <c r="C273" s="399"/>
      <c r="D273" s="399" t="s">
        <v>478</v>
      </c>
      <c r="E273" s="399" t="s">
        <v>662</v>
      </c>
      <c r="F273" s="399"/>
      <c r="G273" s="436"/>
      <c r="H273" s="455">
        <v>5.0</v>
      </c>
      <c r="I273" s="399"/>
      <c r="J273" s="455">
        <v>31.0</v>
      </c>
      <c r="K273" s="438">
        <v>0.5</v>
      </c>
      <c r="L273" s="431">
        <v>15.5</v>
      </c>
      <c r="M273" s="431">
        <v>0.16145833333333334</v>
      </c>
      <c r="N273" s="436">
        <v>0.1</v>
      </c>
      <c r="O273" s="399" t="s">
        <v>616</v>
      </c>
      <c r="P273" s="455">
        <v>0.5</v>
      </c>
      <c r="Q273" s="424" t="s">
        <v>663</v>
      </c>
      <c r="R273" s="400"/>
      <c r="S273" s="399"/>
      <c r="T273" s="400"/>
      <c r="U273" s="400"/>
      <c r="V273" s="400"/>
      <c r="W273" s="400"/>
      <c r="X273" s="400"/>
      <c r="Y273" s="400"/>
      <c r="Z273" s="401"/>
      <c r="AA273" s="401"/>
      <c r="AB273" s="401"/>
      <c r="AC273" s="401"/>
      <c r="AD273" s="401"/>
      <c r="AE273" s="401"/>
    </row>
    <row r="274" ht="12.0" customHeight="1">
      <c r="A274" s="399"/>
      <c r="B274" s="436"/>
      <c r="C274" s="399"/>
      <c r="D274" s="399" t="s">
        <v>477</v>
      </c>
      <c r="E274" s="399" t="s">
        <v>650</v>
      </c>
      <c r="F274" s="399"/>
      <c r="G274" s="436">
        <v>1.0</v>
      </c>
      <c r="H274" s="455"/>
      <c r="I274" s="399"/>
      <c r="J274" s="455">
        <v>31.0</v>
      </c>
      <c r="K274" s="438">
        <v>0.0</v>
      </c>
      <c r="L274" s="431">
        <v>31.0</v>
      </c>
      <c r="M274" s="431">
        <v>0.03827160493827161</v>
      </c>
      <c r="N274" s="436">
        <v>4.0</v>
      </c>
      <c r="O274" s="399" t="s">
        <v>629</v>
      </c>
      <c r="P274" s="455">
        <v>4.0</v>
      </c>
      <c r="Q274" s="424" t="s">
        <v>651</v>
      </c>
      <c r="R274" s="400"/>
      <c r="S274" s="399"/>
      <c r="T274" s="400"/>
      <c r="U274" s="400"/>
      <c r="V274" s="400"/>
      <c r="W274" s="400"/>
      <c r="X274" s="400"/>
      <c r="Y274" s="400"/>
      <c r="Z274" s="401"/>
      <c r="AA274" s="401"/>
      <c r="AB274" s="401"/>
      <c r="AC274" s="401"/>
      <c r="AD274" s="401"/>
      <c r="AE274" s="401"/>
    </row>
    <row r="275" ht="12.0" customHeight="1">
      <c r="A275" s="399"/>
      <c r="B275" s="436"/>
      <c r="C275" s="399"/>
      <c r="D275" s="399" t="s">
        <v>477</v>
      </c>
      <c r="E275" s="399" t="s">
        <v>670</v>
      </c>
      <c r="F275" s="399"/>
      <c r="G275" s="436"/>
      <c r="H275" s="455">
        <v>151.0</v>
      </c>
      <c r="I275" s="399"/>
      <c r="J275" s="455">
        <v>4.681</v>
      </c>
      <c r="K275" s="438">
        <v>0.0</v>
      </c>
      <c r="L275" s="478">
        <v>4.681</v>
      </c>
      <c r="M275" s="478">
        <v>0.005779012345679012</v>
      </c>
      <c r="N275" s="482">
        <v>0.013333333333333334</v>
      </c>
      <c r="O275" s="399" t="s">
        <v>616</v>
      </c>
      <c r="P275" s="479">
        <v>2.0133333333333336</v>
      </c>
      <c r="Q275" s="399" t="s">
        <v>671</v>
      </c>
      <c r="R275" s="400"/>
      <c r="S275" s="399"/>
      <c r="T275" s="400"/>
      <c r="U275" s="400"/>
      <c r="V275" s="400"/>
      <c r="W275" s="400"/>
      <c r="X275" s="400"/>
      <c r="Y275" s="400"/>
      <c r="Z275" s="401"/>
      <c r="AA275" s="401"/>
      <c r="AB275" s="401"/>
      <c r="AC275" s="401"/>
      <c r="AD275" s="401"/>
      <c r="AE275" s="401"/>
    </row>
    <row r="276" ht="12.0" customHeight="1">
      <c r="A276" s="399"/>
      <c r="B276" s="436"/>
      <c r="C276" s="399"/>
      <c r="D276" s="399"/>
      <c r="E276" s="399"/>
      <c r="F276" s="399"/>
      <c r="G276" s="436"/>
      <c r="H276" s="455"/>
      <c r="I276" s="399"/>
      <c r="J276" s="455"/>
      <c r="K276" s="438"/>
      <c r="L276" s="431">
        <v>51.181</v>
      </c>
      <c r="M276" s="431">
        <v>0.20550895061728397</v>
      </c>
      <c r="N276" s="436"/>
      <c r="O276" s="399"/>
      <c r="P276" s="455">
        <v>6.513333333333334</v>
      </c>
      <c r="Q276" s="399"/>
      <c r="R276" s="400"/>
      <c r="S276" s="399"/>
      <c r="T276" s="400"/>
      <c r="U276" s="400"/>
      <c r="V276" s="400"/>
      <c r="W276" s="400"/>
      <c r="X276" s="400"/>
      <c r="Y276" s="400"/>
      <c r="Z276" s="401"/>
      <c r="AA276" s="401"/>
      <c r="AB276" s="401"/>
      <c r="AC276" s="401"/>
      <c r="AD276" s="401"/>
      <c r="AE276" s="401"/>
    </row>
    <row r="277" ht="12.0" customHeight="1">
      <c r="A277" s="399"/>
      <c r="B277" s="436"/>
      <c r="C277" s="399"/>
      <c r="D277" s="399"/>
      <c r="E277" s="399"/>
      <c r="F277" s="399"/>
      <c r="G277" s="399"/>
      <c r="H277" s="399"/>
      <c r="I277" s="399"/>
      <c r="J277" s="436"/>
      <c r="K277" s="455"/>
      <c r="L277" s="436"/>
      <c r="M277" s="399"/>
      <c r="N277" s="399"/>
      <c r="O277" s="436"/>
      <c r="P277" s="399"/>
      <c r="Q277" s="399"/>
      <c r="R277" s="400"/>
      <c r="S277" s="399"/>
      <c r="T277" s="400"/>
      <c r="U277" s="400"/>
      <c r="V277" s="400"/>
      <c r="W277" s="400"/>
      <c r="X277" s="400"/>
      <c r="Y277" s="400"/>
      <c r="Z277" s="401"/>
      <c r="AA277" s="401"/>
      <c r="AB277" s="401"/>
      <c r="AC277" s="401"/>
      <c r="AD277" s="401"/>
      <c r="AE277" s="401"/>
    </row>
    <row r="278" ht="12.0" customHeight="1">
      <c r="A278" s="399"/>
      <c r="B278" s="436"/>
      <c r="C278" s="399"/>
      <c r="D278" s="399"/>
      <c r="E278" s="441" t="s">
        <v>544</v>
      </c>
      <c r="F278" s="399"/>
      <c r="G278" s="435" t="s">
        <v>553</v>
      </c>
      <c r="H278" s="479" t="s">
        <v>631</v>
      </c>
      <c r="I278" s="435" t="s">
        <v>632</v>
      </c>
      <c r="J278" s="479" t="s">
        <v>633</v>
      </c>
      <c r="K278" s="442" t="s">
        <v>634</v>
      </c>
      <c r="L278" s="479" t="s">
        <v>635</v>
      </c>
      <c r="M278" s="431"/>
      <c r="N278" s="436"/>
      <c r="O278" s="399"/>
      <c r="P278" s="455"/>
      <c r="Q278" s="399"/>
      <c r="R278" s="400"/>
      <c r="S278" s="399"/>
      <c r="T278" s="400"/>
      <c r="U278" s="400"/>
      <c r="V278" s="400"/>
      <c r="W278" s="400"/>
      <c r="X278" s="400"/>
      <c r="Y278" s="400"/>
      <c r="Z278" s="401"/>
      <c r="AA278" s="401"/>
      <c r="AB278" s="401"/>
      <c r="AC278" s="401"/>
      <c r="AD278" s="401"/>
      <c r="AE278" s="401"/>
    </row>
    <row r="279" ht="12.0" customHeight="1">
      <c r="A279" s="399"/>
      <c r="B279" s="436"/>
      <c r="C279" s="399"/>
      <c r="D279" s="399"/>
      <c r="E279" s="399" t="s">
        <v>636</v>
      </c>
      <c r="F279" s="399"/>
      <c r="G279" s="480">
        <v>35.681</v>
      </c>
      <c r="H279" s="480">
        <v>0.04405061728395062</v>
      </c>
      <c r="I279" s="456">
        <v>0.0</v>
      </c>
      <c r="J279" s="456">
        <v>22.02530864197531</v>
      </c>
      <c r="K279" s="456">
        <v>89.2025</v>
      </c>
      <c r="L279" s="456">
        <v>111.22780864197532</v>
      </c>
      <c r="M279" s="431"/>
      <c r="N279" s="436"/>
      <c r="O279" s="399"/>
      <c r="P279" s="455"/>
      <c r="Q279" s="399"/>
      <c r="R279" s="400"/>
      <c r="S279" s="399"/>
      <c r="T279" s="400"/>
      <c r="U279" s="400"/>
      <c r="V279" s="400"/>
      <c r="W279" s="400"/>
      <c r="X279" s="400"/>
      <c r="Y279" s="400"/>
      <c r="Z279" s="401"/>
      <c r="AA279" s="401"/>
      <c r="AB279" s="401"/>
      <c r="AC279" s="401"/>
      <c r="AD279" s="401"/>
      <c r="AE279" s="401"/>
    </row>
    <row r="280" ht="12.0" customHeight="1">
      <c r="A280" s="399"/>
      <c r="B280" s="436"/>
      <c r="C280" s="399"/>
      <c r="D280" s="399"/>
      <c r="E280" s="399" t="s">
        <v>478</v>
      </c>
      <c r="F280" s="399"/>
      <c r="G280" s="480">
        <v>15.5</v>
      </c>
      <c r="H280" s="480">
        <v>0.16145833333333334</v>
      </c>
      <c r="I280" s="456">
        <v>226.04166666666669</v>
      </c>
      <c r="J280" s="456">
        <v>129.16666666666669</v>
      </c>
      <c r="K280" s="456">
        <v>826.6150000000001</v>
      </c>
      <c r="L280" s="456">
        <v>1181.8233333333335</v>
      </c>
      <c r="M280" s="431"/>
      <c r="N280" s="436"/>
      <c r="O280" s="399"/>
      <c r="P280" s="455"/>
      <c r="Q280" s="399"/>
      <c r="R280" s="400"/>
      <c r="S280" s="399"/>
      <c r="T280" s="400"/>
      <c r="U280" s="400"/>
      <c r="V280" s="400"/>
      <c r="W280" s="400"/>
      <c r="X280" s="400"/>
      <c r="Y280" s="400"/>
      <c r="Z280" s="401"/>
      <c r="AA280" s="401"/>
      <c r="AB280" s="401"/>
      <c r="AC280" s="401"/>
      <c r="AD280" s="401"/>
      <c r="AE280" s="401"/>
    </row>
    <row r="281" ht="12.0" customHeight="1">
      <c r="A281" s="399"/>
      <c r="B281" s="436"/>
      <c r="C281" s="399"/>
      <c r="D281" s="399"/>
      <c r="E281" s="399" t="s">
        <v>483</v>
      </c>
      <c r="F281" s="399"/>
      <c r="G281" s="480">
        <v>0.0</v>
      </c>
      <c r="H281" s="480">
        <v>0.0</v>
      </c>
      <c r="I281" s="456">
        <v>0.0</v>
      </c>
      <c r="J281" s="456">
        <v>0.0</v>
      </c>
      <c r="K281" s="456">
        <v>0.0</v>
      </c>
      <c r="L281" s="456">
        <v>0.0</v>
      </c>
      <c r="M281" s="431"/>
      <c r="N281" s="436"/>
      <c r="O281" s="399"/>
      <c r="P281" s="455"/>
      <c r="Q281" s="399"/>
      <c r="R281" s="400"/>
      <c r="S281" s="399"/>
      <c r="T281" s="400"/>
      <c r="U281" s="400"/>
      <c r="V281" s="400"/>
      <c r="W281" s="400"/>
      <c r="X281" s="400"/>
      <c r="Y281" s="400"/>
      <c r="Z281" s="401"/>
      <c r="AA281" s="401"/>
      <c r="AB281" s="401"/>
      <c r="AC281" s="401"/>
      <c r="AD281" s="401"/>
      <c r="AE281" s="401"/>
    </row>
    <row r="282" ht="12.0" customHeight="1">
      <c r="A282" s="399"/>
      <c r="B282" s="436"/>
      <c r="C282" s="399"/>
      <c r="D282" s="399"/>
      <c r="E282" s="399" t="s">
        <v>637</v>
      </c>
      <c r="F282" s="399"/>
      <c r="G282" s="455">
        <v>0.0</v>
      </c>
      <c r="H282" s="455">
        <v>0.0</v>
      </c>
      <c r="I282" s="456">
        <v>0.0</v>
      </c>
      <c r="J282" s="456">
        <v>0.0</v>
      </c>
      <c r="K282" s="456">
        <v>0.0</v>
      </c>
      <c r="L282" s="456">
        <v>0.0</v>
      </c>
      <c r="M282" s="431"/>
      <c r="N282" s="436"/>
      <c r="O282" s="399"/>
      <c r="P282" s="455"/>
      <c r="Q282" s="399"/>
      <c r="R282" s="400"/>
      <c r="S282" s="399"/>
      <c r="T282" s="400"/>
      <c r="U282" s="400"/>
      <c r="V282" s="400"/>
      <c r="W282" s="400"/>
      <c r="X282" s="400"/>
      <c r="Y282" s="400"/>
      <c r="Z282" s="401"/>
      <c r="AA282" s="401"/>
      <c r="AB282" s="401"/>
      <c r="AC282" s="401"/>
      <c r="AD282" s="401"/>
      <c r="AE282" s="401"/>
    </row>
    <row r="283" ht="12.0" customHeight="1">
      <c r="A283" s="399"/>
      <c r="B283" s="436"/>
      <c r="C283" s="399"/>
      <c r="D283" s="399"/>
      <c r="E283" s="399"/>
      <c r="F283" s="399"/>
      <c r="G283" s="399"/>
      <c r="H283" s="399"/>
      <c r="I283" s="399"/>
      <c r="J283" s="436"/>
      <c r="K283" s="455"/>
      <c r="L283" s="436"/>
      <c r="M283" s="399"/>
      <c r="N283" s="399"/>
      <c r="O283" s="436"/>
      <c r="P283" s="399"/>
      <c r="Q283" s="399"/>
      <c r="R283" s="400"/>
      <c r="S283" s="399"/>
      <c r="T283" s="400"/>
      <c r="U283" s="400"/>
      <c r="V283" s="400"/>
      <c r="W283" s="400"/>
      <c r="X283" s="400"/>
      <c r="Y283" s="400"/>
      <c r="Z283" s="401"/>
      <c r="AA283" s="401"/>
      <c r="AB283" s="401"/>
      <c r="AC283" s="401"/>
      <c r="AD283" s="401"/>
      <c r="AE283" s="401"/>
    </row>
    <row r="284" ht="12.0" customHeight="1">
      <c r="A284" s="399"/>
      <c r="B284" s="436"/>
      <c r="C284" s="399"/>
      <c r="D284" s="399"/>
      <c r="E284" s="399"/>
      <c r="F284" s="399"/>
      <c r="G284" s="399"/>
      <c r="H284" s="399"/>
      <c r="I284" s="399"/>
      <c r="J284" s="436"/>
      <c r="K284" s="455"/>
      <c r="L284" s="436"/>
      <c r="M284" s="399"/>
      <c r="N284" s="399"/>
      <c r="O284" s="436"/>
      <c r="P284" s="399"/>
      <c r="Q284" s="399"/>
      <c r="R284" s="400"/>
      <c r="S284" s="399"/>
      <c r="T284" s="400"/>
      <c r="U284" s="400"/>
      <c r="V284" s="400"/>
      <c r="W284" s="400"/>
      <c r="X284" s="400"/>
      <c r="Y284" s="400"/>
      <c r="Z284" s="401"/>
      <c r="AA284" s="401"/>
      <c r="AB284" s="401"/>
      <c r="AC284" s="401"/>
      <c r="AD284" s="401"/>
      <c r="AE284" s="401"/>
    </row>
    <row r="285" ht="12.0" customHeight="1">
      <c r="A285" s="399"/>
      <c r="B285" s="436"/>
      <c r="C285" s="399" t="s">
        <v>672</v>
      </c>
      <c r="D285" s="399" t="s">
        <v>673</v>
      </c>
      <c r="E285" s="399"/>
      <c r="F285" s="399"/>
      <c r="G285" s="399"/>
      <c r="H285" s="436" t="s">
        <v>410</v>
      </c>
      <c r="I285" s="423">
        <v>459.20000000000005</v>
      </c>
      <c r="J285" s="470">
        <v>1.0</v>
      </c>
      <c r="K285" s="431">
        <v>459.20000000000005</v>
      </c>
      <c r="L285" s="468">
        <v>1377.6000000000001</v>
      </c>
      <c r="M285" s="431">
        <v>2218.775</v>
      </c>
      <c r="N285" s="431"/>
      <c r="O285" s="431">
        <v>7.8</v>
      </c>
      <c r="P285" s="430">
        <v>1060.0</v>
      </c>
      <c r="Q285" s="468">
        <v>1547.5</v>
      </c>
      <c r="R285" s="400"/>
      <c r="S285" s="439">
        <v>80276.88480000001</v>
      </c>
      <c r="T285" s="400">
        <v>169174.19783333334</v>
      </c>
      <c r="U285" s="400">
        <v>93.6</v>
      </c>
      <c r="V285" s="400"/>
      <c r="W285" s="400">
        <v>167932.26666666666</v>
      </c>
      <c r="X285" s="400">
        <v>4823.996913580247</v>
      </c>
      <c r="Y285" s="400">
        <v>422300.9462135802</v>
      </c>
      <c r="Z285" s="401"/>
      <c r="AA285" s="401"/>
      <c r="AB285" s="401"/>
      <c r="AC285" s="401"/>
      <c r="AD285" s="401"/>
      <c r="AE285" s="401"/>
    </row>
    <row r="286" ht="12.0" customHeight="1">
      <c r="A286" s="399"/>
      <c r="B286" s="436"/>
      <c r="C286" s="399"/>
      <c r="D286" s="399"/>
      <c r="E286" s="399"/>
      <c r="F286" s="399"/>
      <c r="G286" s="399"/>
      <c r="H286" s="399"/>
      <c r="I286" s="399"/>
      <c r="J286" s="436"/>
      <c r="K286" s="455"/>
      <c r="L286" s="436"/>
      <c r="M286" s="399"/>
      <c r="N286" s="399"/>
      <c r="O286" s="436"/>
      <c r="P286" s="399"/>
      <c r="Q286" s="399"/>
      <c r="R286" s="400"/>
      <c r="S286" s="399"/>
      <c r="T286" s="400"/>
      <c r="U286" s="400"/>
      <c r="V286" s="400"/>
      <c r="W286" s="400"/>
      <c r="X286" s="400"/>
      <c r="Y286" s="400"/>
      <c r="Z286" s="401"/>
      <c r="AA286" s="401"/>
      <c r="AB286" s="401"/>
      <c r="AC286" s="401"/>
      <c r="AD286" s="401"/>
      <c r="AE286" s="401"/>
    </row>
    <row r="287" ht="12.0" customHeight="1">
      <c r="A287" s="399"/>
      <c r="B287" s="436"/>
      <c r="C287" s="399"/>
      <c r="D287" s="399"/>
      <c r="E287" s="399"/>
      <c r="F287" s="399"/>
      <c r="G287" s="399"/>
      <c r="H287" s="399"/>
      <c r="I287" s="399"/>
      <c r="J287" s="399"/>
      <c r="K287" s="436" t="s">
        <v>607</v>
      </c>
      <c r="L287" s="436" t="s">
        <v>541</v>
      </c>
      <c r="M287" s="436" t="s">
        <v>648</v>
      </c>
      <c r="N287" s="399"/>
      <c r="O287" s="399"/>
      <c r="P287" s="436"/>
      <c r="Q287" s="399"/>
      <c r="R287" s="400"/>
      <c r="S287" s="399"/>
      <c r="T287" s="400"/>
      <c r="U287" s="400"/>
      <c r="V287" s="400"/>
      <c r="W287" s="400"/>
      <c r="X287" s="400"/>
      <c r="Y287" s="400"/>
      <c r="Z287" s="401"/>
      <c r="AA287" s="401"/>
      <c r="AB287" s="401"/>
      <c r="AC287" s="401"/>
      <c r="AD287" s="401"/>
      <c r="AE287" s="401"/>
    </row>
    <row r="288" ht="12.0" customHeight="1">
      <c r="A288" s="399"/>
      <c r="B288" s="436"/>
      <c r="C288" s="399"/>
      <c r="D288" s="469"/>
      <c r="E288" s="441" t="s">
        <v>609</v>
      </c>
      <c r="F288" s="399"/>
      <c r="G288" s="435" t="s">
        <v>357</v>
      </c>
      <c r="H288" s="435" t="s">
        <v>610</v>
      </c>
      <c r="I288" s="435" t="s">
        <v>611</v>
      </c>
      <c r="J288" s="435" t="s">
        <v>612</v>
      </c>
      <c r="K288" s="435" t="s">
        <v>613</v>
      </c>
      <c r="L288" s="435" t="s">
        <v>614</v>
      </c>
      <c r="M288" s="435" t="s">
        <v>615</v>
      </c>
      <c r="N288" s="399"/>
      <c r="O288" s="399"/>
      <c r="P288" s="436"/>
      <c r="Q288" s="399"/>
      <c r="R288" s="400"/>
      <c r="S288" s="399"/>
      <c r="T288" s="400"/>
      <c r="U288" s="400"/>
      <c r="V288" s="400"/>
      <c r="W288" s="400"/>
      <c r="X288" s="400"/>
      <c r="Y288" s="400"/>
      <c r="Z288" s="401"/>
      <c r="AA288" s="401"/>
      <c r="AB288" s="401"/>
      <c r="AC288" s="401"/>
      <c r="AD288" s="401"/>
      <c r="AE288" s="401"/>
    </row>
    <row r="289" ht="12.0" customHeight="1">
      <c r="A289" s="399"/>
      <c r="B289" s="436"/>
      <c r="C289" s="399"/>
      <c r="D289" s="424" t="s">
        <v>478</v>
      </c>
      <c r="E289" s="399" t="s">
        <v>662</v>
      </c>
      <c r="F289" s="399"/>
      <c r="G289" s="436"/>
      <c r="H289" s="455">
        <v>1987.0</v>
      </c>
      <c r="I289" s="436"/>
      <c r="J289" s="455">
        <v>4437.55</v>
      </c>
      <c r="K289" s="438">
        <v>0.5</v>
      </c>
      <c r="L289" s="431">
        <v>2218.775</v>
      </c>
      <c r="M289" s="431">
        <v>23.112239583333334</v>
      </c>
      <c r="N289" s="436">
        <v>0.1</v>
      </c>
      <c r="O289" s="399" t="s">
        <v>616</v>
      </c>
      <c r="P289" s="455">
        <v>198.70000000000002</v>
      </c>
      <c r="Q289" s="424" t="s">
        <v>663</v>
      </c>
      <c r="R289" s="400"/>
      <c r="S289" s="399"/>
      <c r="T289" s="400"/>
      <c r="U289" s="400"/>
      <c r="V289" s="400"/>
      <c r="W289" s="400"/>
      <c r="X289" s="400"/>
      <c r="Y289" s="400"/>
      <c r="Z289" s="401"/>
      <c r="AA289" s="401"/>
      <c r="AB289" s="401"/>
      <c r="AC289" s="401"/>
      <c r="AD289" s="401"/>
      <c r="AE289" s="401"/>
    </row>
    <row r="290" ht="12.0" customHeight="1">
      <c r="A290" s="399"/>
      <c r="B290" s="436"/>
      <c r="C290" s="399"/>
      <c r="D290" s="424" t="s">
        <v>477</v>
      </c>
      <c r="E290" s="399" t="s">
        <v>650</v>
      </c>
      <c r="F290" s="399"/>
      <c r="G290" s="455">
        <v>39.0</v>
      </c>
      <c r="H290" s="399"/>
      <c r="I290" s="436"/>
      <c r="J290" s="455">
        <v>1346.0</v>
      </c>
      <c r="K290" s="438">
        <v>0.0</v>
      </c>
      <c r="L290" s="431">
        <v>1346.0</v>
      </c>
      <c r="M290" s="431">
        <v>1.6617283950617283</v>
      </c>
      <c r="N290" s="436">
        <v>4.0</v>
      </c>
      <c r="O290" s="399" t="s">
        <v>629</v>
      </c>
      <c r="P290" s="455">
        <v>156.0</v>
      </c>
      <c r="Q290" s="424" t="s">
        <v>651</v>
      </c>
      <c r="R290" s="400"/>
      <c r="S290" s="399"/>
      <c r="T290" s="400"/>
      <c r="U290" s="400"/>
      <c r="V290" s="400"/>
      <c r="W290" s="400"/>
      <c r="X290" s="400"/>
      <c r="Y290" s="400"/>
      <c r="Z290" s="401"/>
      <c r="AA290" s="401"/>
      <c r="AB290" s="401"/>
      <c r="AC290" s="401"/>
      <c r="AD290" s="401"/>
      <c r="AE290" s="401"/>
    </row>
    <row r="291" ht="12.0" customHeight="1">
      <c r="A291" s="399"/>
      <c r="B291" s="436"/>
      <c r="C291" s="399"/>
      <c r="D291" s="424" t="s">
        <v>477</v>
      </c>
      <c r="E291" s="399" t="s">
        <v>674</v>
      </c>
      <c r="F291" s="399"/>
      <c r="G291" s="436">
        <v>8.0</v>
      </c>
      <c r="H291" s="455"/>
      <c r="I291" s="436"/>
      <c r="J291" s="455">
        <v>23.0</v>
      </c>
      <c r="K291" s="438">
        <v>0.0</v>
      </c>
      <c r="L291" s="431">
        <v>23.0</v>
      </c>
      <c r="M291" s="431">
        <v>0.028395061728395062</v>
      </c>
      <c r="N291" s="436">
        <v>1.0</v>
      </c>
      <c r="O291" s="399" t="s">
        <v>629</v>
      </c>
      <c r="P291" s="455">
        <v>8.0</v>
      </c>
      <c r="Q291" s="399" t="s">
        <v>675</v>
      </c>
      <c r="R291" s="400"/>
      <c r="S291" s="399"/>
      <c r="T291" s="400"/>
      <c r="U291" s="400"/>
      <c r="V291" s="400"/>
      <c r="W291" s="400"/>
      <c r="X291" s="400"/>
      <c r="Y291" s="400"/>
      <c r="Z291" s="401"/>
      <c r="AA291" s="401"/>
      <c r="AB291" s="401"/>
      <c r="AC291" s="401"/>
      <c r="AD291" s="401"/>
      <c r="AE291" s="401"/>
    </row>
    <row r="292" ht="12.0" customHeight="1">
      <c r="A292" s="399"/>
      <c r="B292" s="436"/>
      <c r="C292" s="399"/>
      <c r="D292" s="424" t="s">
        <v>477</v>
      </c>
      <c r="E292" s="399" t="s">
        <v>676</v>
      </c>
      <c r="F292" s="399"/>
      <c r="G292" s="436">
        <v>8.0</v>
      </c>
      <c r="H292" s="455"/>
      <c r="I292" s="436"/>
      <c r="J292" s="455">
        <v>97.0</v>
      </c>
      <c r="K292" s="438">
        <v>0.0</v>
      </c>
      <c r="L292" s="431">
        <v>97.0</v>
      </c>
      <c r="M292" s="431">
        <v>0.11975308641975309</v>
      </c>
      <c r="N292" s="436">
        <v>2.0</v>
      </c>
      <c r="O292" s="399" t="s">
        <v>629</v>
      </c>
      <c r="P292" s="455">
        <v>16.0</v>
      </c>
      <c r="Q292" s="399" t="s">
        <v>659</v>
      </c>
      <c r="R292" s="400"/>
      <c r="S292" s="399"/>
      <c r="T292" s="400"/>
      <c r="U292" s="400"/>
      <c r="V292" s="400"/>
      <c r="W292" s="400"/>
      <c r="X292" s="400"/>
      <c r="Y292" s="400"/>
      <c r="Z292" s="401"/>
      <c r="AA292" s="401"/>
      <c r="AB292" s="401"/>
      <c r="AC292" s="401"/>
      <c r="AD292" s="401"/>
      <c r="AE292" s="401"/>
    </row>
    <row r="293" ht="12.0" customHeight="1">
      <c r="A293" s="399"/>
      <c r="B293" s="436"/>
      <c r="C293" s="399"/>
      <c r="D293" s="424" t="s">
        <v>483</v>
      </c>
      <c r="E293" s="399" t="s">
        <v>677</v>
      </c>
      <c r="F293" s="399"/>
      <c r="G293" s="436">
        <v>2.0</v>
      </c>
      <c r="H293" s="455"/>
      <c r="I293" s="436"/>
      <c r="J293" s="455">
        <v>1060.0</v>
      </c>
      <c r="K293" s="438">
        <v>0.0</v>
      </c>
      <c r="L293" s="431">
        <v>1060.0</v>
      </c>
      <c r="M293" s="431">
        <v>11.041666666666666</v>
      </c>
      <c r="N293" s="436">
        <v>27.0</v>
      </c>
      <c r="O293" s="399" t="s">
        <v>629</v>
      </c>
      <c r="P293" s="455">
        <v>54.0</v>
      </c>
      <c r="Q293" s="399" t="s">
        <v>678</v>
      </c>
      <c r="R293" s="400"/>
      <c r="S293" s="399"/>
      <c r="T293" s="400"/>
      <c r="U293" s="400"/>
      <c r="V293" s="400"/>
      <c r="W293" s="400"/>
      <c r="X293" s="400"/>
      <c r="Y293" s="400"/>
      <c r="Z293" s="401"/>
      <c r="AA293" s="401"/>
      <c r="AB293" s="401"/>
      <c r="AC293" s="401"/>
      <c r="AD293" s="401"/>
      <c r="AE293" s="401"/>
    </row>
    <row r="294" ht="12.0" customHeight="1">
      <c r="A294" s="399"/>
      <c r="B294" s="436"/>
      <c r="C294" s="399"/>
      <c r="D294" s="424" t="s">
        <v>477</v>
      </c>
      <c r="E294" s="399" t="s">
        <v>652</v>
      </c>
      <c r="F294" s="399"/>
      <c r="G294" s="436">
        <v>13.0</v>
      </c>
      <c r="H294" s="455"/>
      <c r="I294" s="436"/>
      <c r="J294" s="455">
        <v>6.5</v>
      </c>
      <c r="K294" s="438">
        <v>0.0</v>
      </c>
      <c r="L294" s="431">
        <v>6.5</v>
      </c>
      <c r="M294" s="431">
        <v>0.008024691358024692</v>
      </c>
      <c r="N294" s="436">
        <v>0.25</v>
      </c>
      <c r="O294" s="399" t="s">
        <v>629</v>
      </c>
      <c r="P294" s="455">
        <v>3.25</v>
      </c>
      <c r="Q294" s="424" t="s">
        <v>653</v>
      </c>
      <c r="R294" s="400"/>
      <c r="S294" s="399"/>
      <c r="T294" s="400"/>
      <c r="U294" s="400"/>
      <c r="V294" s="400"/>
      <c r="W294" s="400"/>
      <c r="X294" s="400"/>
      <c r="Y294" s="400"/>
      <c r="Z294" s="401"/>
      <c r="AA294" s="401"/>
      <c r="AB294" s="401"/>
      <c r="AC294" s="401"/>
      <c r="AD294" s="401"/>
      <c r="AE294" s="401"/>
    </row>
    <row r="295" ht="12.0" customHeight="1">
      <c r="A295" s="399"/>
      <c r="B295" s="436"/>
      <c r="C295" s="399"/>
      <c r="D295" s="399" t="s">
        <v>511</v>
      </c>
      <c r="E295" s="399" t="s">
        <v>637</v>
      </c>
      <c r="F295" s="399"/>
      <c r="G295" s="436">
        <v>13.0</v>
      </c>
      <c r="H295" s="455">
        <v>39.0</v>
      </c>
      <c r="I295" s="399"/>
      <c r="J295" s="455"/>
      <c r="K295" s="438">
        <v>0.0</v>
      </c>
      <c r="L295" s="431">
        <v>0.0</v>
      </c>
      <c r="M295" s="431">
        <v>0.975</v>
      </c>
      <c r="N295" s="436">
        <v>0.25</v>
      </c>
      <c r="O295" s="399" t="s">
        <v>629</v>
      </c>
      <c r="P295" s="455">
        <v>3.25</v>
      </c>
      <c r="Q295" s="424" t="s">
        <v>653</v>
      </c>
      <c r="R295" s="400"/>
      <c r="S295" s="399"/>
      <c r="T295" s="400"/>
      <c r="U295" s="400"/>
      <c r="V295" s="400"/>
      <c r="W295" s="400"/>
      <c r="X295" s="400"/>
      <c r="Y295" s="400"/>
      <c r="Z295" s="401"/>
      <c r="AA295" s="401"/>
      <c r="AB295" s="401"/>
      <c r="AC295" s="401"/>
      <c r="AD295" s="401"/>
      <c r="AE295" s="401"/>
    </row>
    <row r="296" ht="12.0" customHeight="1">
      <c r="A296" s="399"/>
      <c r="B296" s="436"/>
      <c r="C296" s="399"/>
      <c r="D296" s="424" t="s">
        <v>477</v>
      </c>
      <c r="E296" s="399" t="s">
        <v>654</v>
      </c>
      <c r="F296" s="399"/>
      <c r="G296" s="436">
        <v>8.0</v>
      </c>
      <c r="H296" s="455"/>
      <c r="I296" s="436"/>
      <c r="J296" s="455">
        <v>75.0</v>
      </c>
      <c r="K296" s="438">
        <v>0.0</v>
      </c>
      <c r="L296" s="478">
        <v>75.0</v>
      </c>
      <c r="M296" s="478">
        <v>0.09259259259259259</v>
      </c>
      <c r="N296" s="436">
        <v>2.5</v>
      </c>
      <c r="O296" s="399" t="s">
        <v>629</v>
      </c>
      <c r="P296" s="479">
        <v>20.0</v>
      </c>
      <c r="Q296" s="424" t="s">
        <v>655</v>
      </c>
      <c r="R296" s="400"/>
      <c r="S296" s="399"/>
      <c r="T296" s="400"/>
      <c r="U296" s="400"/>
      <c r="V296" s="400"/>
      <c r="W296" s="400"/>
      <c r="X296" s="400"/>
      <c r="Y296" s="400"/>
      <c r="Z296" s="401"/>
      <c r="AA296" s="401"/>
      <c r="AB296" s="401"/>
      <c r="AC296" s="401"/>
      <c r="AD296" s="401"/>
      <c r="AE296" s="401"/>
    </row>
    <row r="297" ht="12.0" customHeight="1">
      <c r="A297" s="399"/>
      <c r="B297" s="436"/>
      <c r="C297" s="399"/>
      <c r="D297" s="399"/>
      <c r="E297" s="399"/>
      <c r="F297" s="399"/>
      <c r="G297" s="436"/>
      <c r="H297" s="455"/>
      <c r="I297" s="399"/>
      <c r="J297" s="455"/>
      <c r="K297" s="438"/>
      <c r="L297" s="431">
        <v>4826.275</v>
      </c>
      <c r="M297" s="431">
        <v>37.0394000771605</v>
      </c>
      <c r="N297" s="436"/>
      <c r="O297" s="399"/>
      <c r="P297" s="455">
        <v>459.20000000000005</v>
      </c>
      <c r="Q297" s="399"/>
      <c r="R297" s="400"/>
      <c r="S297" s="399"/>
      <c r="T297" s="400"/>
      <c r="U297" s="400"/>
      <c r="V297" s="400"/>
      <c r="W297" s="400"/>
      <c r="X297" s="400"/>
      <c r="Y297" s="400"/>
      <c r="Z297" s="401"/>
      <c r="AA297" s="401"/>
      <c r="AB297" s="401"/>
      <c r="AC297" s="401"/>
      <c r="AD297" s="401"/>
      <c r="AE297" s="401"/>
    </row>
    <row r="298" ht="12.0" customHeight="1">
      <c r="A298" s="399"/>
      <c r="B298" s="436"/>
      <c r="C298" s="399"/>
      <c r="D298" s="399"/>
      <c r="E298" s="399"/>
      <c r="F298" s="399"/>
      <c r="G298" s="399"/>
      <c r="H298" s="399"/>
      <c r="I298" s="399"/>
      <c r="J298" s="436"/>
      <c r="K298" s="455"/>
      <c r="L298" s="436"/>
      <c r="M298" s="399"/>
      <c r="N298" s="399"/>
      <c r="O298" s="436"/>
      <c r="P298" s="399"/>
      <c r="Q298" s="399"/>
      <c r="R298" s="400"/>
      <c r="S298" s="399"/>
      <c r="T298" s="400"/>
      <c r="U298" s="400"/>
      <c r="V298" s="400"/>
      <c r="W298" s="400"/>
      <c r="X298" s="400"/>
      <c r="Y298" s="400"/>
      <c r="Z298" s="401"/>
      <c r="AA298" s="401"/>
      <c r="AB298" s="401"/>
      <c r="AC298" s="401"/>
      <c r="AD298" s="401"/>
      <c r="AE298" s="401"/>
    </row>
    <row r="299" ht="12.0" customHeight="1">
      <c r="A299" s="399"/>
      <c r="B299" s="436"/>
      <c r="C299" s="399"/>
      <c r="D299" s="399"/>
      <c r="E299" s="441" t="s">
        <v>544</v>
      </c>
      <c r="F299" s="399"/>
      <c r="G299" s="435" t="s">
        <v>553</v>
      </c>
      <c r="H299" s="479" t="s">
        <v>631</v>
      </c>
      <c r="I299" s="435" t="s">
        <v>632</v>
      </c>
      <c r="J299" s="479" t="s">
        <v>633</v>
      </c>
      <c r="K299" s="442" t="s">
        <v>634</v>
      </c>
      <c r="L299" s="479" t="s">
        <v>635</v>
      </c>
      <c r="M299" s="431"/>
      <c r="N299" s="436"/>
      <c r="O299" s="399"/>
      <c r="P299" s="455"/>
      <c r="Q299" s="399"/>
      <c r="R299" s="400"/>
      <c r="S299" s="399"/>
      <c r="T299" s="400"/>
      <c r="U299" s="400"/>
      <c r="V299" s="400"/>
      <c r="W299" s="400"/>
      <c r="X299" s="400"/>
      <c r="Y299" s="400"/>
      <c r="Z299" s="401"/>
      <c r="AA299" s="401"/>
      <c r="AB299" s="401"/>
      <c r="AC299" s="401"/>
      <c r="AD299" s="401"/>
      <c r="AE299" s="401"/>
    </row>
    <row r="300" ht="12.0" customHeight="1">
      <c r="A300" s="399"/>
      <c r="B300" s="436"/>
      <c r="C300" s="399"/>
      <c r="D300" s="399"/>
      <c r="E300" s="399" t="s">
        <v>636</v>
      </c>
      <c r="F300" s="399"/>
      <c r="G300" s="480">
        <v>1547.5</v>
      </c>
      <c r="H300" s="480">
        <v>1.9104938271604937</v>
      </c>
      <c r="I300" s="456">
        <v>0.0</v>
      </c>
      <c r="J300" s="456">
        <v>955.2469135802469</v>
      </c>
      <c r="K300" s="456">
        <v>3868.7499999999995</v>
      </c>
      <c r="L300" s="456">
        <v>4823.996913580247</v>
      </c>
      <c r="M300" s="431"/>
      <c r="N300" s="436"/>
      <c r="O300" s="399"/>
      <c r="P300" s="455"/>
      <c r="Q300" s="399"/>
      <c r="R300" s="400"/>
      <c r="S300" s="399"/>
      <c r="T300" s="400"/>
      <c r="U300" s="400"/>
      <c r="V300" s="400"/>
      <c r="W300" s="400"/>
      <c r="X300" s="400"/>
      <c r="Y300" s="400"/>
      <c r="Z300" s="401"/>
      <c r="AA300" s="401"/>
      <c r="AB300" s="401"/>
      <c r="AC300" s="401"/>
      <c r="AD300" s="401"/>
      <c r="AE300" s="401"/>
    </row>
    <row r="301" ht="12.0" customHeight="1">
      <c r="A301" s="399"/>
      <c r="B301" s="436"/>
      <c r="C301" s="399"/>
      <c r="D301" s="399"/>
      <c r="E301" s="399" t="s">
        <v>478</v>
      </c>
      <c r="F301" s="399"/>
      <c r="G301" s="480">
        <v>2218.775</v>
      </c>
      <c r="H301" s="480">
        <v>23.112239583333334</v>
      </c>
      <c r="I301" s="456">
        <v>32357.135416666668</v>
      </c>
      <c r="J301" s="456">
        <v>18489.791666666668</v>
      </c>
      <c r="K301" s="456">
        <v>118327.27075000001</v>
      </c>
      <c r="L301" s="456">
        <v>169174.19783333334</v>
      </c>
      <c r="M301" s="431"/>
      <c r="N301" s="436"/>
      <c r="O301" s="399"/>
      <c r="P301" s="455"/>
      <c r="Q301" s="399"/>
      <c r="R301" s="400"/>
      <c r="S301" s="399"/>
      <c r="T301" s="400"/>
      <c r="U301" s="400"/>
      <c r="V301" s="400"/>
      <c r="W301" s="400"/>
      <c r="X301" s="400"/>
      <c r="Y301" s="400"/>
      <c r="Z301" s="401"/>
      <c r="AA301" s="401"/>
      <c r="AB301" s="401"/>
      <c r="AC301" s="401"/>
      <c r="AD301" s="401"/>
      <c r="AE301" s="401"/>
    </row>
    <row r="302" ht="12.0" customHeight="1">
      <c r="A302" s="399"/>
      <c r="B302" s="436"/>
      <c r="C302" s="399"/>
      <c r="D302" s="399"/>
      <c r="E302" s="399" t="s">
        <v>483</v>
      </c>
      <c r="F302" s="399"/>
      <c r="G302" s="480">
        <v>1060.0</v>
      </c>
      <c r="H302" s="480">
        <v>11.041666666666666</v>
      </c>
      <c r="I302" s="456">
        <v>15458.333333333332</v>
      </c>
      <c r="J302" s="456">
        <v>8833.333333333332</v>
      </c>
      <c r="K302" s="456">
        <v>143640.59999999998</v>
      </c>
      <c r="L302" s="456">
        <v>167932.26666666666</v>
      </c>
      <c r="M302" s="431"/>
      <c r="N302" s="436"/>
      <c r="O302" s="399"/>
      <c r="P302" s="455"/>
      <c r="Q302" s="399"/>
      <c r="R302" s="400"/>
      <c r="S302" s="399"/>
      <c r="T302" s="400"/>
      <c r="U302" s="400"/>
      <c r="V302" s="400"/>
      <c r="W302" s="400"/>
      <c r="X302" s="400"/>
      <c r="Y302" s="400"/>
      <c r="Z302" s="401"/>
      <c r="AA302" s="401"/>
      <c r="AB302" s="401"/>
      <c r="AC302" s="401"/>
      <c r="AD302" s="401"/>
      <c r="AE302" s="401"/>
    </row>
    <row r="303" ht="12.0" customHeight="1">
      <c r="A303" s="399"/>
      <c r="B303" s="436"/>
      <c r="C303" s="399"/>
      <c r="D303" s="399"/>
      <c r="E303" s="399" t="s">
        <v>637</v>
      </c>
      <c r="F303" s="399"/>
      <c r="G303" s="455">
        <v>7.8</v>
      </c>
      <c r="H303" s="455">
        <v>0.975</v>
      </c>
      <c r="I303" s="456">
        <v>63.375</v>
      </c>
      <c r="J303" s="456">
        <v>10.725</v>
      </c>
      <c r="K303" s="456">
        <v>19.5</v>
      </c>
      <c r="L303" s="456">
        <v>93.6</v>
      </c>
      <c r="M303" s="431"/>
      <c r="N303" s="436"/>
      <c r="O303" s="399"/>
      <c r="P303" s="455"/>
      <c r="Q303" s="399"/>
      <c r="R303" s="400"/>
      <c r="S303" s="399"/>
      <c r="T303" s="400"/>
      <c r="U303" s="400"/>
      <c r="V303" s="400"/>
      <c r="W303" s="400"/>
      <c r="X303" s="400"/>
      <c r="Y303" s="400"/>
      <c r="Z303" s="401"/>
      <c r="AA303" s="401"/>
      <c r="AB303" s="401"/>
      <c r="AC303" s="401"/>
      <c r="AD303" s="401"/>
      <c r="AE303" s="401"/>
    </row>
    <row r="304" ht="12.0" customHeight="1">
      <c r="A304" s="399"/>
      <c r="B304" s="436"/>
      <c r="C304" s="399"/>
      <c r="D304" s="399"/>
      <c r="E304" s="399"/>
      <c r="F304" s="399"/>
      <c r="G304" s="399"/>
      <c r="H304" s="399"/>
      <c r="I304" s="399"/>
      <c r="J304" s="436"/>
      <c r="K304" s="455"/>
      <c r="L304" s="436"/>
      <c r="M304" s="399"/>
      <c r="N304" s="399"/>
      <c r="O304" s="436"/>
      <c r="P304" s="399"/>
      <c r="Q304" s="399"/>
      <c r="R304" s="400"/>
      <c r="S304" s="399"/>
      <c r="T304" s="400"/>
      <c r="U304" s="400"/>
      <c r="V304" s="400"/>
      <c r="W304" s="400"/>
      <c r="X304" s="400"/>
      <c r="Y304" s="400"/>
      <c r="Z304" s="401"/>
      <c r="AA304" s="401"/>
      <c r="AB304" s="401"/>
      <c r="AC304" s="401"/>
      <c r="AD304" s="401"/>
      <c r="AE304" s="401"/>
    </row>
    <row r="305" ht="12.0" customHeight="1">
      <c r="A305" s="399"/>
      <c r="B305" s="436"/>
      <c r="C305" s="399" t="s">
        <v>679</v>
      </c>
      <c r="D305" s="399" t="s">
        <v>680</v>
      </c>
      <c r="E305" s="399"/>
      <c r="F305" s="399"/>
      <c r="G305" s="399"/>
      <c r="H305" s="436" t="s">
        <v>410</v>
      </c>
      <c r="I305" s="423">
        <v>30.5</v>
      </c>
      <c r="J305" s="470">
        <v>1.0</v>
      </c>
      <c r="K305" s="431">
        <v>30.5</v>
      </c>
      <c r="L305" s="468">
        <v>91.5</v>
      </c>
      <c r="M305" s="431">
        <v>0.0</v>
      </c>
      <c r="N305" s="431">
        <v>0.0</v>
      </c>
      <c r="O305" s="431"/>
      <c r="P305" s="430">
        <v>0.0</v>
      </c>
      <c r="Q305" s="468">
        <v>1190.0</v>
      </c>
      <c r="R305" s="400"/>
      <c r="S305" s="439">
        <v>5331.9795</v>
      </c>
      <c r="T305" s="400">
        <v>0.0</v>
      </c>
      <c r="U305" s="400">
        <v>0.0</v>
      </c>
      <c r="V305" s="400"/>
      <c r="W305" s="400">
        <v>0.0</v>
      </c>
      <c r="X305" s="400">
        <v>3709.567901234568</v>
      </c>
      <c r="Y305" s="400">
        <v>9041.54740123457</v>
      </c>
      <c r="Z305" s="401"/>
      <c r="AA305" s="401"/>
      <c r="AB305" s="401"/>
      <c r="AC305" s="401"/>
      <c r="AD305" s="401"/>
      <c r="AE305" s="401"/>
    </row>
    <row r="306" ht="12.0" customHeight="1">
      <c r="A306" s="399"/>
      <c r="B306" s="436"/>
      <c r="C306" s="399"/>
      <c r="D306" s="399"/>
      <c r="E306" s="399"/>
      <c r="F306" s="399"/>
      <c r="G306" s="399"/>
      <c r="H306" s="399"/>
      <c r="I306" s="399"/>
      <c r="J306" s="436"/>
      <c r="K306" s="455"/>
      <c r="L306" s="436"/>
      <c r="M306" s="399"/>
      <c r="N306" s="399"/>
      <c r="O306" s="436"/>
      <c r="P306" s="399"/>
      <c r="Q306" s="399"/>
      <c r="R306" s="400"/>
      <c r="S306" s="399"/>
      <c r="T306" s="400"/>
      <c r="U306" s="400"/>
      <c r="V306" s="400"/>
      <c r="W306" s="400"/>
      <c r="X306" s="400"/>
      <c r="Y306" s="400"/>
      <c r="Z306" s="401"/>
      <c r="AA306" s="401"/>
      <c r="AB306" s="401"/>
      <c r="AC306" s="401"/>
      <c r="AD306" s="401"/>
      <c r="AE306" s="401"/>
    </row>
    <row r="307" ht="12.0" customHeight="1">
      <c r="A307" s="399"/>
      <c r="B307" s="436"/>
      <c r="C307" s="399"/>
      <c r="D307" s="399"/>
      <c r="E307" s="399"/>
      <c r="F307" s="399"/>
      <c r="G307" s="399"/>
      <c r="H307" s="399"/>
      <c r="I307" s="399"/>
      <c r="J307" s="399"/>
      <c r="K307" s="436" t="s">
        <v>607</v>
      </c>
      <c r="L307" s="436" t="s">
        <v>541</v>
      </c>
      <c r="M307" s="436" t="s">
        <v>648</v>
      </c>
      <c r="N307" s="399"/>
      <c r="O307" s="399"/>
      <c r="P307" s="436"/>
      <c r="Q307" s="399"/>
      <c r="R307" s="400"/>
      <c r="S307" s="399"/>
      <c r="T307" s="400"/>
      <c r="U307" s="400"/>
      <c r="V307" s="400"/>
      <c r="W307" s="400"/>
      <c r="X307" s="400"/>
      <c r="Y307" s="400"/>
      <c r="Z307" s="401"/>
      <c r="AA307" s="401"/>
      <c r="AB307" s="401"/>
      <c r="AC307" s="401"/>
      <c r="AD307" s="401"/>
      <c r="AE307" s="401"/>
    </row>
    <row r="308" ht="12.0" customHeight="1">
      <c r="A308" s="399"/>
      <c r="B308" s="436"/>
      <c r="C308" s="399"/>
      <c r="D308" s="469"/>
      <c r="E308" s="441" t="s">
        <v>609</v>
      </c>
      <c r="F308" s="399"/>
      <c r="G308" s="435" t="s">
        <v>357</v>
      </c>
      <c r="H308" s="435" t="s">
        <v>610</v>
      </c>
      <c r="I308" s="435" t="s">
        <v>611</v>
      </c>
      <c r="J308" s="435" t="s">
        <v>612</v>
      </c>
      <c r="K308" s="435" t="s">
        <v>613</v>
      </c>
      <c r="L308" s="435" t="s">
        <v>614</v>
      </c>
      <c r="M308" s="435" t="s">
        <v>615</v>
      </c>
      <c r="N308" s="399"/>
      <c r="O308" s="399"/>
      <c r="P308" s="436"/>
      <c r="Q308" s="399"/>
      <c r="R308" s="400"/>
      <c r="S308" s="399"/>
      <c r="T308" s="400"/>
      <c r="U308" s="400"/>
      <c r="V308" s="400"/>
      <c r="W308" s="400"/>
      <c r="X308" s="400"/>
      <c r="Y308" s="400"/>
      <c r="Z308" s="401"/>
      <c r="AA308" s="401"/>
      <c r="AB308" s="401"/>
      <c r="AC308" s="401"/>
      <c r="AD308" s="401"/>
      <c r="AE308" s="401"/>
    </row>
    <row r="309" ht="12.0" customHeight="1">
      <c r="A309" s="399"/>
      <c r="B309" s="436"/>
      <c r="C309" s="399"/>
      <c r="D309" s="424" t="s">
        <v>477</v>
      </c>
      <c r="E309" s="399" t="s">
        <v>650</v>
      </c>
      <c r="F309" s="399"/>
      <c r="G309" s="455">
        <v>7.0</v>
      </c>
      <c r="H309" s="399"/>
      <c r="I309" s="436"/>
      <c r="J309" s="455">
        <v>1182.0</v>
      </c>
      <c r="K309" s="438">
        <v>0.0</v>
      </c>
      <c r="L309" s="431">
        <v>1182.0</v>
      </c>
      <c r="M309" s="431">
        <v>1.4592592592592593</v>
      </c>
      <c r="N309" s="436">
        <v>4.0</v>
      </c>
      <c r="O309" s="399" t="s">
        <v>629</v>
      </c>
      <c r="P309" s="455">
        <v>28.0</v>
      </c>
      <c r="Q309" s="424" t="s">
        <v>651</v>
      </c>
      <c r="R309" s="400"/>
      <c r="S309" s="399"/>
      <c r="T309" s="400"/>
      <c r="U309" s="400"/>
      <c r="V309" s="400"/>
      <c r="W309" s="400"/>
      <c r="X309" s="400"/>
      <c r="Y309" s="400"/>
      <c r="Z309" s="401"/>
      <c r="AA309" s="401"/>
      <c r="AB309" s="401"/>
      <c r="AC309" s="401"/>
      <c r="AD309" s="401"/>
      <c r="AE309" s="401"/>
    </row>
    <row r="310" ht="12.0" customHeight="1">
      <c r="A310" s="399"/>
      <c r="B310" s="436"/>
      <c r="C310" s="399"/>
      <c r="D310" s="424" t="s">
        <v>477</v>
      </c>
      <c r="E310" s="399" t="s">
        <v>654</v>
      </c>
      <c r="F310" s="399"/>
      <c r="G310" s="436">
        <v>1.0</v>
      </c>
      <c r="H310" s="455"/>
      <c r="I310" s="436"/>
      <c r="J310" s="455">
        <v>8.0</v>
      </c>
      <c r="K310" s="438">
        <v>0.0</v>
      </c>
      <c r="L310" s="478">
        <v>8.0</v>
      </c>
      <c r="M310" s="478">
        <v>0.009876543209876543</v>
      </c>
      <c r="N310" s="436">
        <v>2.5</v>
      </c>
      <c r="O310" s="399" t="s">
        <v>629</v>
      </c>
      <c r="P310" s="479">
        <v>2.5</v>
      </c>
      <c r="Q310" s="424" t="s">
        <v>655</v>
      </c>
      <c r="R310" s="400"/>
      <c r="S310" s="399"/>
      <c r="T310" s="400"/>
      <c r="U310" s="400"/>
      <c r="V310" s="400"/>
      <c r="W310" s="400"/>
      <c r="X310" s="400"/>
      <c r="Y310" s="400"/>
      <c r="Z310" s="401"/>
      <c r="AA310" s="401"/>
      <c r="AB310" s="401"/>
      <c r="AC310" s="401"/>
      <c r="AD310" s="401"/>
      <c r="AE310" s="401"/>
    </row>
    <row r="311" ht="12.0" customHeight="1">
      <c r="A311" s="399"/>
      <c r="B311" s="436"/>
      <c r="C311" s="399"/>
      <c r="D311" s="399"/>
      <c r="E311" s="399"/>
      <c r="F311" s="399"/>
      <c r="G311" s="436"/>
      <c r="H311" s="455"/>
      <c r="I311" s="399"/>
      <c r="J311" s="455"/>
      <c r="K311" s="438"/>
      <c r="L311" s="431">
        <v>1190.0</v>
      </c>
      <c r="M311" s="431">
        <v>1.4691358024691359</v>
      </c>
      <c r="N311" s="436"/>
      <c r="O311" s="399"/>
      <c r="P311" s="455">
        <v>30.5</v>
      </c>
      <c r="Q311" s="399"/>
      <c r="R311" s="400"/>
      <c r="S311" s="399"/>
      <c r="T311" s="400"/>
      <c r="U311" s="400"/>
      <c r="V311" s="400"/>
      <c r="W311" s="400"/>
      <c r="X311" s="400"/>
      <c r="Y311" s="400"/>
      <c r="Z311" s="401"/>
      <c r="AA311" s="401"/>
      <c r="AB311" s="401"/>
      <c r="AC311" s="401"/>
      <c r="AD311" s="401"/>
      <c r="AE311" s="401"/>
    </row>
    <row r="312" ht="12.0" customHeight="1">
      <c r="A312" s="399"/>
      <c r="B312" s="436"/>
      <c r="C312" s="399"/>
      <c r="D312" s="399"/>
      <c r="E312" s="399"/>
      <c r="F312" s="399"/>
      <c r="G312" s="399"/>
      <c r="H312" s="399"/>
      <c r="I312" s="399"/>
      <c r="J312" s="436"/>
      <c r="K312" s="436"/>
      <c r="L312" s="436"/>
      <c r="M312" s="399"/>
      <c r="N312" s="399"/>
      <c r="O312" s="436"/>
      <c r="P312" s="399"/>
      <c r="Q312" s="399"/>
      <c r="R312" s="400"/>
      <c r="S312" s="399"/>
      <c r="T312" s="400"/>
      <c r="U312" s="400"/>
      <c r="V312" s="400"/>
      <c r="W312" s="400"/>
      <c r="X312" s="400"/>
      <c r="Y312" s="400"/>
      <c r="Z312" s="401"/>
      <c r="AA312" s="401"/>
      <c r="AB312" s="401"/>
      <c r="AC312" s="401"/>
      <c r="AD312" s="401"/>
      <c r="AE312" s="401"/>
    </row>
    <row r="313" ht="12.0" customHeight="1">
      <c r="A313" s="399"/>
      <c r="B313" s="436"/>
      <c r="C313" s="399"/>
      <c r="D313" s="399"/>
      <c r="E313" s="441" t="s">
        <v>544</v>
      </c>
      <c r="F313" s="399"/>
      <c r="G313" s="435" t="s">
        <v>553</v>
      </c>
      <c r="H313" s="479" t="s">
        <v>631</v>
      </c>
      <c r="I313" s="435" t="s">
        <v>632</v>
      </c>
      <c r="J313" s="479" t="s">
        <v>633</v>
      </c>
      <c r="K313" s="442" t="s">
        <v>634</v>
      </c>
      <c r="L313" s="479" t="s">
        <v>635</v>
      </c>
      <c r="M313" s="431"/>
      <c r="N313" s="436"/>
      <c r="O313" s="399"/>
      <c r="P313" s="455"/>
      <c r="Q313" s="399"/>
      <c r="R313" s="400"/>
      <c r="S313" s="399"/>
      <c r="T313" s="400"/>
      <c r="U313" s="400"/>
      <c r="V313" s="400"/>
      <c r="W313" s="400"/>
      <c r="X313" s="400"/>
      <c r="Y313" s="400"/>
      <c r="Z313" s="401"/>
      <c r="AA313" s="401"/>
      <c r="AB313" s="401"/>
      <c r="AC313" s="401"/>
      <c r="AD313" s="401"/>
      <c r="AE313" s="401"/>
    </row>
    <row r="314" ht="12.0" customHeight="1">
      <c r="A314" s="399"/>
      <c r="B314" s="436"/>
      <c r="C314" s="399"/>
      <c r="D314" s="399"/>
      <c r="E314" s="399" t="s">
        <v>636</v>
      </c>
      <c r="F314" s="399"/>
      <c r="G314" s="480">
        <v>1190.0</v>
      </c>
      <c r="H314" s="480">
        <v>1.4691358024691359</v>
      </c>
      <c r="I314" s="456">
        <v>0.0</v>
      </c>
      <c r="J314" s="456">
        <v>734.5679012345679</v>
      </c>
      <c r="K314" s="456">
        <v>2975.0</v>
      </c>
      <c r="L314" s="456">
        <v>3709.567901234568</v>
      </c>
      <c r="M314" s="431"/>
      <c r="N314" s="436"/>
      <c r="O314" s="399"/>
      <c r="P314" s="455"/>
      <c r="Q314" s="399"/>
      <c r="R314" s="400"/>
      <c r="S314" s="399"/>
      <c r="T314" s="400"/>
      <c r="U314" s="400"/>
      <c r="V314" s="400"/>
      <c r="W314" s="400"/>
      <c r="X314" s="400"/>
      <c r="Y314" s="400"/>
      <c r="Z314" s="401"/>
      <c r="AA314" s="401"/>
      <c r="AB314" s="401"/>
      <c r="AC314" s="401"/>
      <c r="AD314" s="401"/>
      <c r="AE314" s="401"/>
    </row>
    <row r="315" ht="12.0" customHeight="1">
      <c r="A315" s="399"/>
      <c r="B315" s="436"/>
      <c r="C315" s="399"/>
      <c r="D315" s="399"/>
      <c r="E315" s="399" t="s">
        <v>478</v>
      </c>
      <c r="F315" s="399"/>
      <c r="G315" s="480">
        <v>0.0</v>
      </c>
      <c r="H315" s="480">
        <v>0.0</v>
      </c>
      <c r="I315" s="456">
        <v>0.0</v>
      </c>
      <c r="J315" s="456">
        <v>0.0</v>
      </c>
      <c r="K315" s="456">
        <v>0.0</v>
      </c>
      <c r="L315" s="456">
        <v>0.0</v>
      </c>
      <c r="M315" s="431"/>
      <c r="N315" s="436"/>
      <c r="O315" s="399"/>
      <c r="P315" s="455"/>
      <c r="Q315" s="399"/>
      <c r="R315" s="400"/>
      <c r="S315" s="399"/>
      <c r="T315" s="400"/>
      <c r="U315" s="400"/>
      <c r="V315" s="400"/>
      <c r="W315" s="400"/>
      <c r="X315" s="400"/>
      <c r="Y315" s="400"/>
      <c r="Z315" s="401"/>
      <c r="AA315" s="401"/>
      <c r="AB315" s="401"/>
      <c r="AC315" s="401"/>
      <c r="AD315" s="401"/>
      <c r="AE315" s="401"/>
    </row>
    <row r="316" ht="12.0" customHeight="1">
      <c r="A316" s="399"/>
      <c r="B316" s="436"/>
      <c r="C316" s="399"/>
      <c r="D316" s="399"/>
      <c r="E316" s="399" t="s">
        <v>483</v>
      </c>
      <c r="F316" s="399"/>
      <c r="G316" s="480">
        <v>0.0</v>
      </c>
      <c r="H316" s="480">
        <v>0.0</v>
      </c>
      <c r="I316" s="456">
        <v>0.0</v>
      </c>
      <c r="J316" s="456">
        <v>0.0</v>
      </c>
      <c r="K316" s="456">
        <v>0.0</v>
      </c>
      <c r="L316" s="456">
        <v>0.0</v>
      </c>
      <c r="M316" s="431"/>
      <c r="N316" s="436"/>
      <c r="O316" s="399"/>
      <c r="P316" s="455"/>
      <c r="Q316" s="399"/>
      <c r="R316" s="400"/>
      <c r="S316" s="399"/>
      <c r="T316" s="400"/>
      <c r="U316" s="400"/>
      <c r="V316" s="400"/>
      <c r="W316" s="400"/>
      <c r="X316" s="400"/>
      <c r="Y316" s="400"/>
      <c r="Z316" s="401"/>
      <c r="AA316" s="401"/>
      <c r="AB316" s="401"/>
      <c r="AC316" s="401"/>
      <c r="AD316" s="401"/>
      <c r="AE316" s="401"/>
    </row>
    <row r="317" ht="12.0" customHeight="1">
      <c r="A317" s="399"/>
      <c r="B317" s="436"/>
      <c r="C317" s="399"/>
      <c r="D317" s="399"/>
      <c r="E317" s="399" t="s">
        <v>637</v>
      </c>
      <c r="F317" s="399"/>
      <c r="G317" s="455">
        <v>0.0</v>
      </c>
      <c r="H317" s="455">
        <v>0.0</v>
      </c>
      <c r="I317" s="456">
        <v>0.0</v>
      </c>
      <c r="J317" s="456">
        <v>0.0</v>
      </c>
      <c r="K317" s="456">
        <v>0.0</v>
      </c>
      <c r="L317" s="456">
        <v>0.0</v>
      </c>
      <c r="M317" s="431"/>
      <c r="N317" s="436"/>
      <c r="O317" s="399"/>
      <c r="P317" s="455"/>
      <c r="Q317" s="399"/>
      <c r="R317" s="400"/>
      <c r="S317" s="399"/>
      <c r="T317" s="400"/>
      <c r="U317" s="400"/>
      <c r="V317" s="400"/>
      <c r="W317" s="400"/>
      <c r="X317" s="400"/>
      <c r="Y317" s="400"/>
      <c r="Z317" s="401"/>
      <c r="AA317" s="401"/>
      <c r="AB317" s="401"/>
      <c r="AC317" s="401"/>
      <c r="AD317" s="401"/>
      <c r="AE317" s="401"/>
    </row>
    <row r="318" ht="12.0" customHeight="1">
      <c r="A318" s="399"/>
      <c r="B318" s="436"/>
      <c r="C318" s="399"/>
      <c r="D318" s="399"/>
      <c r="E318" s="399"/>
      <c r="F318" s="399"/>
      <c r="G318" s="399"/>
      <c r="H318" s="399"/>
      <c r="I318" s="399"/>
      <c r="J318" s="436"/>
      <c r="K318" s="436"/>
      <c r="L318" s="436"/>
      <c r="M318" s="399"/>
      <c r="N318" s="399"/>
      <c r="O318" s="436"/>
      <c r="P318" s="399"/>
      <c r="Q318" s="399"/>
      <c r="R318" s="400"/>
      <c r="S318" s="399"/>
      <c r="T318" s="400"/>
      <c r="U318" s="400"/>
      <c r="V318" s="400"/>
      <c r="W318" s="400"/>
      <c r="X318" s="400"/>
      <c r="Y318" s="400"/>
      <c r="Z318" s="401"/>
      <c r="AA318" s="401"/>
      <c r="AB318" s="401"/>
      <c r="AC318" s="401"/>
      <c r="AD318" s="401"/>
      <c r="AE318" s="401"/>
    </row>
    <row r="319" ht="12.0" customHeight="1">
      <c r="A319" s="399"/>
      <c r="B319" s="436"/>
      <c r="C319" s="399"/>
      <c r="D319" s="399"/>
      <c r="E319" s="399"/>
      <c r="F319" s="399"/>
      <c r="G319" s="399"/>
      <c r="H319" s="399"/>
      <c r="I319" s="399"/>
      <c r="J319" s="436"/>
      <c r="K319" s="436"/>
      <c r="L319" s="436"/>
      <c r="M319" s="399"/>
      <c r="N319" s="399"/>
      <c r="O319" s="436"/>
      <c r="P319" s="399"/>
      <c r="Q319" s="399"/>
      <c r="R319" s="400"/>
      <c r="S319" s="399"/>
      <c r="T319" s="400"/>
      <c r="U319" s="400"/>
      <c r="V319" s="400"/>
      <c r="W319" s="400"/>
      <c r="X319" s="400"/>
      <c r="Y319" s="400"/>
      <c r="Z319" s="401"/>
      <c r="AA319" s="401"/>
      <c r="AB319" s="401"/>
      <c r="AC319" s="401"/>
      <c r="AD319" s="401"/>
      <c r="AE319" s="401"/>
    </row>
    <row r="320" ht="12.0" customHeight="1">
      <c r="A320" s="399"/>
      <c r="B320" s="436"/>
      <c r="C320" s="399" t="s">
        <v>681</v>
      </c>
      <c r="D320" s="399" t="s">
        <v>682</v>
      </c>
      <c r="E320" s="399"/>
      <c r="F320" s="399"/>
      <c r="G320" s="399"/>
      <c r="H320" s="436" t="s">
        <v>410</v>
      </c>
      <c r="I320" s="423">
        <v>406.08633333333336</v>
      </c>
      <c r="J320" s="470">
        <v>1.0</v>
      </c>
      <c r="K320" s="431">
        <v>406.08633333333336</v>
      </c>
      <c r="L320" s="468">
        <v>1218.259</v>
      </c>
      <c r="M320" s="431">
        <v>956.1310000000001</v>
      </c>
      <c r="N320" s="431">
        <v>0.0</v>
      </c>
      <c r="O320" s="431"/>
      <c r="P320" s="430">
        <v>0.0</v>
      </c>
      <c r="Q320" s="468">
        <v>956.1310000000001</v>
      </c>
      <c r="R320" s="400"/>
      <c r="S320" s="439">
        <v>70991.60670700001</v>
      </c>
      <c r="T320" s="400">
        <v>44549.32615333333</v>
      </c>
      <c r="U320" s="400">
        <v>0.0</v>
      </c>
      <c r="V320" s="400"/>
      <c r="W320" s="400">
        <v>0.0</v>
      </c>
      <c r="X320" s="400">
        <v>2980.531820987654</v>
      </c>
      <c r="Y320" s="400">
        <v>118521.464681321</v>
      </c>
      <c r="Z320" s="401"/>
      <c r="AA320" s="401"/>
      <c r="AB320" s="401"/>
      <c r="AC320" s="401"/>
      <c r="AD320" s="401"/>
      <c r="AE320" s="401"/>
    </row>
    <row r="321" ht="12.0" customHeight="1">
      <c r="A321" s="399"/>
      <c r="B321" s="436"/>
      <c r="C321" s="399"/>
      <c r="D321" s="399"/>
      <c r="E321" s="399"/>
      <c r="F321" s="399"/>
      <c r="G321" s="399"/>
      <c r="H321" s="399"/>
      <c r="I321" s="399"/>
      <c r="J321" s="436"/>
      <c r="K321" s="455"/>
      <c r="L321" s="436"/>
      <c r="M321" s="399"/>
      <c r="N321" s="399"/>
      <c r="O321" s="436"/>
      <c r="P321" s="399"/>
      <c r="Q321" s="399"/>
      <c r="R321" s="400"/>
      <c r="S321" s="399"/>
      <c r="T321" s="400"/>
      <c r="U321" s="400"/>
      <c r="V321" s="400"/>
      <c r="W321" s="400"/>
      <c r="X321" s="400"/>
      <c r="Y321" s="400"/>
      <c r="Z321" s="401"/>
      <c r="AA321" s="401"/>
      <c r="AB321" s="401"/>
      <c r="AC321" s="401"/>
      <c r="AD321" s="401"/>
      <c r="AE321" s="401"/>
    </row>
    <row r="322" ht="12.0" customHeight="1">
      <c r="A322" s="399"/>
      <c r="B322" s="436"/>
      <c r="C322" s="399"/>
      <c r="D322" s="399"/>
      <c r="E322" s="399"/>
      <c r="F322" s="399"/>
      <c r="G322" s="399"/>
      <c r="H322" s="399"/>
      <c r="I322" s="399"/>
      <c r="J322" s="399"/>
      <c r="K322" s="436" t="s">
        <v>607</v>
      </c>
      <c r="L322" s="436" t="s">
        <v>541</v>
      </c>
      <c r="M322" s="436" t="s">
        <v>648</v>
      </c>
      <c r="N322" s="399"/>
      <c r="O322" s="399"/>
      <c r="P322" s="436"/>
      <c r="Q322" s="399"/>
      <c r="R322" s="400"/>
      <c r="S322" s="399"/>
      <c r="T322" s="400"/>
      <c r="U322" s="400"/>
      <c r="V322" s="400"/>
      <c r="W322" s="400"/>
      <c r="X322" s="400"/>
      <c r="Y322" s="400"/>
      <c r="Z322" s="401"/>
      <c r="AA322" s="401"/>
      <c r="AB322" s="401"/>
      <c r="AC322" s="401"/>
      <c r="AD322" s="401"/>
      <c r="AE322" s="401"/>
    </row>
    <row r="323" ht="12.0" customHeight="1">
      <c r="A323" s="399"/>
      <c r="B323" s="436"/>
      <c r="C323" s="399"/>
      <c r="D323" s="469"/>
      <c r="E323" s="441" t="s">
        <v>609</v>
      </c>
      <c r="F323" s="399"/>
      <c r="G323" s="435" t="s">
        <v>357</v>
      </c>
      <c r="H323" s="435" t="s">
        <v>610</v>
      </c>
      <c r="I323" s="435" t="s">
        <v>611</v>
      </c>
      <c r="J323" s="435" t="s">
        <v>612</v>
      </c>
      <c r="K323" s="435" t="s">
        <v>613</v>
      </c>
      <c r="L323" s="435" t="s">
        <v>614</v>
      </c>
      <c r="M323" s="435" t="s">
        <v>615</v>
      </c>
      <c r="N323" s="399"/>
      <c r="O323" s="399"/>
      <c r="P323" s="436"/>
      <c r="Q323" s="399"/>
      <c r="R323" s="400"/>
      <c r="S323" s="399"/>
      <c r="T323" s="400"/>
      <c r="U323" s="400"/>
      <c r="V323" s="400"/>
      <c r="W323" s="400"/>
      <c r="X323" s="400"/>
      <c r="Y323" s="400"/>
      <c r="Z323" s="401"/>
      <c r="AA323" s="401"/>
      <c r="AB323" s="401"/>
      <c r="AC323" s="401"/>
      <c r="AD323" s="401"/>
      <c r="AE323" s="401"/>
    </row>
    <row r="324" ht="12.0" customHeight="1">
      <c r="A324" s="399"/>
      <c r="B324" s="436"/>
      <c r="C324" s="399"/>
      <c r="D324" s="424" t="s">
        <v>477</v>
      </c>
      <c r="E324" s="399" t="s">
        <v>683</v>
      </c>
      <c r="F324" s="399"/>
      <c r="G324" s="436"/>
      <c r="H324" s="483">
        <v>10534.0</v>
      </c>
      <c r="I324" s="436"/>
      <c r="J324" s="455">
        <v>326.554</v>
      </c>
      <c r="K324" s="438">
        <v>0.0</v>
      </c>
      <c r="L324" s="431">
        <v>326.554</v>
      </c>
      <c r="M324" s="431">
        <v>0.40315308641975306</v>
      </c>
      <c r="N324" s="482">
        <v>0.013333333333333334</v>
      </c>
      <c r="O324" s="399" t="s">
        <v>616</v>
      </c>
      <c r="P324" s="455">
        <v>140.45333333333335</v>
      </c>
      <c r="Q324" s="399" t="s">
        <v>671</v>
      </c>
      <c r="R324" s="400"/>
      <c r="S324" s="399"/>
      <c r="T324" s="400"/>
      <c r="U324" s="400"/>
      <c r="V324" s="400"/>
      <c r="W324" s="400"/>
      <c r="X324" s="400"/>
      <c r="Y324" s="400"/>
      <c r="Z324" s="401"/>
      <c r="AA324" s="401"/>
      <c r="AB324" s="401"/>
      <c r="AC324" s="401"/>
      <c r="AD324" s="401"/>
      <c r="AE324" s="401"/>
    </row>
    <row r="325" ht="12.0" customHeight="1">
      <c r="A325" s="399"/>
      <c r="B325" s="436"/>
      <c r="C325" s="399"/>
      <c r="D325" s="424" t="s">
        <v>477</v>
      </c>
      <c r="E325" s="399" t="s">
        <v>684</v>
      </c>
      <c r="F325" s="399"/>
      <c r="G325" s="455"/>
      <c r="H325" s="483">
        <v>1481.0</v>
      </c>
      <c r="I325" s="436"/>
      <c r="J325" s="455">
        <v>128.84699999999998</v>
      </c>
      <c r="K325" s="438">
        <v>0.0</v>
      </c>
      <c r="L325" s="431">
        <v>128.84699999999998</v>
      </c>
      <c r="M325" s="431">
        <v>0.15907037037037033</v>
      </c>
      <c r="N325" s="482">
        <v>0.017666666666666667</v>
      </c>
      <c r="O325" s="399" t="s">
        <v>616</v>
      </c>
      <c r="P325" s="455">
        <v>26.164333333333335</v>
      </c>
      <c r="Q325" s="399" t="s">
        <v>685</v>
      </c>
      <c r="R325" s="400"/>
      <c r="S325" s="399"/>
      <c r="T325" s="400"/>
      <c r="U325" s="400"/>
      <c r="V325" s="400"/>
      <c r="W325" s="400"/>
      <c r="X325" s="400"/>
      <c r="Y325" s="400"/>
      <c r="Z325" s="401"/>
      <c r="AA325" s="401"/>
      <c r="AB325" s="401"/>
      <c r="AC325" s="401"/>
      <c r="AD325" s="401"/>
      <c r="AE325" s="401"/>
    </row>
    <row r="326" ht="12.0" customHeight="1">
      <c r="A326" s="399"/>
      <c r="B326" s="436"/>
      <c r="C326" s="399"/>
      <c r="D326" s="424" t="s">
        <v>477</v>
      </c>
      <c r="E326" s="399" t="s">
        <v>686</v>
      </c>
      <c r="F326" s="399"/>
      <c r="G326" s="436"/>
      <c r="H326" s="483">
        <v>1151.0</v>
      </c>
      <c r="I326" s="436"/>
      <c r="J326" s="455">
        <v>276.24000000000007</v>
      </c>
      <c r="K326" s="438">
        <v>0.0</v>
      </c>
      <c r="L326" s="431">
        <v>276.24000000000007</v>
      </c>
      <c r="M326" s="431">
        <v>0.34103703703703714</v>
      </c>
      <c r="N326" s="482">
        <v>0.05333333333333333</v>
      </c>
      <c r="O326" s="399" t="s">
        <v>616</v>
      </c>
      <c r="P326" s="455">
        <v>61.38666666666666</v>
      </c>
      <c r="Q326" s="399" t="s">
        <v>687</v>
      </c>
      <c r="R326" s="400"/>
      <c r="S326" s="399"/>
      <c r="T326" s="400"/>
      <c r="U326" s="400"/>
      <c r="V326" s="400"/>
      <c r="W326" s="400"/>
      <c r="X326" s="400"/>
      <c r="Y326" s="400"/>
      <c r="Z326" s="401"/>
      <c r="AA326" s="401"/>
      <c r="AB326" s="401"/>
      <c r="AC326" s="401"/>
      <c r="AD326" s="401"/>
      <c r="AE326" s="401"/>
    </row>
    <row r="327" ht="12.0" customHeight="1">
      <c r="A327" s="399"/>
      <c r="B327" s="436"/>
      <c r="C327" s="399"/>
      <c r="D327" s="424" t="s">
        <v>477</v>
      </c>
      <c r="E327" s="399" t="s">
        <v>688</v>
      </c>
      <c r="F327" s="399"/>
      <c r="G327" s="436"/>
      <c r="H327" s="483">
        <v>210.0</v>
      </c>
      <c r="I327" s="436"/>
      <c r="J327" s="455">
        <v>224.48999999999995</v>
      </c>
      <c r="K327" s="438">
        <v>0.0</v>
      </c>
      <c r="L327" s="431">
        <v>224.48999999999995</v>
      </c>
      <c r="M327" s="431">
        <v>0.2771481481481481</v>
      </c>
      <c r="N327" s="482">
        <v>0.08866666666666667</v>
      </c>
      <c r="O327" s="399" t="s">
        <v>616</v>
      </c>
      <c r="P327" s="455">
        <v>18.62</v>
      </c>
      <c r="Q327" s="399" t="s">
        <v>689</v>
      </c>
      <c r="R327" s="400"/>
      <c r="S327" s="399"/>
      <c r="T327" s="400"/>
      <c r="U327" s="400"/>
      <c r="V327" s="400"/>
      <c r="W327" s="400"/>
      <c r="X327" s="400"/>
      <c r="Y327" s="400"/>
      <c r="Z327" s="401"/>
      <c r="AA327" s="401"/>
      <c r="AB327" s="401"/>
      <c r="AC327" s="401"/>
      <c r="AD327" s="401"/>
      <c r="AE327" s="401"/>
    </row>
    <row r="328" ht="12.0" customHeight="1">
      <c r="A328" s="399"/>
      <c r="B328" s="436"/>
      <c r="C328" s="399"/>
      <c r="D328" s="424" t="s">
        <v>478</v>
      </c>
      <c r="E328" s="399" t="s">
        <v>690</v>
      </c>
      <c r="F328" s="399"/>
      <c r="G328" s="436"/>
      <c r="H328" s="483">
        <v>964.0</v>
      </c>
      <c r="I328" s="436"/>
      <c r="J328" s="455">
        <v>29.884</v>
      </c>
      <c r="K328" s="438">
        <v>0.0</v>
      </c>
      <c r="L328" s="431">
        <v>29.884</v>
      </c>
      <c r="M328" s="431">
        <v>0.3112916666666667</v>
      </c>
      <c r="N328" s="482">
        <v>0.018000000000000002</v>
      </c>
      <c r="O328" s="399" t="s">
        <v>616</v>
      </c>
      <c r="P328" s="455">
        <v>17.352</v>
      </c>
      <c r="Q328" s="399" t="s">
        <v>691</v>
      </c>
      <c r="R328" s="400"/>
      <c r="S328" s="399"/>
      <c r="T328" s="400"/>
      <c r="U328" s="400"/>
      <c r="V328" s="400"/>
      <c r="W328" s="400"/>
      <c r="X328" s="400"/>
      <c r="Y328" s="400"/>
      <c r="Z328" s="401"/>
      <c r="AA328" s="401"/>
      <c r="AB328" s="401"/>
      <c r="AC328" s="401"/>
      <c r="AD328" s="401"/>
      <c r="AE328" s="401"/>
    </row>
    <row r="329" ht="12.0" customHeight="1">
      <c r="A329" s="399"/>
      <c r="B329" s="436"/>
      <c r="C329" s="399"/>
      <c r="D329" s="424" t="s">
        <v>478</v>
      </c>
      <c r="E329" s="399" t="s">
        <v>692</v>
      </c>
      <c r="F329" s="399"/>
      <c r="G329" s="455"/>
      <c r="H329" s="483">
        <v>1022.0</v>
      </c>
      <c r="I329" s="436"/>
      <c r="J329" s="455">
        <v>88.914</v>
      </c>
      <c r="K329" s="438">
        <v>0.0</v>
      </c>
      <c r="L329" s="431">
        <v>88.914</v>
      </c>
      <c r="M329" s="431">
        <v>0.9261875</v>
      </c>
      <c r="N329" s="482">
        <v>0.023850000000000003</v>
      </c>
      <c r="O329" s="399" t="s">
        <v>616</v>
      </c>
      <c r="P329" s="455">
        <v>24.374700000000004</v>
      </c>
      <c r="Q329" s="399" t="s">
        <v>693</v>
      </c>
      <c r="R329" s="400"/>
      <c r="S329" s="399"/>
      <c r="T329" s="400"/>
      <c r="U329" s="400"/>
      <c r="V329" s="400"/>
      <c r="W329" s="400"/>
      <c r="X329" s="400"/>
      <c r="Y329" s="400"/>
      <c r="Z329" s="401"/>
      <c r="AA329" s="401"/>
      <c r="AB329" s="401"/>
      <c r="AC329" s="401"/>
      <c r="AD329" s="401"/>
      <c r="AE329" s="401"/>
    </row>
    <row r="330" ht="12.0" customHeight="1">
      <c r="A330" s="399"/>
      <c r="B330" s="436"/>
      <c r="C330" s="399"/>
      <c r="D330" s="424" t="s">
        <v>478</v>
      </c>
      <c r="E330" s="399" t="s">
        <v>694</v>
      </c>
      <c r="F330" s="399"/>
      <c r="G330" s="436"/>
      <c r="H330" s="483">
        <v>1454.0</v>
      </c>
      <c r="I330" s="436"/>
      <c r="J330" s="455">
        <v>348.96</v>
      </c>
      <c r="K330" s="438">
        <v>0.0</v>
      </c>
      <c r="L330" s="431">
        <v>348.96</v>
      </c>
      <c r="M330" s="431">
        <v>3.635</v>
      </c>
      <c r="N330" s="482">
        <v>0.072</v>
      </c>
      <c r="O330" s="399" t="s">
        <v>616</v>
      </c>
      <c r="P330" s="455">
        <v>104.68799999999999</v>
      </c>
      <c r="Q330" s="399" t="s">
        <v>695</v>
      </c>
      <c r="R330" s="400"/>
      <c r="S330" s="399"/>
      <c r="T330" s="400"/>
      <c r="U330" s="400"/>
      <c r="V330" s="400"/>
      <c r="W330" s="400"/>
      <c r="X330" s="400"/>
      <c r="Y330" s="400"/>
      <c r="Z330" s="401"/>
      <c r="AA330" s="401"/>
      <c r="AB330" s="401"/>
      <c r="AC330" s="401"/>
      <c r="AD330" s="401"/>
      <c r="AE330" s="401"/>
    </row>
    <row r="331" ht="12.0" customHeight="1">
      <c r="A331" s="399"/>
      <c r="B331" s="436"/>
      <c r="C331" s="399"/>
      <c r="D331" s="424" t="s">
        <v>478</v>
      </c>
      <c r="E331" s="399" t="s">
        <v>696</v>
      </c>
      <c r="F331" s="399"/>
      <c r="G331" s="436"/>
      <c r="H331" s="483">
        <v>109.0</v>
      </c>
      <c r="I331" s="436"/>
      <c r="J331" s="455">
        <v>116.521</v>
      </c>
      <c r="K331" s="438">
        <v>0.0</v>
      </c>
      <c r="L331" s="478">
        <v>116.521</v>
      </c>
      <c r="M331" s="478">
        <v>1.2137604166666667</v>
      </c>
      <c r="N331" s="482">
        <v>0.11970000000000001</v>
      </c>
      <c r="O331" s="399" t="s">
        <v>616</v>
      </c>
      <c r="P331" s="479">
        <v>13.047300000000002</v>
      </c>
      <c r="Q331" s="399" t="s">
        <v>697</v>
      </c>
      <c r="R331" s="400"/>
      <c r="S331" s="399"/>
      <c r="T331" s="400"/>
      <c r="U331" s="400"/>
      <c r="V331" s="400"/>
      <c r="W331" s="400"/>
      <c r="X331" s="400"/>
      <c r="Y331" s="400"/>
      <c r="Z331" s="401"/>
      <c r="AA331" s="401"/>
      <c r="AB331" s="401"/>
      <c r="AC331" s="401"/>
      <c r="AD331" s="401"/>
      <c r="AE331" s="401"/>
    </row>
    <row r="332" ht="12.0" customHeight="1">
      <c r="A332" s="399"/>
      <c r="B332" s="436"/>
      <c r="C332" s="399"/>
      <c r="D332" s="399"/>
      <c r="E332" s="399"/>
      <c r="F332" s="399"/>
      <c r="G332" s="436"/>
      <c r="H332" s="455"/>
      <c r="I332" s="399"/>
      <c r="J332" s="455"/>
      <c r="K332" s="438"/>
      <c r="L332" s="431">
        <v>1540.41</v>
      </c>
      <c r="M332" s="431">
        <v>7.266648225308641</v>
      </c>
      <c r="N332" s="436"/>
      <c r="O332" s="399"/>
      <c r="P332" s="455">
        <v>406.08633333333336</v>
      </c>
      <c r="Q332" s="399"/>
      <c r="R332" s="400"/>
      <c r="S332" s="399"/>
      <c r="T332" s="400"/>
      <c r="U332" s="400"/>
      <c r="V332" s="400"/>
      <c r="W332" s="400"/>
      <c r="X332" s="400"/>
      <c r="Y332" s="400"/>
      <c r="Z332" s="401"/>
      <c r="AA332" s="401"/>
      <c r="AB332" s="401"/>
      <c r="AC332" s="401"/>
      <c r="AD332" s="401"/>
      <c r="AE332" s="401"/>
    </row>
    <row r="333" ht="12.0" customHeight="1">
      <c r="A333" s="399"/>
      <c r="B333" s="436"/>
      <c r="C333" s="399"/>
      <c r="D333" s="399"/>
      <c r="E333" s="399"/>
      <c r="F333" s="399"/>
      <c r="G333" s="436"/>
      <c r="H333" s="455"/>
      <c r="I333" s="455"/>
      <c r="J333" s="438"/>
      <c r="K333" s="431"/>
      <c r="L333" s="431"/>
      <c r="M333" s="436"/>
      <c r="N333" s="399"/>
      <c r="O333" s="455"/>
      <c r="P333" s="399"/>
      <c r="Q333" s="399"/>
      <c r="R333" s="400"/>
      <c r="S333" s="399"/>
      <c r="T333" s="400"/>
      <c r="U333" s="400"/>
      <c r="V333" s="400"/>
      <c r="W333" s="400"/>
      <c r="X333" s="400"/>
      <c r="Y333" s="400"/>
      <c r="Z333" s="401"/>
      <c r="AA333" s="401"/>
      <c r="AB333" s="401"/>
      <c r="AC333" s="401"/>
      <c r="AD333" s="401"/>
      <c r="AE333" s="401"/>
    </row>
    <row r="334" ht="12.0" customHeight="1">
      <c r="A334" s="399"/>
      <c r="B334" s="436"/>
      <c r="C334" s="399"/>
      <c r="D334" s="399"/>
      <c r="E334" s="441" t="s">
        <v>544</v>
      </c>
      <c r="F334" s="399"/>
      <c r="G334" s="435" t="s">
        <v>553</v>
      </c>
      <c r="H334" s="479" t="s">
        <v>631</v>
      </c>
      <c r="I334" s="435" t="s">
        <v>632</v>
      </c>
      <c r="J334" s="479" t="s">
        <v>633</v>
      </c>
      <c r="K334" s="442" t="s">
        <v>634</v>
      </c>
      <c r="L334" s="479" t="s">
        <v>635</v>
      </c>
      <c r="M334" s="431"/>
      <c r="N334" s="436"/>
      <c r="O334" s="399"/>
      <c r="P334" s="455"/>
      <c r="Q334" s="399"/>
      <c r="R334" s="400"/>
      <c r="S334" s="399"/>
      <c r="T334" s="400"/>
      <c r="U334" s="400"/>
      <c r="V334" s="400"/>
      <c r="W334" s="400"/>
      <c r="X334" s="400"/>
      <c r="Y334" s="400"/>
      <c r="Z334" s="401"/>
      <c r="AA334" s="401"/>
      <c r="AB334" s="401"/>
      <c r="AC334" s="401"/>
      <c r="AD334" s="401"/>
      <c r="AE334" s="401"/>
    </row>
    <row r="335" ht="12.0" customHeight="1">
      <c r="A335" s="399"/>
      <c r="B335" s="436"/>
      <c r="C335" s="399"/>
      <c r="D335" s="399"/>
      <c r="E335" s="399" t="s">
        <v>636</v>
      </c>
      <c r="F335" s="399"/>
      <c r="G335" s="480">
        <v>956.1310000000001</v>
      </c>
      <c r="H335" s="480">
        <v>1.1804086419753086</v>
      </c>
      <c r="I335" s="456">
        <v>0.0</v>
      </c>
      <c r="J335" s="456">
        <v>590.2043209876543</v>
      </c>
      <c r="K335" s="456">
        <v>2390.3275</v>
      </c>
      <c r="L335" s="456">
        <v>2980.531820987654</v>
      </c>
      <c r="M335" s="431"/>
      <c r="N335" s="436"/>
      <c r="O335" s="399"/>
      <c r="P335" s="455"/>
      <c r="Q335" s="399"/>
      <c r="R335" s="400"/>
      <c r="S335" s="399"/>
      <c r="T335" s="400"/>
      <c r="U335" s="400"/>
      <c r="V335" s="400"/>
      <c r="W335" s="400"/>
      <c r="X335" s="400"/>
      <c r="Y335" s="400"/>
      <c r="Z335" s="401"/>
      <c r="AA335" s="401"/>
      <c r="AB335" s="401"/>
      <c r="AC335" s="401"/>
      <c r="AD335" s="401"/>
      <c r="AE335" s="401"/>
    </row>
    <row r="336" ht="12.0" customHeight="1">
      <c r="A336" s="399"/>
      <c r="B336" s="436"/>
      <c r="C336" s="399"/>
      <c r="D336" s="399"/>
      <c r="E336" s="399" t="s">
        <v>478</v>
      </c>
      <c r="F336" s="399"/>
      <c r="G336" s="480">
        <v>584.279</v>
      </c>
      <c r="H336" s="480">
        <v>6.086239583333333</v>
      </c>
      <c r="I336" s="456">
        <v>8520.735416666666</v>
      </c>
      <c r="J336" s="456">
        <v>4868.991666666666</v>
      </c>
      <c r="K336" s="456">
        <v>31159.59907</v>
      </c>
      <c r="L336" s="456">
        <v>44549.32615333333</v>
      </c>
      <c r="M336" s="431"/>
      <c r="N336" s="436"/>
      <c r="O336" s="399"/>
      <c r="P336" s="455"/>
      <c r="Q336" s="399"/>
      <c r="R336" s="400"/>
      <c r="S336" s="399"/>
      <c r="T336" s="400"/>
      <c r="U336" s="400"/>
      <c r="V336" s="400"/>
      <c r="W336" s="400"/>
      <c r="X336" s="400"/>
      <c r="Y336" s="400"/>
      <c r="Z336" s="401"/>
      <c r="AA336" s="401"/>
      <c r="AB336" s="401"/>
      <c r="AC336" s="401"/>
      <c r="AD336" s="401"/>
      <c r="AE336" s="401"/>
    </row>
    <row r="337" ht="12.0" customHeight="1">
      <c r="A337" s="399"/>
      <c r="B337" s="436"/>
      <c r="C337" s="399"/>
      <c r="D337" s="399"/>
      <c r="E337" s="399" t="s">
        <v>483</v>
      </c>
      <c r="F337" s="399"/>
      <c r="G337" s="480">
        <v>0.0</v>
      </c>
      <c r="H337" s="480">
        <v>0.0</v>
      </c>
      <c r="I337" s="456">
        <v>0.0</v>
      </c>
      <c r="J337" s="456">
        <v>0.0</v>
      </c>
      <c r="K337" s="456">
        <v>0.0</v>
      </c>
      <c r="L337" s="456">
        <v>0.0</v>
      </c>
      <c r="M337" s="431"/>
      <c r="N337" s="436"/>
      <c r="O337" s="399"/>
      <c r="P337" s="455"/>
      <c r="Q337" s="399"/>
      <c r="R337" s="400"/>
      <c r="S337" s="399"/>
      <c r="T337" s="400"/>
      <c r="U337" s="400"/>
      <c r="V337" s="400"/>
      <c r="W337" s="400"/>
      <c r="X337" s="400"/>
      <c r="Y337" s="400"/>
      <c r="Z337" s="401"/>
      <c r="AA337" s="401"/>
      <c r="AB337" s="401"/>
      <c r="AC337" s="401"/>
      <c r="AD337" s="401"/>
      <c r="AE337" s="401"/>
    </row>
    <row r="338" ht="12.0" customHeight="1">
      <c r="A338" s="399"/>
      <c r="B338" s="436"/>
      <c r="C338" s="399"/>
      <c r="D338" s="399"/>
      <c r="E338" s="399" t="s">
        <v>637</v>
      </c>
      <c r="F338" s="399"/>
      <c r="G338" s="455">
        <v>0.0</v>
      </c>
      <c r="H338" s="455">
        <v>0.0</v>
      </c>
      <c r="I338" s="456">
        <v>0.0</v>
      </c>
      <c r="J338" s="456">
        <v>0.0</v>
      </c>
      <c r="K338" s="456">
        <v>0.0</v>
      </c>
      <c r="L338" s="456">
        <v>0.0</v>
      </c>
      <c r="M338" s="431"/>
      <c r="N338" s="436"/>
      <c r="O338" s="399"/>
      <c r="P338" s="455"/>
      <c r="Q338" s="399"/>
      <c r="R338" s="400"/>
      <c r="S338" s="399"/>
      <c r="T338" s="400"/>
      <c r="U338" s="400"/>
      <c r="V338" s="400"/>
      <c r="W338" s="400"/>
      <c r="X338" s="400"/>
      <c r="Y338" s="400"/>
      <c r="Z338" s="401"/>
      <c r="AA338" s="401"/>
      <c r="AB338" s="401"/>
      <c r="AC338" s="401"/>
      <c r="AD338" s="401"/>
      <c r="AE338" s="401"/>
    </row>
    <row r="339" ht="12.0" customHeight="1">
      <c r="A339" s="399"/>
      <c r="B339" s="436"/>
      <c r="C339" s="399"/>
      <c r="D339" s="399"/>
      <c r="E339" s="399"/>
      <c r="F339" s="399"/>
      <c r="G339" s="436"/>
      <c r="H339" s="455"/>
      <c r="I339" s="455"/>
      <c r="J339" s="438"/>
      <c r="K339" s="431"/>
      <c r="L339" s="431"/>
      <c r="M339" s="436"/>
      <c r="N339" s="399"/>
      <c r="O339" s="455"/>
      <c r="P339" s="399"/>
      <c r="Q339" s="399"/>
      <c r="R339" s="400"/>
      <c r="S339" s="399"/>
      <c r="T339" s="400"/>
      <c r="U339" s="400"/>
      <c r="V339" s="400"/>
      <c r="W339" s="400"/>
      <c r="X339" s="400"/>
      <c r="Y339" s="400"/>
      <c r="Z339" s="401"/>
      <c r="AA339" s="401"/>
      <c r="AB339" s="401"/>
      <c r="AC339" s="401"/>
      <c r="AD339" s="401"/>
      <c r="AE339" s="401"/>
    </row>
    <row r="340" ht="12.0" customHeight="1">
      <c r="A340" s="399"/>
      <c r="B340" s="436"/>
      <c r="C340" s="399" t="s">
        <v>698</v>
      </c>
      <c r="D340" s="399" t="s">
        <v>699</v>
      </c>
      <c r="E340" s="399"/>
      <c r="F340" s="399"/>
      <c r="G340" s="399"/>
      <c r="H340" s="436" t="s">
        <v>410</v>
      </c>
      <c r="I340" s="423">
        <v>117.05666666666667</v>
      </c>
      <c r="J340" s="470">
        <v>1.0</v>
      </c>
      <c r="K340" s="431">
        <v>117.05666666666667</v>
      </c>
      <c r="L340" s="468">
        <v>351.17</v>
      </c>
      <c r="M340" s="431">
        <v>0.0</v>
      </c>
      <c r="N340" s="431"/>
      <c r="O340" s="431">
        <v>48.6</v>
      </c>
      <c r="P340" s="430">
        <v>0.0</v>
      </c>
      <c r="Q340" s="468">
        <v>407.14300000000003</v>
      </c>
      <c r="R340" s="400"/>
      <c r="S340" s="439">
        <v>20463.729410000004</v>
      </c>
      <c r="T340" s="400">
        <v>0.0</v>
      </c>
      <c r="U340" s="400">
        <v>583.2</v>
      </c>
      <c r="V340" s="400"/>
      <c r="W340" s="400">
        <v>0.0</v>
      </c>
      <c r="X340" s="400">
        <v>1269.180339506173</v>
      </c>
      <c r="Y340" s="400">
        <v>22316.109749506177</v>
      </c>
      <c r="Z340" s="401"/>
      <c r="AA340" s="401"/>
      <c r="AB340" s="401"/>
      <c r="AC340" s="401"/>
      <c r="AD340" s="401"/>
      <c r="AE340" s="401"/>
    </row>
    <row r="341" ht="12.0" customHeight="1">
      <c r="A341" s="399"/>
      <c r="B341" s="436"/>
      <c r="C341" s="399"/>
      <c r="D341" s="399"/>
      <c r="E341" s="399"/>
      <c r="F341" s="399"/>
      <c r="G341" s="399"/>
      <c r="H341" s="399"/>
      <c r="I341" s="399"/>
      <c r="J341" s="436"/>
      <c r="K341" s="455"/>
      <c r="L341" s="436"/>
      <c r="M341" s="399"/>
      <c r="N341" s="399"/>
      <c r="O341" s="436"/>
      <c r="P341" s="399"/>
      <c r="Q341" s="399"/>
      <c r="R341" s="400"/>
      <c r="S341" s="399"/>
      <c r="T341" s="400"/>
      <c r="U341" s="400"/>
      <c r="V341" s="400"/>
      <c r="W341" s="400"/>
      <c r="X341" s="400"/>
      <c r="Y341" s="400"/>
      <c r="Z341" s="401"/>
      <c r="AA341" s="401"/>
      <c r="AB341" s="401"/>
      <c r="AC341" s="401"/>
      <c r="AD341" s="401"/>
      <c r="AE341" s="401"/>
    </row>
    <row r="342" ht="12.0" customHeight="1">
      <c r="A342" s="399"/>
      <c r="B342" s="436"/>
      <c r="C342" s="399"/>
      <c r="D342" s="399"/>
      <c r="E342" s="399"/>
      <c r="F342" s="399"/>
      <c r="G342" s="399"/>
      <c r="H342" s="399"/>
      <c r="I342" s="399"/>
      <c r="J342" s="399"/>
      <c r="K342" s="436" t="s">
        <v>607</v>
      </c>
      <c r="L342" s="436" t="s">
        <v>541</v>
      </c>
      <c r="M342" s="436" t="s">
        <v>648</v>
      </c>
      <c r="N342" s="399"/>
      <c r="O342" s="399"/>
      <c r="P342" s="436"/>
      <c r="Q342" s="399"/>
      <c r="R342" s="400"/>
      <c r="S342" s="399"/>
      <c r="T342" s="400"/>
      <c r="U342" s="400"/>
      <c r="V342" s="400"/>
      <c r="W342" s="400"/>
      <c r="X342" s="400"/>
      <c r="Y342" s="400"/>
      <c r="Z342" s="401"/>
      <c r="AA342" s="401"/>
      <c r="AB342" s="401"/>
      <c r="AC342" s="401"/>
      <c r="AD342" s="401"/>
      <c r="AE342" s="401"/>
    </row>
    <row r="343" ht="12.0" customHeight="1">
      <c r="A343" s="399"/>
      <c r="B343" s="436"/>
      <c r="C343" s="399"/>
      <c r="D343" s="469"/>
      <c r="E343" s="441" t="s">
        <v>609</v>
      </c>
      <c r="F343" s="399"/>
      <c r="G343" s="435" t="s">
        <v>357</v>
      </c>
      <c r="H343" s="435" t="s">
        <v>610</v>
      </c>
      <c r="I343" s="435" t="s">
        <v>611</v>
      </c>
      <c r="J343" s="435" t="s">
        <v>612</v>
      </c>
      <c r="K343" s="435" t="s">
        <v>613</v>
      </c>
      <c r="L343" s="435" t="s">
        <v>614</v>
      </c>
      <c r="M343" s="435" t="s">
        <v>615</v>
      </c>
      <c r="N343" s="399"/>
      <c r="O343" s="399"/>
      <c r="P343" s="436"/>
      <c r="Q343" s="399"/>
      <c r="R343" s="400"/>
      <c r="S343" s="399"/>
      <c r="T343" s="400"/>
      <c r="U343" s="400"/>
      <c r="V343" s="400"/>
      <c r="W343" s="400"/>
      <c r="X343" s="400"/>
      <c r="Y343" s="400"/>
      <c r="Z343" s="401"/>
      <c r="AA343" s="401"/>
      <c r="AB343" s="401"/>
      <c r="AC343" s="401"/>
      <c r="AD343" s="401"/>
      <c r="AE343" s="401"/>
    </row>
    <row r="344" ht="12.0" customHeight="1">
      <c r="A344" s="399"/>
      <c r="B344" s="436"/>
      <c r="C344" s="399"/>
      <c r="D344" s="424" t="s">
        <v>477</v>
      </c>
      <c r="E344" s="399" t="s">
        <v>683</v>
      </c>
      <c r="F344" s="399"/>
      <c r="G344" s="436"/>
      <c r="H344" s="483">
        <v>703.0</v>
      </c>
      <c r="I344" s="436"/>
      <c r="J344" s="455">
        <v>21.793</v>
      </c>
      <c r="K344" s="438">
        <v>0.0</v>
      </c>
      <c r="L344" s="431">
        <v>21.793</v>
      </c>
      <c r="M344" s="431">
        <v>0.026904938271604936</v>
      </c>
      <c r="N344" s="482">
        <v>0.013333333333333334</v>
      </c>
      <c r="O344" s="399" t="s">
        <v>616</v>
      </c>
      <c r="P344" s="455">
        <v>9.373333333333333</v>
      </c>
      <c r="Q344" s="399" t="s">
        <v>671</v>
      </c>
      <c r="R344" s="400"/>
      <c r="S344" s="399"/>
      <c r="T344" s="400"/>
      <c r="U344" s="400"/>
      <c r="V344" s="400"/>
      <c r="W344" s="400"/>
      <c r="X344" s="400"/>
      <c r="Y344" s="400"/>
      <c r="Z344" s="401"/>
      <c r="AA344" s="401"/>
      <c r="AB344" s="401"/>
      <c r="AC344" s="401"/>
      <c r="AD344" s="401"/>
      <c r="AE344" s="401"/>
    </row>
    <row r="345" ht="12.0" customHeight="1">
      <c r="A345" s="399"/>
      <c r="B345" s="436"/>
      <c r="C345" s="399"/>
      <c r="D345" s="424" t="s">
        <v>477</v>
      </c>
      <c r="E345" s="399" t="s">
        <v>684</v>
      </c>
      <c r="F345" s="399"/>
      <c r="G345" s="455"/>
      <c r="H345" s="483">
        <v>50.0</v>
      </c>
      <c r="I345" s="436"/>
      <c r="J345" s="455">
        <v>4.35</v>
      </c>
      <c r="K345" s="438">
        <v>0.0</v>
      </c>
      <c r="L345" s="431">
        <v>4.35</v>
      </c>
      <c r="M345" s="431">
        <v>0.00537037037037037</v>
      </c>
      <c r="N345" s="482">
        <v>0.017666666666666667</v>
      </c>
      <c r="O345" s="399" t="s">
        <v>616</v>
      </c>
      <c r="P345" s="455">
        <v>0.8833333333333334</v>
      </c>
      <c r="Q345" s="399" t="s">
        <v>685</v>
      </c>
      <c r="R345" s="400"/>
      <c r="S345" s="399"/>
      <c r="T345" s="400"/>
      <c r="U345" s="400"/>
      <c r="V345" s="400"/>
      <c r="W345" s="400"/>
      <c r="X345" s="400"/>
      <c r="Y345" s="400"/>
      <c r="Z345" s="401"/>
      <c r="AA345" s="401"/>
      <c r="AB345" s="401"/>
      <c r="AC345" s="401"/>
      <c r="AD345" s="401"/>
      <c r="AE345" s="401"/>
    </row>
    <row r="346" ht="12.0" customHeight="1">
      <c r="A346" s="399"/>
      <c r="B346" s="436"/>
      <c r="C346" s="399"/>
      <c r="D346" s="424" t="s">
        <v>477</v>
      </c>
      <c r="E346" s="399" t="s">
        <v>662</v>
      </c>
      <c r="F346" s="399"/>
      <c r="G346" s="436"/>
      <c r="H346" s="483">
        <v>398.0</v>
      </c>
      <c r="I346" s="436"/>
      <c r="J346" s="455">
        <v>401.0</v>
      </c>
      <c r="K346" s="438">
        <v>0.5</v>
      </c>
      <c r="L346" s="431">
        <v>200.5</v>
      </c>
      <c r="M346" s="431">
        <v>0.24753086419753087</v>
      </c>
      <c r="N346" s="436">
        <v>0.1</v>
      </c>
      <c r="O346" s="399" t="s">
        <v>616</v>
      </c>
      <c r="P346" s="455">
        <v>39.800000000000004</v>
      </c>
      <c r="Q346" s="424" t="s">
        <v>663</v>
      </c>
      <c r="R346" s="400"/>
      <c r="S346" s="399"/>
      <c r="T346" s="400"/>
      <c r="U346" s="400"/>
      <c r="V346" s="400"/>
      <c r="W346" s="400"/>
      <c r="X346" s="400"/>
      <c r="Y346" s="400"/>
      <c r="Z346" s="401"/>
      <c r="AA346" s="401"/>
      <c r="AB346" s="401"/>
      <c r="AC346" s="401"/>
      <c r="AD346" s="401"/>
      <c r="AE346" s="401"/>
    </row>
    <row r="347" ht="12.0" customHeight="1">
      <c r="A347" s="399"/>
      <c r="B347" s="436"/>
      <c r="C347" s="399"/>
      <c r="D347" s="424" t="s">
        <v>477</v>
      </c>
      <c r="E347" s="399" t="s">
        <v>650</v>
      </c>
      <c r="F347" s="399"/>
      <c r="G347" s="436">
        <v>6.0</v>
      </c>
      <c r="H347" s="483"/>
      <c r="I347" s="436"/>
      <c r="J347" s="455">
        <v>140.0</v>
      </c>
      <c r="K347" s="438">
        <v>0.0</v>
      </c>
      <c r="L347" s="431">
        <v>140.0</v>
      </c>
      <c r="M347" s="431">
        <v>0.1728395061728395</v>
      </c>
      <c r="N347" s="436">
        <v>4.0</v>
      </c>
      <c r="O347" s="399" t="s">
        <v>629</v>
      </c>
      <c r="P347" s="455">
        <v>24.0</v>
      </c>
      <c r="Q347" s="424" t="s">
        <v>651</v>
      </c>
      <c r="R347" s="400"/>
      <c r="S347" s="399"/>
      <c r="T347" s="400"/>
      <c r="U347" s="400"/>
      <c r="V347" s="400"/>
      <c r="W347" s="400"/>
      <c r="X347" s="400"/>
      <c r="Y347" s="400"/>
      <c r="Z347" s="401"/>
      <c r="AA347" s="401"/>
      <c r="AB347" s="401"/>
      <c r="AC347" s="401"/>
      <c r="AD347" s="401"/>
      <c r="AE347" s="401"/>
    </row>
    <row r="348" ht="12.0" customHeight="1">
      <c r="A348" s="399"/>
      <c r="B348" s="436"/>
      <c r="C348" s="399"/>
      <c r="D348" s="424" t="s">
        <v>477</v>
      </c>
      <c r="E348" s="399" t="s">
        <v>654</v>
      </c>
      <c r="F348" s="399"/>
      <c r="G348" s="436">
        <v>1.0</v>
      </c>
      <c r="H348" s="455"/>
      <c r="I348" s="436"/>
      <c r="J348" s="455">
        <v>0.0</v>
      </c>
      <c r="K348" s="438">
        <v>0.0</v>
      </c>
      <c r="L348" s="431">
        <v>0.0</v>
      </c>
      <c r="M348" s="431">
        <v>0.0</v>
      </c>
      <c r="N348" s="436">
        <v>2.5</v>
      </c>
      <c r="O348" s="399" t="s">
        <v>629</v>
      </c>
      <c r="P348" s="455">
        <v>2.5</v>
      </c>
      <c r="Q348" s="424" t="s">
        <v>655</v>
      </c>
      <c r="R348" s="400"/>
      <c r="S348" s="399"/>
      <c r="T348" s="400"/>
      <c r="U348" s="400"/>
      <c r="V348" s="400"/>
      <c r="W348" s="400"/>
      <c r="X348" s="400"/>
      <c r="Y348" s="400"/>
      <c r="Z348" s="401"/>
      <c r="AA348" s="401"/>
      <c r="AB348" s="401"/>
      <c r="AC348" s="401"/>
      <c r="AD348" s="401"/>
      <c r="AE348" s="401"/>
    </row>
    <row r="349" ht="12.0" customHeight="1">
      <c r="A349" s="399"/>
      <c r="B349" s="436"/>
      <c r="C349" s="399"/>
      <c r="D349" s="424" t="s">
        <v>477</v>
      </c>
      <c r="E349" s="399" t="s">
        <v>700</v>
      </c>
      <c r="F349" s="399"/>
      <c r="G349" s="436">
        <v>81.0</v>
      </c>
      <c r="H349" s="483"/>
      <c r="I349" s="436"/>
      <c r="J349" s="455">
        <v>40.5</v>
      </c>
      <c r="K349" s="438">
        <v>0.0</v>
      </c>
      <c r="L349" s="431">
        <v>40.5</v>
      </c>
      <c r="M349" s="431">
        <v>0.05</v>
      </c>
      <c r="N349" s="436">
        <v>0.25</v>
      </c>
      <c r="O349" s="399" t="s">
        <v>629</v>
      </c>
      <c r="P349" s="455">
        <v>20.25</v>
      </c>
      <c r="Q349" s="424" t="s">
        <v>653</v>
      </c>
      <c r="R349" s="400"/>
      <c r="S349" s="399"/>
      <c r="T349" s="400"/>
      <c r="U349" s="400"/>
      <c r="V349" s="400"/>
      <c r="W349" s="400"/>
      <c r="X349" s="400"/>
      <c r="Y349" s="400"/>
      <c r="Z349" s="401"/>
      <c r="AA349" s="401"/>
      <c r="AB349" s="401"/>
      <c r="AC349" s="401"/>
      <c r="AD349" s="401"/>
      <c r="AE349" s="401"/>
    </row>
    <row r="350" ht="12.0" customHeight="1">
      <c r="A350" s="399"/>
      <c r="B350" s="436"/>
      <c r="C350" s="399"/>
      <c r="D350" s="399" t="s">
        <v>511</v>
      </c>
      <c r="E350" s="399" t="s">
        <v>637</v>
      </c>
      <c r="F350" s="399"/>
      <c r="G350" s="436">
        <v>81.0</v>
      </c>
      <c r="H350" s="455">
        <v>243.0</v>
      </c>
      <c r="I350" s="399"/>
      <c r="J350" s="455"/>
      <c r="K350" s="438">
        <v>0.0</v>
      </c>
      <c r="L350" s="478">
        <v>0.0</v>
      </c>
      <c r="M350" s="478">
        <v>6.075</v>
      </c>
      <c r="N350" s="436">
        <v>0.25</v>
      </c>
      <c r="O350" s="399" t="s">
        <v>629</v>
      </c>
      <c r="P350" s="479">
        <v>20.25</v>
      </c>
      <c r="Q350" s="424" t="s">
        <v>653</v>
      </c>
      <c r="R350" s="400"/>
      <c r="S350" s="399"/>
      <c r="T350" s="400"/>
      <c r="U350" s="400"/>
      <c r="V350" s="400"/>
      <c r="W350" s="400"/>
      <c r="X350" s="400"/>
      <c r="Y350" s="400"/>
      <c r="Z350" s="401"/>
      <c r="AA350" s="401"/>
      <c r="AB350" s="401"/>
      <c r="AC350" s="401"/>
      <c r="AD350" s="401"/>
      <c r="AE350" s="401"/>
    </row>
    <row r="351" ht="12.0" customHeight="1">
      <c r="A351" s="399"/>
      <c r="B351" s="436"/>
      <c r="C351" s="399"/>
      <c r="D351" s="399"/>
      <c r="E351" s="399"/>
      <c r="F351" s="399"/>
      <c r="G351" s="436"/>
      <c r="H351" s="455"/>
      <c r="I351" s="399"/>
      <c r="J351" s="455"/>
      <c r="K351" s="438"/>
      <c r="L351" s="431">
        <v>407.14300000000003</v>
      </c>
      <c r="M351" s="431">
        <v>6.577645679012345</v>
      </c>
      <c r="N351" s="436"/>
      <c r="O351" s="399"/>
      <c r="P351" s="455">
        <v>117.05666666666667</v>
      </c>
      <c r="Q351" s="399"/>
      <c r="R351" s="400"/>
      <c r="S351" s="399"/>
      <c r="T351" s="400"/>
      <c r="U351" s="400"/>
      <c r="V351" s="400"/>
      <c r="W351" s="400"/>
      <c r="X351" s="400"/>
      <c r="Y351" s="400"/>
      <c r="Z351" s="401"/>
      <c r="AA351" s="401"/>
      <c r="AB351" s="401"/>
      <c r="AC351" s="401"/>
      <c r="AD351" s="401"/>
      <c r="AE351" s="401"/>
    </row>
    <row r="352" ht="12.0" customHeight="1">
      <c r="A352" s="399"/>
      <c r="B352" s="436"/>
      <c r="C352" s="399"/>
      <c r="D352" s="399"/>
      <c r="E352" s="399"/>
      <c r="F352" s="399"/>
      <c r="G352" s="436"/>
      <c r="H352" s="455"/>
      <c r="I352" s="455"/>
      <c r="J352" s="438"/>
      <c r="K352" s="431"/>
      <c r="L352" s="431"/>
      <c r="M352" s="436"/>
      <c r="N352" s="399"/>
      <c r="O352" s="455"/>
      <c r="P352" s="399"/>
      <c r="Q352" s="399"/>
      <c r="R352" s="400"/>
      <c r="S352" s="399"/>
      <c r="T352" s="400"/>
      <c r="U352" s="400"/>
      <c r="V352" s="400"/>
      <c r="W352" s="400"/>
      <c r="X352" s="400"/>
      <c r="Y352" s="400"/>
      <c r="Z352" s="401"/>
      <c r="AA352" s="401"/>
      <c r="AB352" s="401"/>
      <c r="AC352" s="401"/>
      <c r="AD352" s="401"/>
      <c r="AE352" s="401"/>
    </row>
    <row r="353" ht="12.0" customHeight="1">
      <c r="A353" s="399"/>
      <c r="B353" s="436"/>
      <c r="C353" s="399"/>
      <c r="D353" s="399"/>
      <c r="E353" s="441" t="s">
        <v>544</v>
      </c>
      <c r="F353" s="399"/>
      <c r="G353" s="435" t="s">
        <v>553</v>
      </c>
      <c r="H353" s="479" t="s">
        <v>631</v>
      </c>
      <c r="I353" s="435" t="s">
        <v>632</v>
      </c>
      <c r="J353" s="479" t="s">
        <v>633</v>
      </c>
      <c r="K353" s="442" t="s">
        <v>634</v>
      </c>
      <c r="L353" s="479" t="s">
        <v>635</v>
      </c>
      <c r="M353" s="431"/>
      <c r="N353" s="436"/>
      <c r="O353" s="399"/>
      <c r="P353" s="455"/>
      <c r="Q353" s="399"/>
      <c r="R353" s="400"/>
      <c r="S353" s="399"/>
      <c r="T353" s="400"/>
      <c r="U353" s="400"/>
      <c r="V353" s="400"/>
      <c r="W353" s="400"/>
      <c r="X353" s="400"/>
      <c r="Y353" s="400"/>
      <c r="Z353" s="401"/>
      <c r="AA353" s="401"/>
      <c r="AB353" s="401"/>
      <c r="AC353" s="401"/>
      <c r="AD353" s="401"/>
      <c r="AE353" s="401"/>
    </row>
    <row r="354" ht="12.0" customHeight="1">
      <c r="A354" s="399"/>
      <c r="B354" s="436"/>
      <c r="C354" s="399"/>
      <c r="D354" s="399"/>
      <c r="E354" s="399" t="s">
        <v>636</v>
      </c>
      <c r="F354" s="399"/>
      <c r="G354" s="480">
        <v>407.14300000000003</v>
      </c>
      <c r="H354" s="480">
        <v>0.5026456790123457</v>
      </c>
      <c r="I354" s="456">
        <v>0.0</v>
      </c>
      <c r="J354" s="456">
        <v>251.32283950617284</v>
      </c>
      <c r="K354" s="456">
        <v>1017.8575000000001</v>
      </c>
      <c r="L354" s="456">
        <v>1269.180339506173</v>
      </c>
      <c r="M354" s="431"/>
      <c r="N354" s="436"/>
      <c r="O354" s="399"/>
      <c r="P354" s="455"/>
      <c r="Q354" s="399"/>
      <c r="R354" s="400"/>
      <c r="S354" s="399"/>
      <c r="T354" s="400"/>
      <c r="U354" s="400"/>
      <c r="V354" s="400"/>
      <c r="W354" s="400"/>
      <c r="X354" s="400"/>
      <c r="Y354" s="400"/>
      <c r="Z354" s="401"/>
      <c r="AA354" s="401"/>
      <c r="AB354" s="401"/>
      <c r="AC354" s="401"/>
      <c r="AD354" s="401"/>
      <c r="AE354" s="401"/>
    </row>
    <row r="355" ht="12.0" customHeight="1">
      <c r="A355" s="399"/>
      <c r="B355" s="436"/>
      <c r="C355" s="399"/>
      <c r="D355" s="399"/>
      <c r="E355" s="399" t="s">
        <v>478</v>
      </c>
      <c r="F355" s="399"/>
      <c r="G355" s="480">
        <v>0.0</v>
      </c>
      <c r="H355" s="480">
        <v>0.0</v>
      </c>
      <c r="I355" s="456">
        <v>0.0</v>
      </c>
      <c r="J355" s="456">
        <v>0.0</v>
      </c>
      <c r="K355" s="456">
        <v>0.0</v>
      </c>
      <c r="L355" s="456">
        <v>0.0</v>
      </c>
      <c r="M355" s="431"/>
      <c r="N355" s="436"/>
      <c r="O355" s="399"/>
      <c r="P355" s="455"/>
      <c r="Q355" s="399"/>
      <c r="R355" s="400"/>
      <c r="S355" s="399"/>
      <c r="T355" s="400"/>
      <c r="U355" s="400"/>
      <c r="V355" s="400"/>
      <c r="W355" s="400"/>
      <c r="X355" s="400"/>
      <c r="Y355" s="400"/>
      <c r="Z355" s="401"/>
      <c r="AA355" s="401"/>
      <c r="AB355" s="401"/>
      <c r="AC355" s="401"/>
      <c r="AD355" s="401"/>
      <c r="AE355" s="401"/>
    </row>
    <row r="356" ht="12.0" customHeight="1">
      <c r="A356" s="399"/>
      <c r="B356" s="436"/>
      <c r="C356" s="399"/>
      <c r="D356" s="399"/>
      <c r="E356" s="399" t="s">
        <v>483</v>
      </c>
      <c r="F356" s="399"/>
      <c r="G356" s="480">
        <v>0.0</v>
      </c>
      <c r="H356" s="480">
        <v>0.0</v>
      </c>
      <c r="I356" s="456">
        <v>0.0</v>
      </c>
      <c r="J356" s="456">
        <v>0.0</v>
      </c>
      <c r="K356" s="456">
        <v>0.0</v>
      </c>
      <c r="L356" s="456">
        <v>0.0</v>
      </c>
      <c r="M356" s="431"/>
      <c r="N356" s="436"/>
      <c r="O356" s="399"/>
      <c r="P356" s="455"/>
      <c r="Q356" s="399"/>
      <c r="R356" s="400"/>
      <c r="S356" s="399"/>
      <c r="T356" s="400"/>
      <c r="U356" s="400"/>
      <c r="V356" s="400"/>
      <c r="W356" s="400"/>
      <c r="X356" s="400"/>
      <c r="Y356" s="400"/>
      <c r="Z356" s="401"/>
      <c r="AA356" s="401"/>
      <c r="AB356" s="401"/>
      <c r="AC356" s="401"/>
      <c r="AD356" s="401"/>
      <c r="AE356" s="401"/>
    </row>
    <row r="357" ht="12.0" customHeight="1">
      <c r="A357" s="399"/>
      <c r="B357" s="436"/>
      <c r="C357" s="399"/>
      <c r="D357" s="399"/>
      <c r="E357" s="399" t="s">
        <v>637</v>
      </c>
      <c r="F357" s="399"/>
      <c r="G357" s="455">
        <v>48.6</v>
      </c>
      <c r="H357" s="455">
        <v>6.075</v>
      </c>
      <c r="I357" s="456">
        <v>394.875</v>
      </c>
      <c r="J357" s="456">
        <v>66.825</v>
      </c>
      <c r="K357" s="456">
        <v>121.5</v>
      </c>
      <c r="L357" s="456">
        <v>583.2</v>
      </c>
      <c r="M357" s="431"/>
      <c r="N357" s="436"/>
      <c r="O357" s="399"/>
      <c r="P357" s="455"/>
      <c r="Q357" s="399"/>
      <c r="R357" s="400"/>
      <c r="S357" s="399"/>
      <c r="T357" s="400"/>
      <c r="U357" s="400"/>
      <c r="V357" s="400"/>
      <c r="W357" s="400"/>
      <c r="X357" s="400"/>
      <c r="Y357" s="400"/>
      <c r="Z357" s="401"/>
      <c r="AA357" s="401"/>
      <c r="AB357" s="401"/>
      <c r="AC357" s="401"/>
      <c r="AD357" s="401"/>
      <c r="AE357" s="401"/>
    </row>
    <row r="358" ht="12.0" customHeight="1">
      <c r="A358" s="399"/>
      <c r="B358" s="436"/>
      <c r="C358" s="399"/>
      <c r="D358" s="399"/>
      <c r="E358" s="399"/>
      <c r="F358" s="399"/>
      <c r="G358" s="436"/>
      <c r="H358" s="455"/>
      <c r="I358" s="455"/>
      <c r="J358" s="438"/>
      <c r="K358" s="431"/>
      <c r="L358" s="431"/>
      <c r="M358" s="436"/>
      <c r="N358" s="399"/>
      <c r="O358" s="455"/>
      <c r="P358" s="399"/>
      <c r="Q358" s="399"/>
      <c r="R358" s="400"/>
      <c r="S358" s="399"/>
      <c r="T358" s="400"/>
      <c r="U358" s="400"/>
      <c r="V358" s="400"/>
      <c r="W358" s="400"/>
      <c r="X358" s="400"/>
      <c r="Y358" s="400"/>
      <c r="Z358" s="401"/>
      <c r="AA358" s="401"/>
      <c r="AB358" s="401"/>
      <c r="AC358" s="401"/>
      <c r="AD358" s="401"/>
      <c r="AE358" s="401"/>
    </row>
    <row r="359" ht="12.0" customHeight="1">
      <c r="A359" s="399"/>
      <c r="B359" s="436"/>
      <c r="C359" s="399"/>
      <c r="D359" s="399"/>
      <c r="E359" s="399"/>
      <c r="F359" s="399"/>
      <c r="G359" s="399"/>
      <c r="H359" s="436"/>
      <c r="I359" s="431"/>
      <c r="J359" s="470"/>
      <c r="K359" s="470"/>
      <c r="L359" s="468"/>
      <c r="M359" s="400"/>
      <c r="N359" s="399"/>
      <c r="O359" s="399"/>
      <c r="P359" s="399"/>
      <c r="Q359" s="399"/>
      <c r="R359" s="400"/>
      <c r="S359" s="399"/>
      <c r="T359" s="400"/>
      <c r="U359" s="400"/>
      <c r="V359" s="400"/>
      <c r="W359" s="400"/>
      <c r="X359" s="400"/>
      <c r="Y359" s="400"/>
      <c r="Z359" s="401"/>
      <c r="AA359" s="401"/>
      <c r="AB359" s="401"/>
      <c r="AC359" s="401"/>
      <c r="AD359" s="401"/>
      <c r="AE359" s="401"/>
    </row>
    <row r="360" ht="12.0" customHeight="1">
      <c r="A360" s="449"/>
      <c r="B360" s="462">
        <v>2.12</v>
      </c>
      <c r="C360" s="449" t="s">
        <v>701</v>
      </c>
      <c r="D360" s="449"/>
      <c r="E360" s="449"/>
      <c r="F360" s="449"/>
      <c r="G360" s="449"/>
      <c r="H360" s="462"/>
      <c r="I360" s="451">
        <v>562.8270857142858</v>
      </c>
      <c r="J360" s="473"/>
      <c r="K360" s="451">
        <v>562.8270857142858</v>
      </c>
      <c r="L360" s="451">
        <v>1688.4812571428572</v>
      </c>
      <c r="M360" s="451">
        <v>1014.0729166666667</v>
      </c>
      <c r="N360" s="451">
        <v>12.822916666666666</v>
      </c>
      <c r="O360" s="451">
        <v>0.0</v>
      </c>
      <c r="P360" s="451">
        <v>0.0</v>
      </c>
      <c r="Q360" s="451">
        <v>0.0</v>
      </c>
      <c r="R360" s="453">
        <v>0.0</v>
      </c>
      <c r="S360" s="453">
        <v>98392.86829748572</v>
      </c>
      <c r="T360" s="453">
        <v>77319.67965277779</v>
      </c>
      <c r="U360" s="453">
        <v>762.9635416666666</v>
      </c>
      <c r="V360" s="453">
        <v>0.0</v>
      </c>
      <c r="W360" s="453">
        <v>0.0</v>
      </c>
      <c r="X360" s="453">
        <v>0.0</v>
      </c>
      <c r="Y360" s="453">
        <v>176475.51149193017</v>
      </c>
      <c r="Z360" s="481">
        <f>S360/E4</f>
        <v>3.509794188</v>
      </c>
      <c r="AA360" s="476" t="s">
        <v>509</v>
      </c>
      <c r="AB360" s="401"/>
      <c r="AC360" s="401">
        <f>N360/E4</f>
        <v>0.0004574091513</v>
      </c>
      <c r="AD360" s="401">
        <f>M360/E4</f>
        <v>0.03617322363</v>
      </c>
      <c r="AE360" s="401"/>
    </row>
    <row r="361" ht="12.0" customHeight="1">
      <c r="A361" s="399"/>
      <c r="B361" s="436"/>
      <c r="C361" s="399"/>
      <c r="D361" s="441" t="s">
        <v>238</v>
      </c>
      <c r="E361" s="399"/>
      <c r="F361" s="399"/>
      <c r="G361" s="399"/>
      <c r="H361" s="436"/>
      <c r="I361" s="431"/>
      <c r="J361" s="470"/>
      <c r="K361" s="470"/>
      <c r="L361" s="468"/>
      <c r="M361" s="400"/>
      <c r="N361" s="399"/>
      <c r="O361" s="399"/>
      <c r="P361" s="399"/>
      <c r="Q361" s="399"/>
      <c r="R361" s="400"/>
      <c r="S361" s="399"/>
      <c r="T361" s="400"/>
      <c r="U361" s="400"/>
      <c r="V361" s="400"/>
      <c r="W361" s="400"/>
      <c r="X361" s="400"/>
      <c r="Y361" s="400"/>
      <c r="Z361" s="401"/>
      <c r="AA361" s="401"/>
      <c r="AB361" s="401"/>
      <c r="AC361" s="401"/>
      <c r="AD361" s="401"/>
      <c r="AE361" s="401"/>
    </row>
    <row r="362" ht="12.0" customHeight="1">
      <c r="A362" s="399"/>
      <c r="B362" s="436"/>
      <c r="C362" s="399"/>
      <c r="D362" s="399" t="s">
        <v>702</v>
      </c>
      <c r="E362" s="399"/>
      <c r="F362" s="399"/>
      <c r="G362" s="399"/>
      <c r="H362" s="436"/>
      <c r="I362" s="431"/>
      <c r="J362" s="470"/>
      <c r="K362" s="470"/>
      <c r="L362" s="468"/>
      <c r="M362" s="400"/>
      <c r="N362" s="399"/>
      <c r="O362" s="399"/>
      <c r="P362" s="399"/>
      <c r="Q362" s="399"/>
      <c r="R362" s="400"/>
      <c r="S362" s="399"/>
      <c r="T362" s="400"/>
      <c r="U362" s="400"/>
      <c r="V362" s="400"/>
      <c r="W362" s="400"/>
      <c r="X362" s="400"/>
      <c r="Y362" s="400"/>
      <c r="Z362" s="401"/>
      <c r="AA362" s="401"/>
      <c r="AB362" s="401"/>
      <c r="AC362" s="401"/>
      <c r="AD362" s="401"/>
      <c r="AE362" s="401"/>
    </row>
    <row r="363" ht="12.0" customHeight="1">
      <c r="A363" s="399"/>
      <c r="B363" s="436"/>
      <c r="C363" s="399"/>
      <c r="D363" s="399" t="s">
        <v>703</v>
      </c>
      <c r="E363" s="399"/>
      <c r="F363" s="399"/>
      <c r="G363" s="399"/>
      <c r="H363" s="436"/>
      <c r="I363" s="431"/>
      <c r="J363" s="470"/>
      <c r="K363" s="470"/>
      <c r="L363" s="468"/>
      <c r="M363" s="400"/>
      <c r="N363" s="399"/>
      <c r="O363" s="399"/>
      <c r="P363" s="399"/>
      <c r="Q363" s="399"/>
      <c r="R363" s="400"/>
      <c r="S363" s="399"/>
      <c r="T363" s="400"/>
      <c r="U363" s="400"/>
      <c r="V363" s="400"/>
      <c r="W363" s="400"/>
      <c r="X363" s="400"/>
      <c r="Y363" s="400"/>
      <c r="Z363" s="401"/>
      <c r="AA363" s="401"/>
      <c r="AB363" s="401"/>
      <c r="AC363" s="401"/>
      <c r="AD363" s="401"/>
      <c r="AE363" s="401"/>
    </row>
    <row r="364" ht="12.0" customHeight="1">
      <c r="A364" s="399"/>
      <c r="B364" s="436"/>
      <c r="C364" s="399"/>
      <c r="D364" s="399" t="s">
        <v>704</v>
      </c>
      <c r="E364" s="399"/>
      <c r="F364" s="399"/>
      <c r="G364" s="399"/>
      <c r="H364" s="436"/>
      <c r="I364" s="431"/>
      <c r="J364" s="470"/>
      <c r="K364" s="470"/>
      <c r="L364" s="468"/>
      <c r="M364" s="400"/>
      <c r="N364" s="399"/>
      <c r="O364" s="399"/>
      <c r="P364" s="399"/>
      <c r="Q364" s="399"/>
      <c r="R364" s="400"/>
      <c r="S364" s="399"/>
      <c r="T364" s="400"/>
      <c r="U364" s="400"/>
      <c r="V364" s="400"/>
      <c r="W364" s="400"/>
      <c r="X364" s="400"/>
      <c r="Y364" s="400"/>
      <c r="Z364" s="401"/>
      <c r="AA364" s="401"/>
      <c r="AB364" s="401"/>
      <c r="AC364" s="401"/>
      <c r="AD364" s="401"/>
      <c r="AE364" s="401"/>
    </row>
    <row r="365" ht="12.0" customHeight="1">
      <c r="A365" s="399"/>
      <c r="B365" s="436"/>
      <c r="C365" s="399"/>
      <c r="D365" s="399" t="s">
        <v>705</v>
      </c>
      <c r="E365" s="399"/>
      <c r="F365" s="399"/>
      <c r="G365" s="399"/>
      <c r="H365" s="436"/>
      <c r="I365" s="431"/>
      <c r="J365" s="470"/>
      <c r="K365" s="470"/>
      <c r="L365" s="468"/>
      <c r="M365" s="400"/>
      <c r="N365" s="399"/>
      <c r="O365" s="399"/>
      <c r="P365" s="399"/>
      <c r="Q365" s="399"/>
      <c r="R365" s="400"/>
      <c r="S365" s="399"/>
      <c r="T365" s="400"/>
      <c r="U365" s="400"/>
      <c r="V365" s="400"/>
      <c r="W365" s="400"/>
      <c r="X365" s="400"/>
      <c r="Y365" s="400"/>
      <c r="Z365" s="401"/>
      <c r="AA365" s="401"/>
      <c r="AB365" s="401"/>
      <c r="AC365" s="401"/>
      <c r="AD365" s="401"/>
      <c r="AE365" s="401"/>
    </row>
    <row r="366" ht="12.0" customHeight="1">
      <c r="A366" s="399"/>
      <c r="B366" s="436"/>
      <c r="C366" s="399"/>
      <c r="D366" s="399"/>
      <c r="E366" s="399"/>
      <c r="F366" s="399"/>
      <c r="G366" s="399"/>
      <c r="H366" s="436"/>
      <c r="I366" s="431"/>
      <c r="J366" s="470"/>
      <c r="K366" s="470"/>
      <c r="L366" s="468"/>
      <c r="M366" s="400"/>
      <c r="N366" s="399"/>
      <c r="O366" s="399"/>
      <c r="P366" s="399"/>
      <c r="Q366" s="399"/>
      <c r="R366" s="400"/>
      <c r="S366" s="399"/>
      <c r="T366" s="400"/>
      <c r="U366" s="400"/>
      <c r="V366" s="400"/>
      <c r="W366" s="400"/>
      <c r="X366" s="400"/>
      <c r="Y366" s="400"/>
      <c r="Z366" s="401"/>
      <c r="AA366" s="401"/>
      <c r="AB366" s="401"/>
      <c r="AC366" s="401"/>
      <c r="AD366" s="401"/>
      <c r="AE366" s="401"/>
    </row>
    <row r="367" ht="12.0" customHeight="1">
      <c r="A367" s="399"/>
      <c r="B367" s="436"/>
      <c r="C367" s="399"/>
      <c r="D367" s="399"/>
      <c r="E367" s="399"/>
      <c r="F367" s="399"/>
      <c r="G367" s="399"/>
      <c r="H367" s="436"/>
      <c r="I367" s="431"/>
      <c r="J367" s="470"/>
      <c r="K367" s="470"/>
      <c r="L367" s="468"/>
      <c r="M367" s="400"/>
      <c r="N367" s="399"/>
      <c r="O367" s="399"/>
      <c r="P367" s="399"/>
      <c r="Q367" s="399"/>
      <c r="R367" s="400"/>
      <c r="S367" s="399"/>
      <c r="T367" s="400"/>
      <c r="U367" s="400"/>
      <c r="V367" s="400"/>
      <c r="W367" s="400"/>
      <c r="X367" s="400"/>
      <c r="Y367" s="400"/>
      <c r="Z367" s="401"/>
      <c r="AA367" s="401"/>
      <c r="AB367" s="401"/>
      <c r="AC367" s="401"/>
      <c r="AD367" s="401"/>
      <c r="AE367" s="401"/>
    </row>
    <row r="368" ht="12.0" customHeight="1">
      <c r="A368" s="399"/>
      <c r="B368" s="436"/>
      <c r="C368" s="399" t="s">
        <v>706</v>
      </c>
      <c r="D368" s="399" t="s">
        <v>707</v>
      </c>
      <c r="E368" s="399"/>
      <c r="F368" s="399"/>
      <c r="G368" s="399"/>
      <c r="H368" s="436" t="s">
        <v>410</v>
      </c>
      <c r="I368" s="423">
        <v>176.64000000000001</v>
      </c>
      <c r="J368" s="470">
        <v>1.0</v>
      </c>
      <c r="K368" s="431">
        <v>176.64000000000001</v>
      </c>
      <c r="L368" s="468">
        <v>529.9200000000001</v>
      </c>
      <c r="M368" s="431">
        <v>46.0</v>
      </c>
      <c r="N368" s="431"/>
      <c r="O368" s="431"/>
      <c r="P368" s="430"/>
      <c r="Q368" s="468"/>
      <c r="R368" s="400"/>
      <c r="S368" s="439">
        <v>30880.028160000005</v>
      </c>
      <c r="T368" s="400">
        <v>3507.3466666666673</v>
      </c>
      <c r="U368" s="400"/>
      <c r="V368" s="400"/>
      <c r="W368" s="400"/>
      <c r="X368" s="400"/>
      <c r="Y368" s="400">
        <v>34387.37482666667</v>
      </c>
      <c r="Z368" s="401"/>
      <c r="AA368" s="401"/>
      <c r="AB368" s="401"/>
      <c r="AC368" s="401"/>
      <c r="AD368" s="401"/>
      <c r="AE368" s="401"/>
    </row>
    <row r="369" ht="12.0" customHeight="1">
      <c r="A369" s="399"/>
      <c r="B369" s="436"/>
      <c r="C369" s="399"/>
      <c r="D369" s="399"/>
      <c r="E369" s="399"/>
      <c r="F369" s="399"/>
      <c r="G369" s="399"/>
      <c r="H369" s="436"/>
      <c r="I369" s="431"/>
      <c r="J369" s="470"/>
      <c r="K369" s="470"/>
      <c r="L369" s="468"/>
      <c r="M369" s="400"/>
      <c r="N369" s="399"/>
      <c r="O369" s="399"/>
      <c r="P369" s="399"/>
      <c r="Q369" s="399"/>
      <c r="R369" s="400"/>
      <c r="S369" s="399"/>
      <c r="T369" s="400"/>
      <c r="U369" s="400"/>
      <c r="V369" s="400"/>
      <c r="W369" s="400"/>
      <c r="X369" s="400"/>
      <c r="Y369" s="400"/>
      <c r="Z369" s="401"/>
      <c r="AA369" s="401"/>
      <c r="AB369" s="401"/>
      <c r="AC369" s="401"/>
      <c r="AD369" s="401"/>
      <c r="AE369" s="401"/>
    </row>
    <row r="370" ht="12.0" customHeight="1">
      <c r="A370" s="399"/>
      <c r="B370" s="436"/>
      <c r="C370" s="399"/>
      <c r="D370" s="399"/>
      <c r="E370" s="399"/>
      <c r="F370" s="399"/>
      <c r="G370" s="399"/>
      <c r="H370" s="399"/>
      <c r="I370" s="399"/>
      <c r="J370" s="399"/>
      <c r="K370" s="436" t="s">
        <v>607</v>
      </c>
      <c r="L370" s="436" t="s">
        <v>541</v>
      </c>
      <c r="M370" s="436" t="s">
        <v>648</v>
      </c>
      <c r="N370" s="399"/>
      <c r="O370" s="399"/>
      <c r="P370" s="436"/>
      <c r="Q370" s="399"/>
      <c r="R370" s="400"/>
      <c r="S370" s="399"/>
      <c r="T370" s="400"/>
      <c r="U370" s="400"/>
      <c r="V370" s="400"/>
      <c r="W370" s="400"/>
      <c r="X370" s="400"/>
      <c r="Y370" s="400"/>
      <c r="Z370" s="401"/>
      <c r="AA370" s="401"/>
      <c r="AB370" s="401"/>
      <c r="AC370" s="401"/>
      <c r="AD370" s="401"/>
      <c r="AE370" s="401"/>
    </row>
    <row r="371" ht="12.0" customHeight="1">
      <c r="A371" s="399"/>
      <c r="B371" s="436"/>
      <c r="C371" s="399"/>
      <c r="D371" s="399"/>
      <c r="E371" s="441" t="s">
        <v>609</v>
      </c>
      <c r="F371" s="399"/>
      <c r="G371" s="435" t="s">
        <v>357</v>
      </c>
      <c r="H371" s="435" t="s">
        <v>610</v>
      </c>
      <c r="I371" s="435" t="s">
        <v>611</v>
      </c>
      <c r="J371" s="435" t="s">
        <v>612</v>
      </c>
      <c r="K371" s="435" t="s">
        <v>613</v>
      </c>
      <c r="L371" s="435" t="s">
        <v>614</v>
      </c>
      <c r="M371" s="435" t="s">
        <v>615</v>
      </c>
      <c r="N371" s="399"/>
      <c r="O371" s="399"/>
      <c r="P371" s="436"/>
      <c r="Q371" s="399"/>
      <c r="R371" s="400"/>
      <c r="S371" s="399"/>
      <c r="T371" s="400"/>
      <c r="U371" s="400"/>
      <c r="V371" s="400"/>
      <c r="W371" s="400"/>
      <c r="X371" s="400"/>
      <c r="Y371" s="400"/>
      <c r="Z371" s="401"/>
      <c r="AA371" s="401"/>
      <c r="AB371" s="401"/>
      <c r="AC371" s="401"/>
      <c r="AD371" s="401"/>
      <c r="AE371" s="401"/>
    </row>
    <row r="372" ht="12.0" customHeight="1">
      <c r="A372" s="399"/>
      <c r="B372" s="436"/>
      <c r="C372" s="399"/>
      <c r="D372" s="399"/>
      <c r="E372" s="399" t="s">
        <v>708</v>
      </c>
      <c r="F372" s="399"/>
      <c r="G372" s="436"/>
      <c r="H372" s="483"/>
      <c r="I372" s="455">
        <v>4416.0</v>
      </c>
      <c r="J372" s="455">
        <v>46.0</v>
      </c>
      <c r="K372" s="438">
        <v>0.0</v>
      </c>
      <c r="L372" s="478">
        <v>46.0</v>
      </c>
      <c r="M372" s="478">
        <v>0.4791666666666667</v>
      </c>
      <c r="N372" s="436">
        <v>0.04</v>
      </c>
      <c r="O372" s="399" t="s">
        <v>709</v>
      </c>
      <c r="P372" s="479">
        <v>176.64000000000001</v>
      </c>
      <c r="Q372" s="399" t="s">
        <v>710</v>
      </c>
      <c r="R372" s="400"/>
      <c r="S372" s="399"/>
      <c r="T372" s="400"/>
      <c r="U372" s="400"/>
      <c r="V372" s="400"/>
      <c r="W372" s="400"/>
      <c r="X372" s="400"/>
      <c r="Y372" s="400"/>
      <c r="Z372" s="401"/>
      <c r="AA372" s="401"/>
      <c r="AB372" s="401"/>
      <c r="AC372" s="401"/>
      <c r="AD372" s="401"/>
      <c r="AE372" s="401"/>
    </row>
    <row r="373" ht="12.0" customHeight="1">
      <c r="A373" s="399"/>
      <c r="B373" s="436"/>
      <c r="C373" s="399"/>
      <c r="D373" s="399"/>
      <c r="E373" s="399"/>
      <c r="F373" s="399"/>
      <c r="G373" s="436"/>
      <c r="H373" s="455"/>
      <c r="I373" s="399"/>
      <c r="J373" s="455"/>
      <c r="K373" s="438"/>
      <c r="L373" s="431">
        <v>46.0</v>
      </c>
      <c r="M373" s="431">
        <v>0.4791666666666667</v>
      </c>
      <c r="N373" s="436"/>
      <c r="O373" s="399"/>
      <c r="P373" s="455">
        <v>176.64000000000001</v>
      </c>
      <c r="Q373" s="399"/>
      <c r="R373" s="400"/>
      <c r="S373" s="399"/>
      <c r="T373" s="400"/>
      <c r="U373" s="400"/>
      <c r="V373" s="400"/>
      <c r="W373" s="400"/>
      <c r="X373" s="400"/>
      <c r="Y373" s="400"/>
      <c r="Z373" s="401"/>
      <c r="AA373" s="401"/>
      <c r="AB373" s="401"/>
      <c r="AC373" s="401"/>
      <c r="AD373" s="401"/>
      <c r="AE373" s="401"/>
    </row>
    <row r="374" ht="12.0" customHeight="1">
      <c r="A374" s="399"/>
      <c r="B374" s="436"/>
      <c r="C374" s="399"/>
      <c r="D374" s="399"/>
      <c r="E374" s="399"/>
      <c r="F374" s="399"/>
      <c r="G374" s="399"/>
      <c r="H374" s="436"/>
      <c r="I374" s="431"/>
      <c r="J374" s="470"/>
      <c r="K374" s="470"/>
      <c r="L374" s="468"/>
      <c r="M374" s="400"/>
      <c r="N374" s="399"/>
      <c r="O374" s="399"/>
      <c r="P374" s="399"/>
      <c r="Q374" s="399"/>
      <c r="R374" s="400"/>
      <c r="S374" s="399"/>
      <c r="T374" s="400"/>
      <c r="U374" s="400"/>
      <c r="V374" s="400"/>
      <c r="W374" s="400"/>
      <c r="X374" s="400"/>
      <c r="Y374" s="400"/>
      <c r="Z374" s="401"/>
      <c r="AA374" s="401"/>
      <c r="AB374" s="401"/>
      <c r="AC374" s="401"/>
      <c r="AD374" s="401"/>
      <c r="AE374" s="401"/>
    </row>
    <row r="375" ht="12.0" customHeight="1">
      <c r="A375" s="399"/>
      <c r="B375" s="436"/>
      <c r="C375" s="399"/>
      <c r="D375" s="399"/>
      <c r="E375" s="441" t="s">
        <v>544</v>
      </c>
      <c r="F375" s="399"/>
      <c r="G375" s="435" t="s">
        <v>553</v>
      </c>
      <c r="H375" s="479" t="s">
        <v>631</v>
      </c>
      <c r="I375" s="435" t="s">
        <v>632</v>
      </c>
      <c r="J375" s="479" t="s">
        <v>633</v>
      </c>
      <c r="K375" s="442" t="s">
        <v>634</v>
      </c>
      <c r="L375" s="479" t="s">
        <v>635</v>
      </c>
      <c r="M375" s="431"/>
      <c r="N375" s="436"/>
      <c r="O375" s="399"/>
      <c r="P375" s="455"/>
      <c r="Q375" s="399"/>
      <c r="R375" s="400"/>
      <c r="S375" s="399"/>
      <c r="T375" s="400"/>
      <c r="U375" s="400"/>
      <c r="V375" s="400"/>
      <c r="W375" s="400"/>
      <c r="X375" s="400"/>
      <c r="Y375" s="400"/>
      <c r="Z375" s="401"/>
      <c r="AA375" s="401"/>
      <c r="AB375" s="401"/>
      <c r="AC375" s="401"/>
      <c r="AD375" s="401"/>
      <c r="AE375" s="401"/>
    </row>
    <row r="376" ht="12.0" customHeight="1">
      <c r="A376" s="399"/>
      <c r="B376" s="436"/>
      <c r="C376" s="399"/>
      <c r="D376" s="399"/>
      <c r="E376" s="399" t="s">
        <v>478</v>
      </c>
      <c r="F376" s="399"/>
      <c r="G376" s="480">
        <v>46.0</v>
      </c>
      <c r="H376" s="480">
        <v>0.4791666666666667</v>
      </c>
      <c r="I376" s="456">
        <v>670.8333333333334</v>
      </c>
      <c r="J376" s="456">
        <v>383.33333333333337</v>
      </c>
      <c r="K376" s="456">
        <v>2453.1800000000003</v>
      </c>
      <c r="L376" s="456">
        <v>3507.3466666666673</v>
      </c>
      <c r="M376" s="431"/>
      <c r="N376" s="436"/>
      <c r="O376" s="399"/>
      <c r="P376" s="455"/>
      <c r="Q376" s="399"/>
      <c r="R376" s="400"/>
      <c r="S376" s="399"/>
      <c r="T376" s="400"/>
      <c r="U376" s="400"/>
      <c r="V376" s="400"/>
      <c r="W376" s="400"/>
      <c r="X376" s="400"/>
      <c r="Y376" s="400"/>
      <c r="Z376" s="401"/>
      <c r="AA376" s="401"/>
      <c r="AB376" s="401"/>
      <c r="AC376" s="401"/>
      <c r="AD376" s="401"/>
      <c r="AE376" s="401"/>
    </row>
    <row r="377" ht="12.0" customHeight="1">
      <c r="A377" s="399"/>
      <c r="B377" s="436"/>
      <c r="C377" s="399"/>
      <c r="D377" s="399"/>
      <c r="E377" s="399"/>
      <c r="F377" s="399"/>
      <c r="G377" s="399"/>
      <c r="H377" s="436"/>
      <c r="I377" s="431"/>
      <c r="J377" s="470"/>
      <c r="K377" s="470"/>
      <c r="L377" s="468"/>
      <c r="M377" s="400"/>
      <c r="N377" s="399"/>
      <c r="O377" s="399"/>
      <c r="P377" s="399"/>
      <c r="Q377" s="399"/>
      <c r="R377" s="400"/>
      <c r="S377" s="399"/>
      <c r="T377" s="400"/>
      <c r="U377" s="400"/>
      <c r="V377" s="400"/>
      <c r="W377" s="400"/>
      <c r="X377" s="400"/>
      <c r="Y377" s="400"/>
      <c r="Z377" s="401"/>
      <c r="AA377" s="401"/>
      <c r="AB377" s="401"/>
      <c r="AC377" s="401"/>
      <c r="AD377" s="401"/>
      <c r="AE377" s="401"/>
    </row>
    <row r="378" ht="12.0" customHeight="1">
      <c r="A378" s="399"/>
      <c r="B378" s="436"/>
      <c r="C378" s="399" t="s">
        <v>711</v>
      </c>
      <c r="D378" s="399" t="s">
        <v>712</v>
      </c>
      <c r="E378" s="399"/>
      <c r="F378" s="399"/>
      <c r="G378" s="399"/>
      <c r="H378" s="436" t="s">
        <v>410</v>
      </c>
      <c r="I378" s="423">
        <v>27.2</v>
      </c>
      <c r="J378" s="470">
        <v>1.0</v>
      </c>
      <c r="K378" s="431">
        <v>27.2</v>
      </c>
      <c r="L378" s="468">
        <v>81.6</v>
      </c>
      <c r="M378" s="431">
        <v>28.333333333333332</v>
      </c>
      <c r="N378" s="431"/>
      <c r="O378" s="431"/>
      <c r="P378" s="430"/>
      <c r="Q378" s="468"/>
      <c r="R378" s="400"/>
      <c r="S378" s="439">
        <v>4755.076800000001</v>
      </c>
      <c r="T378" s="400">
        <v>2160.3222222222225</v>
      </c>
      <c r="U378" s="400"/>
      <c r="V378" s="400"/>
      <c r="W378" s="400"/>
      <c r="X378" s="400"/>
      <c r="Y378" s="400">
        <v>6915.399022222224</v>
      </c>
      <c r="Z378" s="401"/>
      <c r="AA378" s="401"/>
      <c r="AB378" s="401"/>
      <c r="AC378" s="401"/>
      <c r="AD378" s="401"/>
      <c r="AE378" s="401"/>
    </row>
    <row r="379" ht="12.0" customHeight="1">
      <c r="A379" s="399"/>
      <c r="B379" s="436"/>
      <c r="C379" s="399"/>
      <c r="D379" s="399"/>
      <c r="E379" s="399"/>
      <c r="F379" s="399"/>
      <c r="G379" s="399"/>
      <c r="H379" s="436"/>
      <c r="I379" s="431"/>
      <c r="J379" s="470"/>
      <c r="K379" s="470"/>
      <c r="L379" s="468"/>
      <c r="M379" s="400"/>
      <c r="N379" s="399"/>
      <c r="O379" s="399"/>
      <c r="P379" s="399"/>
      <c r="Q379" s="399"/>
      <c r="R379" s="400"/>
      <c r="S379" s="399"/>
      <c r="T379" s="400"/>
      <c r="U379" s="400"/>
      <c r="V379" s="400"/>
      <c r="W379" s="400"/>
      <c r="X379" s="400"/>
      <c r="Y379" s="400"/>
      <c r="Z379" s="401"/>
      <c r="AA379" s="401"/>
      <c r="AB379" s="401"/>
      <c r="AC379" s="401"/>
      <c r="AD379" s="401"/>
      <c r="AE379" s="401"/>
    </row>
    <row r="380" ht="12.0" customHeight="1">
      <c r="A380" s="399"/>
      <c r="B380" s="436"/>
      <c r="C380" s="399"/>
      <c r="D380" s="399"/>
      <c r="E380" s="399"/>
      <c r="F380" s="399"/>
      <c r="G380" s="399"/>
      <c r="H380" s="399"/>
      <c r="I380" s="399"/>
      <c r="J380" s="399"/>
      <c r="K380" s="436" t="s">
        <v>607</v>
      </c>
      <c r="L380" s="436" t="s">
        <v>541</v>
      </c>
      <c r="M380" s="436" t="s">
        <v>648</v>
      </c>
      <c r="N380" s="399"/>
      <c r="O380" s="399"/>
      <c r="P380" s="436"/>
      <c r="Q380" s="399"/>
      <c r="R380" s="400"/>
      <c r="S380" s="399"/>
      <c r="T380" s="400"/>
      <c r="U380" s="400"/>
      <c r="V380" s="400"/>
      <c r="W380" s="400"/>
      <c r="X380" s="400"/>
      <c r="Y380" s="400"/>
      <c r="Z380" s="401"/>
      <c r="AA380" s="401"/>
      <c r="AB380" s="401"/>
      <c r="AC380" s="401"/>
      <c r="AD380" s="401"/>
      <c r="AE380" s="401"/>
    </row>
    <row r="381" ht="12.0" customHeight="1">
      <c r="A381" s="399"/>
      <c r="B381" s="436"/>
      <c r="C381" s="399"/>
      <c r="D381" s="399"/>
      <c r="E381" s="441" t="s">
        <v>609</v>
      </c>
      <c r="F381" s="399"/>
      <c r="G381" s="435" t="s">
        <v>357</v>
      </c>
      <c r="H381" s="435" t="s">
        <v>610</v>
      </c>
      <c r="I381" s="435" t="s">
        <v>611</v>
      </c>
      <c r="J381" s="435" t="s">
        <v>612</v>
      </c>
      <c r="K381" s="435" t="s">
        <v>613</v>
      </c>
      <c r="L381" s="435" t="s">
        <v>614</v>
      </c>
      <c r="M381" s="435" t="s">
        <v>615</v>
      </c>
      <c r="N381" s="399"/>
      <c r="O381" s="399"/>
      <c r="P381" s="436"/>
      <c r="Q381" s="399"/>
      <c r="R381" s="400"/>
      <c r="S381" s="399"/>
      <c r="T381" s="400"/>
      <c r="U381" s="400"/>
      <c r="V381" s="400"/>
      <c r="W381" s="400"/>
      <c r="X381" s="400"/>
      <c r="Y381" s="400"/>
      <c r="Z381" s="401"/>
      <c r="AA381" s="401"/>
      <c r="AB381" s="401"/>
      <c r="AC381" s="401"/>
      <c r="AD381" s="401"/>
      <c r="AE381" s="401"/>
    </row>
    <row r="382" ht="12.0" customHeight="1">
      <c r="A382" s="399"/>
      <c r="B382" s="436"/>
      <c r="C382" s="399"/>
      <c r="D382" s="399"/>
      <c r="E382" s="399" t="s">
        <v>708</v>
      </c>
      <c r="F382" s="399"/>
      <c r="G382" s="436"/>
      <c r="H382" s="483"/>
      <c r="I382" s="455">
        <v>680.0</v>
      </c>
      <c r="J382" s="455">
        <v>28.333333333333332</v>
      </c>
      <c r="K382" s="438">
        <v>0.0</v>
      </c>
      <c r="L382" s="478">
        <v>28.333333333333332</v>
      </c>
      <c r="M382" s="478">
        <v>0.2951388888888889</v>
      </c>
      <c r="N382" s="436">
        <v>0.04</v>
      </c>
      <c r="O382" s="399" t="s">
        <v>709</v>
      </c>
      <c r="P382" s="479">
        <v>27.2</v>
      </c>
      <c r="Q382" s="399" t="s">
        <v>710</v>
      </c>
      <c r="R382" s="400"/>
      <c r="S382" s="399"/>
      <c r="T382" s="400"/>
      <c r="U382" s="400"/>
      <c r="V382" s="400"/>
      <c r="W382" s="400"/>
      <c r="X382" s="400"/>
      <c r="Y382" s="400"/>
      <c r="Z382" s="401"/>
      <c r="AA382" s="401"/>
      <c r="AB382" s="401"/>
      <c r="AC382" s="401"/>
      <c r="AD382" s="401"/>
      <c r="AE382" s="401"/>
    </row>
    <row r="383" ht="12.0" customHeight="1">
      <c r="A383" s="399"/>
      <c r="B383" s="436"/>
      <c r="C383" s="399"/>
      <c r="D383" s="399"/>
      <c r="E383" s="399"/>
      <c r="F383" s="399"/>
      <c r="G383" s="436"/>
      <c r="H383" s="455"/>
      <c r="I383" s="399"/>
      <c r="J383" s="455"/>
      <c r="K383" s="438"/>
      <c r="L383" s="431">
        <v>28.333333333333332</v>
      </c>
      <c r="M383" s="431">
        <v>0.2951388888888889</v>
      </c>
      <c r="N383" s="436"/>
      <c r="O383" s="399"/>
      <c r="P383" s="455">
        <v>27.2</v>
      </c>
      <c r="Q383" s="399"/>
      <c r="R383" s="400"/>
      <c r="S383" s="399"/>
      <c r="T383" s="400"/>
      <c r="U383" s="400"/>
      <c r="V383" s="400"/>
      <c r="W383" s="400"/>
      <c r="X383" s="400"/>
      <c r="Y383" s="400"/>
      <c r="Z383" s="401"/>
      <c r="AA383" s="401"/>
      <c r="AB383" s="401"/>
      <c r="AC383" s="401"/>
      <c r="AD383" s="401"/>
      <c r="AE383" s="401"/>
    </row>
    <row r="384" ht="12.0" customHeight="1">
      <c r="A384" s="399"/>
      <c r="B384" s="436"/>
      <c r="C384" s="399"/>
      <c r="D384" s="399"/>
      <c r="E384" s="399"/>
      <c r="F384" s="399"/>
      <c r="G384" s="399"/>
      <c r="H384" s="436"/>
      <c r="I384" s="431"/>
      <c r="J384" s="470"/>
      <c r="K384" s="470"/>
      <c r="L384" s="468"/>
      <c r="M384" s="400"/>
      <c r="N384" s="399"/>
      <c r="O384" s="399"/>
      <c r="P384" s="399"/>
      <c r="Q384" s="399"/>
      <c r="R384" s="400"/>
      <c r="S384" s="399"/>
      <c r="T384" s="400"/>
      <c r="U384" s="400"/>
      <c r="V384" s="400"/>
      <c r="W384" s="400"/>
      <c r="X384" s="400"/>
      <c r="Y384" s="400"/>
      <c r="Z384" s="401"/>
      <c r="AA384" s="401"/>
      <c r="AB384" s="401"/>
      <c r="AC384" s="401"/>
      <c r="AD384" s="401"/>
      <c r="AE384" s="401"/>
    </row>
    <row r="385" ht="12.0" customHeight="1">
      <c r="A385" s="399"/>
      <c r="B385" s="436"/>
      <c r="C385" s="399"/>
      <c r="D385" s="399"/>
      <c r="E385" s="441" t="s">
        <v>544</v>
      </c>
      <c r="F385" s="399"/>
      <c r="G385" s="435" t="s">
        <v>553</v>
      </c>
      <c r="H385" s="479" t="s">
        <v>631</v>
      </c>
      <c r="I385" s="435" t="s">
        <v>632</v>
      </c>
      <c r="J385" s="479" t="s">
        <v>633</v>
      </c>
      <c r="K385" s="442" t="s">
        <v>634</v>
      </c>
      <c r="L385" s="479" t="s">
        <v>635</v>
      </c>
      <c r="M385" s="431"/>
      <c r="N385" s="436"/>
      <c r="O385" s="399"/>
      <c r="P385" s="455"/>
      <c r="Q385" s="399"/>
      <c r="R385" s="400"/>
      <c r="S385" s="399"/>
      <c r="T385" s="400"/>
      <c r="U385" s="400"/>
      <c r="V385" s="400"/>
      <c r="W385" s="400"/>
      <c r="X385" s="400"/>
      <c r="Y385" s="400"/>
      <c r="Z385" s="401"/>
      <c r="AA385" s="401"/>
      <c r="AB385" s="401"/>
      <c r="AC385" s="401"/>
      <c r="AD385" s="401"/>
      <c r="AE385" s="401"/>
    </row>
    <row r="386" ht="12.0" customHeight="1">
      <c r="A386" s="399"/>
      <c r="B386" s="436"/>
      <c r="C386" s="399"/>
      <c r="D386" s="399"/>
      <c r="E386" s="399" t="s">
        <v>478</v>
      </c>
      <c r="F386" s="399"/>
      <c r="G386" s="480">
        <v>28.333333333333332</v>
      </c>
      <c r="H386" s="480">
        <v>0.2951388888888889</v>
      </c>
      <c r="I386" s="456">
        <v>413.19444444444446</v>
      </c>
      <c r="J386" s="456">
        <v>236.11111111111111</v>
      </c>
      <c r="K386" s="456">
        <v>1511.0166666666669</v>
      </c>
      <c r="L386" s="456">
        <v>2160.3222222222225</v>
      </c>
      <c r="M386" s="431"/>
      <c r="N386" s="436"/>
      <c r="O386" s="399"/>
      <c r="P386" s="455"/>
      <c r="Q386" s="399"/>
      <c r="R386" s="400"/>
      <c r="S386" s="399"/>
      <c r="T386" s="400"/>
      <c r="U386" s="400"/>
      <c r="V386" s="400"/>
      <c r="W386" s="400"/>
      <c r="X386" s="400"/>
      <c r="Y386" s="400"/>
      <c r="Z386" s="401"/>
      <c r="AA386" s="401"/>
      <c r="AB386" s="401"/>
      <c r="AC386" s="401"/>
      <c r="AD386" s="401"/>
      <c r="AE386" s="401"/>
    </row>
    <row r="387" ht="12.0" customHeight="1">
      <c r="A387" s="399"/>
      <c r="B387" s="436"/>
      <c r="C387" s="399"/>
      <c r="D387" s="399"/>
      <c r="E387" s="399"/>
      <c r="F387" s="399"/>
      <c r="G387" s="399"/>
      <c r="H387" s="436"/>
      <c r="I387" s="431"/>
      <c r="J387" s="470"/>
      <c r="K387" s="470"/>
      <c r="L387" s="468"/>
      <c r="M387" s="400"/>
      <c r="N387" s="399"/>
      <c r="O387" s="399"/>
      <c r="P387" s="399"/>
      <c r="Q387" s="399"/>
      <c r="R387" s="400"/>
      <c r="S387" s="399"/>
      <c r="T387" s="400"/>
      <c r="U387" s="400"/>
      <c r="V387" s="400"/>
      <c r="W387" s="400"/>
      <c r="X387" s="400"/>
      <c r="Y387" s="400"/>
      <c r="Z387" s="401"/>
      <c r="AA387" s="401"/>
      <c r="AB387" s="401"/>
      <c r="AC387" s="401"/>
      <c r="AD387" s="401"/>
      <c r="AE387" s="401"/>
    </row>
    <row r="388" ht="12.0" customHeight="1">
      <c r="A388" s="399"/>
      <c r="B388" s="436"/>
      <c r="C388" s="399" t="s">
        <v>713</v>
      </c>
      <c r="D388" s="399" t="s">
        <v>714</v>
      </c>
      <c r="E388" s="399"/>
      <c r="F388" s="399"/>
      <c r="G388" s="399"/>
      <c r="H388" s="436" t="s">
        <v>410</v>
      </c>
      <c r="I388" s="423">
        <v>241.36708571428574</v>
      </c>
      <c r="J388" s="470">
        <v>1.0</v>
      </c>
      <c r="K388" s="431">
        <v>241.36708571428574</v>
      </c>
      <c r="L388" s="468">
        <v>724.1012571428572</v>
      </c>
      <c r="M388" s="431">
        <v>767.6666666666666</v>
      </c>
      <c r="N388" s="431"/>
      <c r="O388" s="431"/>
      <c r="P388" s="430"/>
      <c r="Q388" s="468"/>
      <c r="R388" s="400"/>
      <c r="S388" s="439">
        <v>42195.552557485724</v>
      </c>
      <c r="T388" s="400">
        <v>58532.024444444454</v>
      </c>
      <c r="U388" s="400"/>
      <c r="V388" s="400"/>
      <c r="W388" s="400"/>
      <c r="X388" s="400"/>
      <c r="Y388" s="400">
        <v>100727.57700193019</v>
      </c>
      <c r="Z388" s="401"/>
      <c r="AA388" s="401"/>
      <c r="AB388" s="401"/>
      <c r="AC388" s="401"/>
      <c r="AD388" s="401"/>
      <c r="AE388" s="401"/>
    </row>
    <row r="389" ht="12.0" customHeight="1">
      <c r="A389" s="399"/>
      <c r="B389" s="436"/>
      <c r="C389" s="399"/>
      <c r="D389" s="399"/>
      <c r="E389" s="399"/>
      <c r="F389" s="399"/>
      <c r="G389" s="399"/>
      <c r="H389" s="436"/>
      <c r="I389" s="431"/>
      <c r="J389" s="470"/>
      <c r="K389" s="470"/>
      <c r="L389" s="468"/>
      <c r="M389" s="400"/>
      <c r="N389" s="399"/>
      <c r="O389" s="399"/>
      <c r="P389" s="399"/>
      <c r="Q389" s="399"/>
      <c r="R389" s="400"/>
      <c r="S389" s="399"/>
      <c r="T389" s="400"/>
      <c r="U389" s="400"/>
      <c r="V389" s="400"/>
      <c r="W389" s="400"/>
      <c r="X389" s="400"/>
      <c r="Y389" s="400"/>
      <c r="Z389" s="401"/>
      <c r="AA389" s="401"/>
      <c r="AB389" s="401"/>
      <c r="AC389" s="401"/>
      <c r="AD389" s="401"/>
      <c r="AE389" s="401"/>
    </row>
    <row r="390" ht="12.0" customHeight="1">
      <c r="A390" s="399"/>
      <c r="B390" s="436"/>
      <c r="C390" s="399"/>
      <c r="D390" s="399"/>
      <c r="E390" s="399"/>
      <c r="F390" s="399"/>
      <c r="G390" s="399"/>
      <c r="H390" s="399"/>
      <c r="I390" s="399"/>
      <c r="J390" s="399"/>
      <c r="K390" s="436" t="s">
        <v>607</v>
      </c>
      <c r="L390" s="436" t="s">
        <v>541</v>
      </c>
      <c r="M390" s="436" t="s">
        <v>648</v>
      </c>
      <c r="N390" s="399"/>
      <c r="O390" s="399"/>
      <c r="P390" s="436"/>
      <c r="Q390" s="399"/>
      <c r="R390" s="400"/>
      <c r="S390" s="399"/>
      <c r="T390" s="400"/>
      <c r="U390" s="400"/>
      <c r="V390" s="400"/>
      <c r="W390" s="400"/>
      <c r="X390" s="400"/>
      <c r="Y390" s="400"/>
      <c r="Z390" s="401"/>
      <c r="AA390" s="401"/>
      <c r="AB390" s="401"/>
      <c r="AC390" s="401"/>
      <c r="AD390" s="401"/>
      <c r="AE390" s="401"/>
    </row>
    <row r="391" ht="12.0" customHeight="1">
      <c r="A391" s="399"/>
      <c r="B391" s="436"/>
      <c r="C391" s="399"/>
      <c r="D391" s="399"/>
      <c r="E391" s="441" t="s">
        <v>609</v>
      </c>
      <c r="F391" s="399"/>
      <c r="G391" s="435" t="s">
        <v>357</v>
      </c>
      <c r="H391" s="435" t="s">
        <v>610</v>
      </c>
      <c r="I391" s="435" t="s">
        <v>611</v>
      </c>
      <c r="J391" s="435" t="s">
        <v>612</v>
      </c>
      <c r="K391" s="435" t="s">
        <v>613</v>
      </c>
      <c r="L391" s="435" t="s">
        <v>614</v>
      </c>
      <c r="M391" s="435" t="s">
        <v>615</v>
      </c>
      <c r="N391" s="399"/>
      <c r="O391" s="399"/>
      <c r="P391" s="436"/>
      <c r="Q391" s="399"/>
      <c r="R391" s="400"/>
      <c r="S391" s="399"/>
      <c r="T391" s="400"/>
      <c r="U391" s="400"/>
      <c r="V391" s="400"/>
      <c r="W391" s="400"/>
      <c r="X391" s="400"/>
      <c r="Y391" s="400"/>
      <c r="Z391" s="401"/>
      <c r="AA391" s="401"/>
      <c r="AB391" s="401"/>
      <c r="AC391" s="401"/>
      <c r="AD391" s="401"/>
      <c r="AE391" s="401"/>
    </row>
    <row r="392" ht="12.0" customHeight="1">
      <c r="A392" s="399"/>
      <c r="B392" s="436"/>
      <c r="C392" s="399"/>
      <c r="D392" s="399"/>
      <c r="E392" s="399" t="s">
        <v>715</v>
      </c>
      <c r="F392" s="399"/>
      <c r="G392" s="435"/>
      <c r="H392" s="435"/>
      <c r="I392" s="435"/>
      <c r="J392" s="436">
        <v>409.0</v>
      </c>
      <c r="K392" s="438">
        <v>0.0</v>
      </c>
      <c r="L392" s="431">
        <v>409.0</v>
      </c>
      <c r="M392" s="431">
        <v>4.260416666666667</v>
      </c>
      <c r="N392" s="482">
        <v>0.05714285714285714</v>
      </c>
      <c r="O392" s="399" t="s">
        <v>716</v>
      </c>
      <c r="P392" s="455">
        <v>23.37142857142857</v>
      </c>
      <c r="Q392" s="399" t="s">
        <v>717</v>
      </c>
      <c r="R392" s="400"/>
      <c r="S392" s="399"/>
      <c r="T392" s="400"/>
      <c r="U392" s="400"/>
      <c r="V392" s="400"/>
      <c r="W392" s="400"/>
      <c r="X392" s="400"/>
      <c r="Y392" s="400"/>
      <c r="Z392" s="401"/>
      <c r="AA392" s="401"/>
      <c r="AB392" s="401"/>
      <c r="AC392" s="401"/>
      <c r="AD392" s="401"/>
      <c r="AE392" s="401"/>
    </row>
    <row r="393" ht="12.0" customHeight="1">
      <c r="A393" s="399"/>
      <c r="B393" s="436"/>
      <c r="C393" s="399"/>
      <c r="D393" s="399"/>
      <c r="E393" s="399" t="s">
        <v>718</v>
      </c>
      <c r="F393" s="399"/>
      <c r="G393" s="435"/>
      <c r="H393" s="435"/>
      <c r="I393" s="435"/>
      <c r="J393" s="436">
        <v>148.0</v>
      </c>
      <c r="K393" s="438">
        <v>0.0</v>
      </c>
      <c r="L393" s="431">
        <v>148.0</v>
      </c>
      <c r="M393" s="431">
        <v>1.5416666666666667</v>
      </c>
      <c r="N393" s="482">
        <v>0.05714285714285714</v>
      </c>
      <c r="O393" s="399" t="s">
        <v>716</v>
      </c>
      <c r="P393" s="455">
        <v>15.75565714285714</v>
      </c>
      <c r="Q393" s="399" t="s">
        <v>717</v>
      </c>
      <c r="R393" s="400"/>
      <c r="S393" s="399"/>
      <c r="T393" s="400"/>
      <c r="U393" s="400"/>
      <c r="V393" s="400"/>
      <c r="W393" s="400"/>
      <c r="X393" s="400"/>
      <c r="Y393" s="400"/>
      <c r="Z393" s="401"/>
      <c r="AA393" s="401"/>
      <c r="AB393" s="401"/>
      <c r="AC393" s="401"/>
      <c r="AD393" s="401"/>
      <c r="AE393" s="401"/>
    </row>
    <row r="394" ht="12.0" customHeight="1">
      <c r="A394" s="399"/>
      <c r="B394" s="436"/>
      <c r="C394" s="399"/>
      <c r="D394" s="399"/>
      <c r="E394" s="399" t="s">
        <v>708</v>
      </c>
      <c r="F394" s="399"/>
      <c r="G394" s="436"/>
      <c r="H394" s="483"/>
      <c r="I394" s="455">
        <v>5056.0</v>
      </c>
      <c r="J394" s="455">
        <v>210.66666666666666</v>
      </c>
      <c r="K394" s="438">
        <v>0.0</v>
      </c>
      <c r="L394" s="478">
        <v>210.66666666666666</v>
      </c>
      <c r="M394" s="478">
        <v>2.194444444444444</v>
      </c>
      <c r="N394" s="436">
        <v>0.04</v>
      </c>
      <c r="O394" s="399" t="s">
        <v>709</v>
      </c>
      <c r="P394" s="479">
        <v>202.24</v>
      </c>
      <c r="Q394" s="399" t="s">
        <v>710</v>
      </c>
      <c r="R394" s="400"/>
      <c r="S394" s="399"/>
      <c r="T394" s="400"/>
      <c r="U394" s="400"/>
      <c r="V394" s="400"/>
      <c r="W394" s="400"/>
      <c r="X394" s="400"/>
      <c r="Y394" s="400"/>
      <c r="Z394" s="401"/>
      <c r="AA394" s="401"/>
      <c r="AB394" s="401"/>
      <c r="AC394" s="401"/>
      <c r="AD394" s="401"/>
      <c r="AE394" s="401"/>
    </row>
    <row r="395" ht="12.0" customHeight="1">
      <c r="A395" s="399"/>
      <c r="B395" s="436"/>
      <c r="C395" s="399"/>
      <c r="D395" s="399"/>
      <c r="E395" s="399"/>
      <c r="F395" s="399"/>
      <c r="G395" s="436"/>
      <c r="H395" s="455"/>
      <c r="I395" s="399"/>
      <c r="J395" s="455"/>
      <c r="K395" s="438"/>
      <c r="L395" s="431">
        <v>767.6666666666666</v>
      </c>
      <c r="M395" s="431">
        <v>7.996527777777779</v>
      </c>
      <c r="N395" s="436"/>
      <c r="O395" s="399"/>
      <c r="P395" s="455">
        <v>241.36708571428574</v>
      </c>
      <c r="Q395" s="399"/>
      <c r="R395" s="400"/>
      <c r="S395" s="399"/>
      <c r="T395" s="400"/>
      <c r="U395" s="400"/>
      <c r="V395" s="400"/>
      <c r="W395" s="400"/>
      <c r="X395" s="400"/>
      <c r="Y395" s="400"/>
      <c r="Z395" s="401"/>
      <c r="AA395" s="401"/>
      <c r="AB395" s="401"/>
      <c r="AC395" s="401"/>
      <c r="AD395" s="401"/>
      <c r="AE395" s="401"/>
    </row>
    <row r="396" ht="12.0" customHeight="1">
      <c r="A396" s="399"/>
      <c r="B396" s="436"/>
      <c r="C396" s="399"/>
      <c r="D396" s="399"/>
      <c r="E396" s="399"/>
      <c r="F396" s="399"/>
      <c r="G396" s="399"/>
      <c r="H396" s="436"/>
      <c r="I396" s="431"/>
      <c r="J396" s="470"/>
      <c r="K396" s="470"/>
      <c r="L396" s="468"/>
      <c r="M396" s="400"/>
      <c r="N396" s="399"/>
      <c r="O396" s="399"/>
      <c r="P396" s="399"/>
      <c r="Q396" s="399"/>
      <c r="R396" s="400"/>
      <c r="S396" s="399"/>
      <c r="T396" s="400"/>
      <c r="U396" s="400"/>
      <c r="V396" s="400"/>
      <c r="W396" s="400"/>
      <c r="X396" s="400"/>
      <c r="Y396" s="400"/>
      <c r="Z396" s="401"/>
      <c r="AA396" s="401"/>
      <c r="AB396" s="401"/>
      <c r="AC396" s="401"/>
      <c r="AD396" s="401"/>
      <c r="AE396" s="401"/>
    </row>
    <row r="397" ht="12.0" customHeight="1">
      <c r="A397" s="399"/>
      <c r="B397" s="436"/>
      <c r="C397" s="399"/>
      <c r="D397" s="399"/>
      <c r="E397" s="441" t="s">
        <v>544</v>
      </c>
      <c r="F397" s="399"/>
      <c r="G397" s="435" t="s">
        <v>553</v>
      </c>
      <c r="H397" s="479" t="s">
        <v>631</v>
      </c>
      <c r="I397" s="435" t="s">
        <v>632</v>
      </c>
      <c r="J397" s="479" t="s">
        <v>633</v>
      </c>
      <c r="K397" s="442" t="s">
        <v>634</v>
      </c>
      <c r="L397" s="479" t="s">
        <v>635</v>
      </c>
      <c r="M397" s="431"/>
      <c r="N397" s="436"/>
      <c r="O397" s="399"/>
      <c r="P397" s="455"/>
      <c r="Q397" s="399"/>
      <c r="R397" s="400"/>
      <c r="S397" s="399"/>
      <c r="T397" s="400"/>
      <c r="U397" s="400"/>
      <c r="V397" s="400"/>
      <c r="W397" s="400"/>
      <c r="X397" s="400"/>
      <c r="Y397" s="400"/>
      <c r="Z397" s="401"/>
      <c r="AA397" s="401"/>
      <c r="AB397" s="401"/>
      <c r="AC397" s="401"/>
      <c r="AD397" s="401"/>
      <c r="AE397" s="401"/>
    </row>
    <row r="398" ht="12.0" customHeight="1">
      <c r="A398" s="399"/>
      <c r="B398" s="436"/>
      <c r="C398" s="399"/>
      <c r="D398" s="399"/>
      <c r="E398" s="399" t="s">
        <v>478</v>
      </c>
      <c r="F398" s="399"/>
      <c r="G398" s="480">
        <v>767.6666666666666</v>
      </c>
      <c r="H398" s="480">
        <v>7.996527777777779</v>
      </c>
      <c r="I398" s="456">
        <v>11195.13888888889</v>
      </c>
      <c r="J398" s="456">
        <v>6397.222222222223</v>
      </c>
      <c r="K398" s="456">
        <v>40939.66333333334</v>
      </c>
      <c r="L398" s="456">
        <v>58532.024444444454</v>
      </c>
      <c r="M398" s="431"/>
      <c r="N398" s="436"/>
      <c r="O398" s="399"/>
      <c r="P398" s="455"/>
      <c r="Q398" s="399"/>
      <c r="R398" s="400"/>
      <c r="S398" s="399"/>
      <c r="T398" s="400"/>
      <c r="U398" s="400"/>
      <c r="V398" s="400"/>
      <c r="W398" s="400"/>
      <c r="X398" s="400"/>
      <c r="Y398" s="400"/>
      <c r="Z398" s="401"/>
      <c r="AA398" s="401"/>
      <c r="AB398" s="401"/>
      <c r="AC398" s="401"/>
      <c r="AD398" s="401"/>
      <c r="AE398" s="401"/>
    </row>
    <row r="399" ht="12.0" customHeight="1">
      <c r="A399" s="399"/>
      <c r="B399" s="436"/>
      <c r="C399" s="399"/>
      <c r="D399" s="399"/>
      <c r="E399" s="399"/>
      <c r="F399" s="399"/>
      <c r="G399" s="399"/>
      <c r="H399" s="436"/>
      <c r="I399" s="431"/>
      <c r="J399" s="470"/>
      <c r="K399" s="470"/>
      <c r="L399" s="468"/>
      <c r="M399" s="400"/>
      <c r="N399" s="399"/>
      <c r="O399" s="399"/>
      <c r="P399" s="399"/>
      <c r="Q399" s="399"/>
      <c r="R399" s="400"/>
      <c r="S399" s="399"/>
      <c r="T399" s="400"/>
      <c r="U399" s="400"/>
      <c r="V399" s="400"/>
      <c r="W399" s="400"/>
      <c r="X399" s="400"/>
      <c r="Y399" s="400"/>
      <c r="Z399" s="401"/>
      <c r="AA399" s="401"/>
      <c r="AB399" s="401"/>
      <c r="AC399" s="401"/>
      <c r="AD399" s="401"/>
      <c r="AE399" s="401"/>
    </row>
    <row r="400" ht="12.0" customHeight="1">
      <c r="A400" s="399"/>
      <c r="B400" s="436"/>
      <c r="C400" s="399" t="s">
        <v>719</v>
      </c>
      <c r="D400" s="399" t="s">
        <v>720</v>
      </c>
      <c r="E400" s="399"/>
      <c r="F400" s="399"/>
      <c r="G400" s="399"/>
      <c r="H400" s="436" t="s">
        <v>410</v>
      </c>
      <c r="I400" s="423">
        <v>46.94</v>
      </c>
      <c r="J400" s="470">
        <v>1.0</v>
      </c>
      <c r="K400" s="431">
        <v>46.94</v>
      </c>
      <c r="L400" s="468">
        <v>140.82</v>
      </c>
      <c r="M400" s="431">
        <v>164.0</v>
      </c>
      <c r="N400" s="431">
        <v>0.4583333333333333</v>
      </c>
      <c r="O400" s="431"/>
      <c r="P400" s="430"/>
      <c r="Q400" s="468"/>
      <c r="R400" s="400"/>
      <c r="S400" s="439">
        <v>8206.00386</v>
      </c>
      <c r="T400" s="400">
        <v>12504.453333333333</v>
      </c>
      <c r="U400" s="400">
        <v>27.27083333333333</v>
      </c>
      <c r="V400" s="400"/>
      <c r="W400" s="400"/>
      <c r="X400" s="400"/>
      <c r="Y400" s="400">
        <v>20737.728026666668</v>
      </c>
      <c r="Z400" s="401"/>
      <c r="AA400" s="401"/>
      <c r="AB400" s="401"/>
      <c r="AC400" s="401"/>
      <c r="AD400" s="401"/>
      <c r="AE400" s="401"/>
    </row>
    <row r="401" ht="12.0" customHeight="1">
      <c r="A401" s="399"/>
      <c r="B401" s="436"/>
      <c r="C401" s="399"/>
      <c r="D401" s="399"/>
      <c r="E401" s="399"/>
      <c r="F401" s="399"/>
      <c r="G401" s="399"/>
      <c r="H401" s="436"/>
      <c r="I401" s="431"/>
      <c r="J401" s="470"/>
      <c r="K401" s="470"/>
      <c r="L401" s="468"/>
      <c r="M401" s="400"/>
      <c r="N401" s="399"/>
      <c r="O401" s="399"/>
      <c r="P401" s="399"/>
      <c r="Q401" s="399"/>
      <c r="R401" s="400"/>
      <c r="S401" s="399"/>
      <c r="T401" s="400"/>
      <c r="U401" s="400"/>
      <c r="V401" s="400"/>
      <c r="W401" s="400"/>
      <c r="X401" s="400"/>
      <c r="Y401" s="400"/>
      <c r="Z401" s="401"/>
      <c r="AA401" s="401"/>
      <c r="AB401" s="401"/>
      <c r="AC401" s="401"/>
      <c r="AD401" s="401"/>
      <c r="AE401" s="401"/>
    </row>
    <row r="402" ht="12.0" customHeight="1">
      <c r="A402" s="399"/>
      <c r="B402" s="436"/>
      <c r="C402" s="399"/>
      <c r="D402" s="399"/>
      <c r="E402" s="399"/>
      <c r="F402" s="399"/>
      <c r="G402" s="399"/>
      <c r="H402" s="399"/>
      <c r="I402" s="399"/>
      <c r="J402" s="399"/>
      <c r="K402" s="436" t="s">
        <v>607</v>
      </c>
      <c r="L402" s="436" t="s">
        <v>541</v>
      </c>
      <c r="M402" s="436" t="s">
        <v>648</v>
      </c>
      <c r="N402" s="399"/>
      <c r="O402" s="399"/>
      <c r="P402" s="436"/>
      <c r="Q402" s="399"/>
      <c r="R402" s="400"/>
      <c r="S402" s="399"/>
      <c r="T402" s="400"/>
      <c r="U402" s="400"/>
      <c r="V402" s="400"/>
      <c r="W402" s="400"/>
      <c r="X402" s="400"/>
      <c r="Y402" s="400"/>
      <c r="Z402" s="401"/>
      <c r="AA402" s="401"/>
      <c r="AB402" s="401"/>
      <c r="AC402" s="401"/>
      <c r="AD402" s="401"/>
      <c r="AE402" s="401"/>
    </row>
    <row r="403" ht="12.0" customHeight="1">
      <c r="A403" s="399"/>
      <c r="B403" s="436"/>
      <c r="C403" s="399"/>
      <c r="D403" s="399"/>
      <c r="E403" s="441" t="s">
        <v>609</v>
      </c>
      <c r="F403" s="399"/>
      <c r="G403" s="435" t="s">
        <v>357</v>
      </c>
      <c r="H403" s="435" t="s">
        <v>610</v>
      </c>
      <c r="I403" s="435" t="s">
        <v>611</v>
      </c>
      <c r="J403" s="435" t="s">
        <v>612</v>
      </c>
      <c r="K403" s="435" t="s">
        <v>613</v>
      </c>
      <c r="L403" s="435" t="s">
        <v>614</v>
      </c>
      <c r="M403" s="435" t="s">
        <v>615</v>
      </c>
      <c r="N403" s="399"/>
      <c r="O403" s="399"/>
      <c r="P403" s="436"/>
      <c r="Q403" s="399"/>
      <c r="R403" s="400"/>
      <c r="S403" s="399"/>
      <c r="T403" s="400"/>
      <c r="U403" s="400"/>
      <c r="V403" s="400"/>
      <c r="W403" s="400"/>
      <c r="X403" s="400"/>
      <c r="Y403" s="400"/>
      <c r="Z403" s="401"/>
      <c r="AA403" s="401"/>
      <c r="AB403" s="401"/>
      <c r="AC403" s="401"/>
      <c r="AD403" s="401"/>
      <c r="AE403" s="401"/>
    </row>
    <row r="404" ht="12.0" customHeight="1">
      <c r="A404" s="399"/>
      <c r="B404" s="436"/>
      <c r="C404" s="399"/>
      <c r="D404" s="399" t="s">
        <v>511</v>
      </c>
      <c r="E404" s="399" t="s">
        <v>721</v>
      </c>
      <c r="F404" s="399"/>
      <c r="G404" s="436"/>
      <c r="H404" s="483">
        <v>45.83333333333333</v>
      </c>
      <c r="I404" s="436">
        <v>44.0</v>
      </c>
      <c r="J404" s="455">
        <v>0.4583333333333333</v>
      </c>
      <c r="K404" s="438">
        <v>0.0</v>
      </c>
      <c r="L404" s="431">
        <v>0.4583333333333333</v>
      </c>
      <c r="M404" s="431">
        <v>0.057291666666666664</v>
      </c>
      <c r="N404" s="436">
        <v>0.04</v>
      </c>
      <c r="O404" s="399" t="s">
        <v>709</v>
      </c>
      <c r="P404" s="455">
        <v>1.76</v>
      </c>
      <c r="Q404" s="399" t="s">
        <v>710</v>
      </c>
      <c r="R404" s="400"/>
      <c r="S404" s="399"/>
      <c r="T404" s="400"/>
      <c r="U404" s="400"/>
      <c r="V404" s="400"/>
      <c r="W404" s="400"/>
      <c r="X404" s="400"/>
      <c r="Y404" s="400"/>
      <c r="Z404" s="401"/>
      <c r="AA404" s="401"/>
      <c r="AB404" s="401"/>
      <c r="AC404" s="401"/>
      <c r="AD404" s="401"/>
      <c r="AE404" s="401"/>
    </row>
    <row r="405" ht="12.0" customHeight="1">
      <c r="A405" s="399"/>
      <c r="B405" s="436"/>
      <c r="C405" s="399"/>
      <c r="D405" s="399" t="s">
        <v>478</v>
      </c>
      <c r="E405" s="399" t="s">
        <v>722</v>
      </c>
      <c r="F405" s="399"/>
      <c r="G405" s="436"/>
      <c r="H405" s="436"/>
      <c r="I405" s="436">
        <v>243.0</v>
      </c>
      <c r="J405" s="436">
        <v>122.0</v>
      </c>
      <c r="K405" s="438">
        <v>0.0</v>
      </c>
      <c r="L405" s="431">
        <v>122.0</v>
      </c>
      <c r="M405" s="431">
        <v>1.2708333333333333</v>
      </c>
      <c r="N405" s="436">
        <v>0.02</v>
      </c>
      <c r="O405" s="399" t="s">
        <v>709</v>
      </c>
      <c r="P405" s="455">
        <v>4.86</v>
      </c>
      <c r="Q405" s="399" t="s">
        <v>723</v>
      </c>
      <c r="R405" s="400"/>
      <c r="S405" s="399"/>
      <c r="T405" s="400"/>
      <c r="U405" s="400"/>
      <c r="V405" s="400"/>
      <c r="W405" s="400"/>
      <c r="X405" s="400"/>
      <c r="Y405" s="400"/>
      <c r="Z405" s="401"/>
      <c r="AA405" s="401"/>
      <c r="AB405" s="401"/>
      <c r="AC405" s="401"/>
      <c r="AD405" s="401"/>
      <c r="AE405" s="401"/>
    </row>
    <row r="406" ht="12.0" customHeight="1">
      <c r="A406" s="399"/>
      <c r="B406" s="436"/>
      <c r="C406" s="399"/>
      <c r="D406" s="399" t="s">
        <v>478</v>
      </c>
      <c r="E406" s="399" t="s">
        <v>708</v>
      </c>
      <c r="F406" s="399"/>
      <c r="G406" s="436"/>
      <c r="H406" s="483"/>
      <c r="I406" s="455">
        <v>1008.0</v>
      </c>
      <c r="J406" s="436">
        <v>42.0</v>
      </c>
      <c r="K406" s="438">
        <v>0.0</v>
      </c>
      <c r="L406" s="478">
        <v>42.0</v>
      </c>
      <c r="M406" s="478">
        <v>0.4375</v>
      </c>
      <c r="N406" s="436">
        <v>0.04</v>
      </c>
      <c r="O406" s="399" t="s">
        <v>709</v>
      </c>
      <c r="P406" s="479">
        <v>40.32</v>
      </c>
      <c r="Q406" s="399" t="s">
        <v>710</v>
      </c>
      <c r="R406" s="400"/>
      <c r="S406" s="399"/>
      <c r="T406" s="400"/>
      <c r="U406" s="400"/>
      <c r="V406" s="400"/>
      <c r="W406" s="400"/>
      <c r="X406" s="400"/>
      <c r="Y406" s="400"/>
      <c r="Z406" s="401"/>
      <c r="AA406" s="401"/>
      <c r="AB406" s="401"/>
      <c r="AC406" s="401"/>
      <c r="AD406" s="401"/>
      <c r="AE406" s="401"/>
    </row>
    <row r="407" ht="12.0" customHeight="1">
      <c r="A407" s="399"/>
      <c r="B407" s="436"/>
      <c r="C407" s="399"/>
      <c r="D407" s="399"/>
      <c r="E407" s="399"/>
      <c r="F407" s="399"/>
      <c r="G407" s="436"/>
      <c r="H407" s="455"/>
      <c r="I407" s="399"/>
      <c r="J407" s="455"/>
      <c r="K407" s="438"/>
      <c r="L407" s="431">
        <v>164.45833333333331</v>
      </c>
      <c r="M407" s="431">
        <v>1.765625</v>
      </c>
      <c r="N407" s="436"/>
      <c r="O407" s="399"/>
      <c r="P407" s="455">
        <v>46.94</v>
      </c>
      <c r="Q407" s="399"/>
      <c r="R407" s="400"/>
      <c r="S407" s="399"/>
      <c r="T407" s="400"/>
      <c r="U407" s="400"/>
      <c r="V407" s="400"/>
      <c r="W407" s="400"/>
      <c r="X407" s="400"/>
      <c r="Y407" s="400"/>
      <c r="Z407" s="401"/>
      <c r="AA407" s="401"/>
      <c r="AB407" s="401"/>
      <c r="AC407" s="401"/>
      <c r="AD407" s="401"/>
      <c r="AE407" s="401"/>
    </row>
    <row r="408" ht="12.0" customHeight="1">
      <c r="A408" s="399"/>
      <c r="B408" s="436"/>
      <c r="C408" s="399"/>
      <c r="D408" s="399"/>
      <c r="E408" s="399"/>
      <c r="F408" s="399"/>
      <c r="G408" s="399"/>
      <c r="H408" s="436"/>
      <c r="I408" s="431"/>
      <c r="J408" s="470"/>
      <c r="K408" s="470"/>
      <c r="L408" s="468"/>
      <c r="M408" s="400"/>
      <c r="N408" s="399"/>
      <c r="O408" s="399"/>
      <c r="P408" s="399"/>
      <c r="Q408" s="399"/>
      <c r="R408" s="400"/>
      <c r="S408" s="399"/>
      <c r="T408" s="400"/>
      <c r="U408" s="400"/>
      <c r="V408" s="400"/>
      <c r="W408" s="400"/>
      <c r="X408" s="400"/>
      <c r="Y408" s="400"/>
      <c r="Z408" s="401"/>
      <c r="AA408" s="401"/>
      <c r="AB408" s="401"/>
      <c r="AC408" s="401"/>
      <c r="AD408" s="401"/>
      <c r="AE408" s="401"/>
    </row>
    <row r="409" ht="12.0" customHeight="1">
      <c r="A409" s="399"/>
      <c r="B409" s="436"/>
      <c r="C409" s="399"/>
      <c r="D409" s="399"/>
      <c r="E409" s="441" t="s">
        <v>544</v>
      </c>
      <c r="F409" s="399"/>
      <c r="G409" s="435" t="s">
        <v>553</v>
      </c>
      <c r="H409" s="479" t="s">
        <v>631</v>
      </c>
      <c r="I409" s="435" t="s">
        <v>632</v>
      </c>
      <c r="J409" s="479" t="s">
        <v>633</v>
      </c>
      <c r="K409" s="442" t="s">
        <v>634</v>
      </c>
      <c r="L409" s="479" t="s">
        <v>635</v>
      </c>
      <c r="M409" s="431"/>
      <c r="N409" s="436"/>
      <c r="O409" s="399"/>
      <c r="P409" s="455"/>
      <c r="Q409" s="399"/>
      <c r="R409" s="400"/>
      <c r="S409" s="399"/>
      <c r="T409" s="400"/>
      <c r="U409" s="400"/>
      <c r="V409" s="400"/>
      <c r="W409" s="400"/>
      <c r="X409" s="400"/>
      <c r="Y409" s="400"/>
      <c r="Z409" s="401"/>
      <c r="AA409" s="401"/>
      <c r="AB409" s="401"/>
      <c r="AC409" s="401"/>
      <c r="AD409" s="401"/>
      <c r="AE409" s="401"/>
    </row>
    <row r="410" ht="12.0" customHeight="1">
      <c r="A410" s="399"/>
      <c r="B410" s="436"/>
      <c r="C410" s="399"/>
      <c r="D410" s="399"/>
      <c r="E410" s="399" t="s">
        <v>478</v>
      </c>
      <c r="F410" s="399"/>
      <c r="G410" s="480">
        <v>164.0</v>
      </c>
      <c r="H410" s="480">
        <v>1.7083333333333333</v>
      </c>
      <c r="I410" s="456">
        <v>2391.6666666666665</v>
      </c>
      <c r="J410" s="456">
        <v>1366.6666666666665</v>
      </c>
      <c r="K410" s="456">
        <v>8746.12</v>
      </c>
      <c r="L410" s="456">
        <v>12504.453333333333</v>
      </c>
      <c r="M410" s="431"/>
      <c r="N410" s="436"/>
      <c r="O410" s="399"/>
      <c r="P410" s="455"/>
      <c r="Q410" s="399"/>
      <c r="R410" s="400"/>
      <c r="S410" s="399"/>
      <c r="T410" s="400"/>
      <c r="U410" s="400"/>
      <c r="V410" s="400"/>
      <c r="W410" s="400"/>
      <c r="X410" s="400"/>
      <c r="Y410" s="400"/>
      <c r="Z410" s="401"/>
      <c r="AA410" s="401"/>
      <c r="AB410" s="401"/>
      <c r="AC410" s="401"/>
      <c r="AD410" s="401"/>
      <c r="AE410" s="401"/>
    </row>
    <row r="411" ht="12.0" customHeight="1">
      <c r="A411" s="399"/>
      <c r="B411" s="436"/>
      <c r="C411" s="399"/>
      <c r="D411" s="399"/>
      <c r="E411" s="399" t="s">
        <v>511</v>
      </c>
      <c r="F411" s="399"/>
      <c r="G411" s="455">
        <v>0.4583333333333333</v>
      </c>
      <c r="H411" s="455">
        <v>0.057291666666666664</v>
      </c>
      <c r="I411" s="456">
        <v>3.723958333333333</v>
      </c>
      <c r="J411" s="456">
        <v>0.6302083333333333</v>
      </c>
      <c r="K411" s="456">
        <v>22.916666666666664</v>
      </c>
      <c r="L411" s="456">
        <v>27.27083333333333</v>
      </c>
      <c r="M411" s="431"/>
      <c r="N411" s="436"/>
      <c r="O411" s="399"/>
      <c r="P411" s="455"/>
      <c r="Q411" s="399"/>
      <c r="R411" s="400"/>
      <c r="S411" s="399"/>
      <c r="T411" s="400"/>
      <c r="U411" s="400"/>
      <c r="V411" s="400"/>
      <c r="W411" s="400"/>
      <c r="X411" s="400"/>
      <c r="Y411" s="400"/>
      <c r="Z411" s="401"/>
      <c r="AA411" s="401"/>
      <c r="AB411" s="401"/>
      <c r="AC411" s="401"/>
      <c r="AD411" s="401"/>
      <c r="AE411" s="401"/>
    </row>
    <row r="412" ht="12.0" customHeight="1">
      <c r="A412" s="399"/>
      <c r="B412" s="436"/>
      <c r="C412" s="399"/>
      <c r="D412" s="399"/>
      <c r="E412" s="399"/>
      <c r="F412" s="399"/>
      <c r="G412" s="399"/>
      <c r="H412" s="436"/>
      <c r="I412" s="431"/>
      <c r="J412" s="470"/>
      <c r="K412" s="470"/>
      <c r="L412" s="468"/>
      <c r="M412" s="400"/>
      <c r="N412" s="399"/>
      <c r="O412" s="399"/>
      <c r="P412" s="399"/>
      <c r="Q412" s="399"/>
      <c r="R412" s="400"/>
      <c r="S412" s="399"/>
      <c r="T412" s="400"/>
      <c r="U412" s="400"/>
      <c r="V412" s="400"/>
      <c r="W412" s="400"/>
      <c r="X412" s="400"/>
      <c r="Y412" s="400"/>
      <c r="Z412" s="401"/>
      <c r="AA412" s="401"/>
      <c r="AB412" s="401"/>
      <c r="AC412" s="401"/>
      <c r="AD412" s="401"/>
      <c r="AE412" s="401"/>
    </row>
    <row r="413" ht="12.0" customHeight="1">
      <c r="A413" s="399"/>
      <c r="B413" s="436"/>
      <c r="C413" s="399" t="s">
        <v>724</v>
      </c>
      <c r="D413" s="399" t="s">
        <v>725</v>
      </c>
      <c r="E413" s="399"/>
      <c r="F413" s="399"/>
      <c r="G413" s="399"/>
      <c r="H413" s="436" t="s">
        <v>410</v>
      </c>
      <c r="I413" s="423">
        <v>18.0</v>
      </c>
      <c r="J413" s="470">
        <v>1.0</v>
      </c>
      <c r="K413" s="431">
        <v>18.0</v>
      </c>
      <c r="L413" s="468">
        <v>54.0</v>
      </c>
      <c r="M413" s="431">
        <v>4.6875</v>
      </c>
      <c r="N413" s="431"/>
      <c r="O413" s="431"/>
      <c r="P413" s="430"/>
      <c r="Q413" s="468"/>
      <c r="R413" s="400"/>
      <c r="S413" s="439">
        <v>3146.742</v>
      </c>
      <c r="T413" s="400">
        <v>357.40625</v>
      </c>
      <c r="U413" s="400"/>
      <c r="V413" s="400"/>
      <c r="W413" s="400"/>
      <c r="X413" s="400"/>
      <c r="Y413" s="400">
        <v>3504.14825</v>
      </c>
      <c r="Z413" s="401"/>
      <c r="AA413" s="401"/>
      <c r="AB413" s="401"/>
      <c r="AC413" s="401"/>
      <c r="AD413" s="401"/>
      <c r="AE413" s="401"/>
    </row>
    <row r="414" ht="12.0" customHeight="1">
      <c r="A414" s="399"/>
      <c r="B414" s="436"/>
      <c r="C414" s="399"/>
      <c r="D414" s="399"/>
      <c r="E414" s="399"/>
      <c r="F414" s="399"/>
      <c r="G414" s="399"/>
      <c r="H414" s="436"/>
      <c r="I414" s="431"/>
      <c r="J414" s="470"/>
      <c r="K414" s="470"/>
      <c r="L414" s="468"/>
      <c r="M414" s="400"/>
      <c r="N414" s="399"/>
      <c r="O414" s="399"/>
      <c r="P414" s="399"/>
      <c r="Q414" s="399"/>
      <c r="R414" s="400"/>
      <c r="S414" s="399"/>
      <c r="T414" s="400"/>
      <c r="U414" s="400"/>
      <c r="V414" s="400"/>
      <c r="W414" s="400"/>
      <c r="X414" s="400"/>
      <c r="Y414" s="400"/>
      <c r="Z414" s="401"/>
      <c r="AA414" s="401"/>
      <c r="AB414" s="401"/>
      <c r="AC414" s="401"/>
      <c r="AD414" s="401"/>
      <c r="AE414" s="401"/>
    </row>
    <row r="415" ht="12.0" customHeight="1">
      <c r="A415" s="399"/>
      <c r="B415" s="436"/>
      <c r="C415" s="399"/>
      <c r="D415" s="399"/>
      <c r="E415" s="399"/>
      <c r="F415" s="399"/>
      <c r="G415" s="399"/>
      <c r="H415" s="399"/>
      <c r="I415" s="399"/>
      <c r="J415" s="399"/>
      <c r="K415" s="436" t="s">
        <v>607</v>
      </c>
      <c r="L415" s="436" t="s">
        <v>541</v>
      </c>
      <c r="M415" s="436" t="s">
        <v>648</v>
      </c>
      <c r="N415" s="399"/>
      <c r="O415" s="399"/>
      <c r="P415" s="436"/>
      <c r="Q415" s="399"/>
      <c r="R415" s="400"/>
      <c r="S415" s="399"/>
      <c r="T415" s="400"/>
      <c r="U415" s="400"/>
      <c r="V415" s="400"/>
      <c r="W415" s="400"/>
      <c r="X415" s="400"/>
      <c r="Y415" s="400"/>
      <c r="Z415" s="401"/>
      <c r="AA415" s="401"/>
      <c r="AB415" s="401"/>
      <c r="AC415" s="401"/>
      <c r="AD415" s="401"/>
      <c r="AE415" s="401"/>
    </row>
    <row r="416" ht="12.0" customHeight="1">
      <c r="A416" s="399"/>
      <c r="B416" s="436"/>
      <c r="C416" s="399"/>
      <c r="D416" s="399"/>
      <c r="E416" s="441" t="s">
        <v>609</v>
      </c>
      <c r="F416" s="399"/>
      <c r="G416" s="435" t="s">
        <v>357</v>
      </c>
      <c r="H416" s="435" t="s">
        <v>610</v>
      </c>
      <c r="I416" s="435" t="s">
        <v>611</v>
      </c>
      <c r="J416" s="435" t="s">
        <v>612</v>
      </c>
      <c r="K416" s="435" t="s">
        <v>613</v>
      </c>
      <c r="L416" s="435" t="s">
        <v>614</v>
      </c>
      <c r="M416" s="435" t="s">
        <v>615</v>
      </c>
      <c r="N416" s="399"/>
      <c r="O416" s="399"/>
      <c r="P416" s="436"/>
      <c r="Q416" s="399"/>
      <c r="R416" s="400"/>
      <c r="S416" s="399"/>
      <c r="T416" s="400"/>
      <c r="U416" s="400"/>
      <c r="V416" s="400"/>
      <c r="W416" s="400"/>
      <c r="X416" s="400"/>
      <c r="Y416" s="400"/>
      <c r="Z416" s="401"/>
      <c r="AA416" s="401"/>
      <c r="AB416" s="401"/>
      <c r="AC416" s="401"/>
      <c r="AD416" s="401"/>
      <c r="AE416" s="401"/>
    </row>
    <row r="417" ht="12.0" customHeight="1">
      <c r="A417" s="399"/>
      <c r="B417" s="436"/>
      <c r="C417" s="399"/>
      <c r="D417" s="399"/>
      <c r="E417" s="399" t="s">
        <v>708</v>
      </c>
      <c r="F417" s="399"/>
      <c r="G417" s="436"/>
      <c r="H417" s="483"/>
      <c r="I417" s="455">
        <v>450.0</v>
      </c>
      <c r="J417" s="431">
        <v>4.6875</v>
      </c>
      <c r="K417" s="438">
        <v>0.0</v>
      </c>
      <c r="L417" s="478">
        <v>4.6875</v>
      </c>
      <c r="M417" s="478">
        <v>0.048828125</v>
      </c>
      <c r="N417" s="436">
        <v>0.04</v>
      </c>
      <c r="O417" s="399" t="s">
        <v>709</v>
      </c>
      <c r="P417" s="479">
        <v>18.0</v>
      </c>
      <c r="Q417" s="399" t="s">
        <v>710</v>
      </c>
      <c r="R417" s="400"/>
      <c r="S417" s="399"/>
      <c r="T417" s="400"/>
      <c r="U417" s="400"/>
      <c r="V417" s="400"/>
      <c r="W417" s="400"/>
      <c r="X417" s="400"/>
      <c r="Y417" s="400"/>
      <c r="Z417" s="401"/>
      <c r="AA417" s="401"/>
      <c r="AB417" s="401"/>
      <c r="AC417" s="401"/>
      <c r="AD417" s="401"/>
      <c r="AE417" s="401"/>
    </row>
    <row r="418" ht="12.0" customHeight="1">
      <c r="A418" s="399"/>
      <c r="B418" s="436"/>
      <c r="C418" s="399"/>
      <c r="D418" s="399"/>
      <c r="E418" s="399"/>
      <c r="F418" s="399"/>
      <c r="G418" s="436"/>
      <c r="H418" s="455"/>
      <c r="I418" s="399"/>
      <c r="J418" s="455"/>
      <c r="K418" s="438"/>
      <c r="L418" s="431">
        <v>4.6875</v>
      </c>
      <c r="M418" s="431">
        <v>0.048828125</v>
      </c>
      <c r="N418" s="436"/>
      <c r="O418" s="399"/>
      <c r="P418" s="431">
        <v>18.0</v>
      </c>
      <c r="Q418" s="399"/>
      <c r="R418" s="400"/>
      <c r="S418" s="399"/>
      <c r="T418" s="400"/>
      <c r="U418" s="400"/>
      <c r="V418" s="400"/>
      <c r="W418" s="400"/>
      <c r="X418" s="400"/>
      <c r="Y418" s="400"/>
      <c r="Z418" s="401"/>
      <c r="AA418" s="401"/>
      <c r="AB418" s="401"/>
      <c r="AC418" s="401"/>
      <c r="AD418" s="401"/>
      <c r="AE418" s="401"/>
    </row>
    <row r="419" ht="12.0" customHeight="1">
      <c r="A419" s="399"/>
      <c r="B419" s="436"/>
      <c r="C419" s="399"/>
      <c r="D419" s="399"/>
      <c r="E419" s="399"/>
      <c r="F419" s="399"/>
      <c r="G419" s="436"/>
      <c r="H419" s="455"/>
      <c r="I419" s="399"/>
      <c r="J419" s="455"/>
      <c r="K419" s="438"/>
      <c r="L419" s="431"/>
      <c r="M419" s="431"/>
      <c r="N419" s="436"/>
      <c r="O419" s="399"/>
      <c r="P419" s="455"/>
      <c r="Q419" s="399"/>
      <c r="R419" s="400"/>
      <c r="S419" s="399"/>
      <c r="T419" s="400"/>
      <c r="U419" s="400"/>
      <c r="V419" s="400"/>
      <c r="W419" s="400"/>
      <c r="X419" s="400"/>
      <c r="Y419" s="400"/>
      <c r="Z419" s="401"/>
      <c r="AA419" s="401"/>
      <c r="AB419" s="401"/>
      <c r="AC419" s="401"/>
      <c r="AD419" s="401"/>
      <c r="AE419" s="401"/>
    </row>
    <row r="420" ht="12.0" customHeight="1">
      <c r="A420" s="399"/>
      <c r="B420" s="436"/>
      <c r="C420" s="399"/>
      <c r="D420" s="399"/>
      <c r="E420" s="441" t="s">
        <v>544</v>
      </c>
      <c r="F420" s="399"/>
      <c r="G420" s="435" t="s">
        <v>553</v>
      </c>
      <c r="H420" s="479" t="s">
        <v>631</v>
      </c>
      <c r="I420" s="435" t="s">
        <v>632</v>
      </c>
      <c r="J420" s="479" t="s">
        <v>633</v>
      </c>
      <c r="K420" s="442" t="s">
        <v>634</v>
      </c>
      <c r="L420" s="479" t="s">
        <v>635</v>
      </c>
      <c r="M420" s="431"/>
      <c r="N420" s="436"/>
      <c r="O420" s="399"/>
      <c r="P420" s="455"/>
      <c r="Q420" s="399"/>
      <c r="R420" s="400"/>
      <c r="S420" s="399"/>
      <c r="T420" s="400"/>
      <c r="U420" s="400"/>
      <c r="V420" s="400"/>
      <c r="W420" s="400"/>
      <c r="X420" s="400"/>
      <c r="Y420" s="400"/>
      <c r="Z420" s="401"/>
      <c r="AA420" s="401"/>
      <c r="AB420" s="401"/>
      <c r="AC420" s="401"/>
      <c r="AD420" s="401"/>
      <c r="AE420" s="401"/>
    </row>
    <row r="421" ht="12.0" customHeight="1">
      <c r="A421" s="399"/>
      <c r="B421" s="436"/>
      <c r="C421" s="399"/>
      <c r="D421" s="399"/>
      <c r="E421" s="399" t="s">
        <v>478</v>
      </c>
      <c r="F421" s="399"/>
      <c r="G421" s="480">
        <v>4.6875</v>
      </c>
      <c r="H421" s="480">
        <v>0.048828125</v>
      </c>
      <c r="I421" s="456">
        <v>68.359375</v>
      </c>
      <c r="J421" s="456">
        <v>39.0625</v>
      </c>
      <c r="K421" s="456">
        <v>249.984375</v>
      </c>
      <c r="L421" s="456">
        <v>357.40625</v>
      </c>
      <c r="M421" s="431"/>
      <c r="N421" s="436"/>
      <c r="O421" s="399"/>
      <c r="P421" s="455"/>
      <c r="Q421" s="399"/>
      <c r="R421" s="400"/>
      <c r="S421" s="399"/>
      <c r="T421" s="400"/>
      <c r="U421" s="400"/>
      <c r="V421" s="400"/>
      <c r="W421" s="400"/>
      <c r="X421" s="400"/>
      <c r="Y421" s="400"/>
      <c r="Z421" s="401"/>
      <c r="AA421" s="401"/>
      <c r="AB421" s="401"/>
      <c r="AC421" s="401"/>
      <c r="AD421" s="401"/>
      <c r="AE421" s="401"/>
    </row>
    <row r="422" ht="12.0" customHeight="1">
      <c r="A422" s="399"/>
      <c r="B422" s="436"/>
      <c r="C422" s="399"/>
      <c r="D422" s="399"/>
      <c r="E422" s="399"/>
      <c r="F422" s="399"/>
      <c r="G422" s="480"/>
      <c r="H422" s="480"/>
      <c r="I422" s="456"/>
      <c r="J422" s="456"/>
      <c r="K422" s="456"/>
      <c r="L422" s="456"/>
      <c r="M422" s="431"/>
      <c r="N422" s="436"/>
      <c r="O422" s="399"/>
      <c r="P422" s="455"/>
      <c r="Q422" s="399"/>
      <c r="R422" s="400"/>
      <c r="S422" s="399"/>
      <c r="T422" s="400"/>
      <c r="U422" s="400"/>
      <c r="V422" s="400"/>
      <c r="W422" s="400"/>
      <c r="X422" s="400"/>
      <c r="Y422" s="400"/>
      <c r="Z422" s="401"/>
      <c r="AA422" s="401"/>
      <c r="AB422" s="401"/>
      <c r="AC422" s="401"/>
      <c r="AD422" s="401"/>
      <c r="AE422" s="401"/>
    </row>
    <row r="423" ht="12.0" customHeight="1">
      <c r="A423" s="399"/>
      <c r="B423" s="436"/>
      <c r="C423" s="399" t="s">
        <v>726</v>
      </c>
      <c r="D423" s="399" t="s">
        <v>727</v>
      </c>
      <c r="E423" s="399"/>
      <c r="F423" s="399"/>
      <c r="G423" s="399"/>
      <c r="H423" s="436" t="s">
        <v>410</v>
      </c>
      <c r="I423" s="423">
        <v>37.440000000000005</v>
      </c>
      <c r="J423" s="470">
        <v>1.0</v>
      </c>
      <c r="K423" s="431">
        <v>37.440000000000005</v>
      </c>
      <c r="L423" s="468">
        <v>112.32000000000002</v>
      </c>
      <c r="M423" s="431">
        <v>0.6770833333333333</v>
      </c>
      <c r="N423" s="431">
        <v>9.072916666666666</v>
      </c>
      <c r="O423" s="431"/>
      <c r="P423" s="430"/>
      <c r="Q423" s="468"/>
      <c r="R423" s="400"/>
      <c r="S423" s="439">
        <v>6545.223360000002</v>
      </c>
      <c r="T423" s="400">
        <v>51.62534722222222</v>
      </c>
      <c r="U423" s="400">
        <v>539.8385416666666</v>
      </c>
      <c r="V423" s="400"/>
      <c r="W423" s="400"/>
      <c r="X423" s="400"/>
      <c r="Y423" s="400">
        <v>7136.687248888891</v>
      </c>
      <c r="Z423" s="401"/>
      <c r="AA423" s="401"/>
      <c r="AB423" s="401"/>
      <c r="AC423" s="401"/>
      <c r="AD423" s="401"/>
      <c r="AE423" s="401"/>
    </row>
    <row r="424" ht="12.0" customHeight="1">
      <c r="A424" s="399"/>
      <c r="B424" s="436"/>
      <c r="C424" s="399"/>
      <c r="D424" s="399"/>
      <c r="E424" s="399"/>
      <c r="F424" s="399"/>
      <c r="G424" s="399"/>
      <c r="H424" s="436"/>
      <c r="I424" s="431"/>
      <c r="J424" s="470"/>
      <c r="K424" s="470"/>
      <c r="L424" s="468"/>
      <c r="M424" s="400"/>
      <c r="N424" s="399"/>
      <c r="O424" s="399"/>
      <c r="P424" s="399"/>
      <c r="Q424" s="399"/>
      <c r="R424" s="400"/>
      <c r="S424" s="399"/>
      <c r="T424" s="400"/>
      <c r="U424" s="400"/>
      <c r="V424" s="400"/>
      <c r="W424" s="400"/>
      <c r="X424" s="400"/>
      <c r="Y424" s="400"/>
      <c r="Z424" s="401"/>
      <c r="AA424" s="401"/>
      <c r="AB424" s="401"/>
      <c r="AC424" s="401"/>
      <c r="AD424" s="401"/>
      <c r="AE424" s="401"/>
    </row>
    <row r="425" ht="12.0" customHeight="1">
      <c r="A425" s="399"/>
      <c r="B425" s="436"/>
      <c r="C425" s="399"/>
      <c r="D425" s="399"/>
      <c r="E425" s="399"/>
      <c r="F425" s="399"/>
      <c r="G425" s="399"/>
      <c r="H425" s="399"/>
      <c r="I425" s="399"/>
      <c r="J425" s="399"/>
      <c r="K425" s="436" t="s">
        <v>607</v>
      </c>
      <c r="L425" s="436" t="s">
        <v>541</v>
      </c>
      <c r="M425" s="436" t="s">
        <v>648</v>
      </c>
      <c r="N425" s="399"/>
      <c r="O425" s="399"/>
      <c r="P425" s="436"/>
      <c r="Q425" s="399"/>
      <c r="R425" s="400"/>
      <c r="S425" s="399"/>
      <c r="T425" s="400"/>
      <c r="U425" s="400"/>
      <c r="V425" s="400"/>
      <c r="W425" s="400"/>
      <c r="X425" s="400"/>
      <c r="Y425" s="400"/>
      <c r="Z425" s="401"/>
      <c r="AA425" s="401"/>
      <c r="AB425" s="401"/>
      <c r="AC425" s="401"/>
      <c r="AD425" s="401"/>
      <c r="AE425" s="401"/>
    </row>
    <row r="426" ht="12.0" customHeight="1">
      <c r="A426" s="399"/>
      <c r="B426" s="436"/>
      <c r="C426" s="399"/>
      <c r="D426" s="399"/>
      <c r="E426" s="441" t="s">
        <v>609</v>
      </c>
      <c r="F426" s="399"/>
      <c r="G426" s="435" t="s">
        <v>357</v>
      </c>
      <c r="H426" s="435" t="s">
        <v>610</v>
      </c>
      <c r="I426" s="435" t="s">
        <v>611</v>
      </c>
      <c r="J426" s="435" t="s">
        <v>612</v>
      </c>
      <c r="K426" s="435" t="s">
        <v>613</v>
      </c>
      <c r="L426" s="435" t="s">
        <v>614</v>
      </c>
      <c r="M426" s="435" t="s">
        <v>615</v>
      </c>
      <c r="N426" s="399"/>
      <c r="O426" s="399"/>
      <c r="P426" s="436"/>
      <c r="Q426" s="399"/>
      <c r="R426" s="400"/>
      <c r="S426" s="399"/>
      <c r="T426" s="400"/>
      <c r="U426" s="400"/>
      <c r="V426" s="400"/>
      <c r="W426" s="400"/>
      <c r="X426" s="400"/>
      <c r="Y426" s="400"/>
      <c r="Z426" s="401"/>
      <c r="AA426" s="401"/>
      <c r="AB426" s="401"/>
      <c r="AC426" s="401"/>
      <c r="AD426" s="401"/>
      <c r="AE426" s="401"/>
    </row>
    <row r="427" ht="12.0" customHeight="1">
      <c r="A427" s="399"/>
      <c r="B427" s="436"/>
      <c r="C427" s="399"/>
      <c r="D427" s="399" t="s">
        <v>511</v>
      </c>
      <c r="E427" s="399" t="s">
        <v>721</v>
      </c>
      <c r="F427" s="399"/>
      <c r="G427" s="436"/>
      <c r="H427" s="483">
        <v>907.2916666666666</v>
      </c>
      <c r="I427" s="436">
        <v>871.0</v>
      </c>
      <c r="J427" s="455">
        <v>9.072916666666666</v>
      </c>
      <c r="K427" s="438">
        <v>0.0</v>
      </c>
      <c r="L427" s="431">
        <v>9.072916666666666</v>
      </c>
      <c r="M427" s="431">
        <v>1.1341145833333333</v>
      </c>
      <c r="N427" s="436">
        <v>0.04</v>
      </c>
      <c r="O427" s="399" t="s">
        <v>709</v>
      </c>
      <c r="P427" s="455">
        <v>34.84</v>
      </c>
      <c r="Q427" s="399" t="s">
        <v>710</v>
      </c>
      <c r="R427" s="400"/>
      <c r="S427" s="399"/>
      <c r="T427" s="400"/>
      <c r="U427" s="400"/>
      <c r="V427" s="400"/>
      <c r="W427" s="400"/>
      <c r="X427" s="400"/>
      <c r="Y427" s="400"/>
      <c r="Z427" s="401"/>
      <c r="AA427" s="401"/>
      <c r="AB427" s="401"/>
      <c r="AC427" s="401"/>
      <c r="AD427" s="401"/>
      <c r="AE427" s="401"/>
    </row>
    <row r="428" ht="12.0" customHeight="1">
      <c r="A428" s="399"/>
      <c r="B428" s="436"/>
      <c r="C428" s="399"/>
      <c r="D428" s="399" t="s">
        <v>478</v>
      </c>
      <c r="E428" s="399" t="s">
        <v>708</v>
      </c>
      <c r="F428" s="399"/>
      <c r="G428" s="436"/>
      <c r="H428" s="483"/>
      <c r="I428" s="455">
        <v>65.0</v>
      </c>
      <c r="J428" s="455">
        <v>0.6770833333333333</v>
      </c>
      <c r="K428" s="438">
        <v>0.0</v>
      </c>
      <c r="L428" s="478">
        <v>0.6770833333333333</v>
      </c>
      <c r="M428" s="478">
        <v>0.007052951388888888</v>
      </c>
      <c r="N428" s="436">
        <v>0.04</v>
      </c>
      <c r="O428" s="399" t="s">
        <v>709</v>
      </c>
      <c r="P428" s="479">
        <v>2.6</v>
      </c>
      <c r="Q428" s="399" t="s">
        <v>710</v>
      </c>
      <c r="R428" s="400"/>
      <c r="S428" s="399"/>
      <c r="T428" s="400"/>
      <c r="U428" s="400"/>
      <c r="V428" s="400"/>
      <c r="W428" s="400"/>
      <c r="X428" s="400"/>
      <c r="Y428" s="400"/>
      <c r="Z428" s="401"/>
      <c r="AA428" s="401"/>
      <c r="AB428" s="401"/>
      <c r="AC428" s="401"/>
      <c r="AD428" s="401"/>
      <c r="AE428" s="401"/>
    </row>
    <row r="429" ht="12.0" customHeight="1">
      <c r="A429" s="399"/>
      <c r="B429" s="436"/>
      <c r="C429" s="399"/>
      <c r="D429" s="399"/>
      <c r="E429" s="399"/>
      <c r="F429" s="399"/>
      <c r="G429" s="436"/>
      <c r="H429" s="455"/>
      <c r="I429" s="399"/>
      <c r="J429" s="455"/>
      <c r="K429" s="438"/>
      <c r="L429" s="431">
        <v>9.75</v>
      </c>
      <c r="M429" s="431">
        <v>1.141167534722222</v>
      </c>
      <c r="N429" s="436"/>
      <c r="O429" s="399"/>
      <c r="P429" s="455">
        <v>37.440000000000005</v>
      </c>
      <c r="Q429" s="399"/>
      <c r="R429" s="400"/>
      <c r="S429" s="399"/>
      <c r="T429" s="400"/>
      <c r="U429" s="400"/>
      <c r="V429" s="400"/>
      <c r="W429" s="400"/>
      <c r="X429" s="400"/>
      <c r="Y429" s="400"/>
      <c r="Z429" s="401"/>
      <c r="AA429" s="401"/>
      <c r="AB429" s="401"/>
      <c r="AC429" s="401"/>
      <c r="AD429" s="401"/>
      <c r="AE429" s="401"/>
    </row>
    <row r="430" ht="12.0" customHeight="1">
      <c r="A430" s="399"/>
      <c r="B430" s="436"/>
      <c r="C430" s="399"/>
      <c r="D430" s="399"/>
      <c r="E430" s="399"/>
      <c r="F430" s="399"/>
      <c r="G430" s="399"/>
      <c r="H430" s="436"/>
      <c r="I430" s="431"/>
      <c r="J430" s="470"/>
      <c r="K430" s="470"/>
      <c r="L430" s="468"/>
      <c r="M430" s="400"/>
      <c r="N430" s="399"/>
      <c r="O430" s="399"/>
      <c r="P430" s="399"/>
      <c r="Q430" s="399"/>
      <c r="R430" s="400"/>
      <c r="S430" s="399"/>
      <c r="T430" s="400"/>
      <c r="U430" s="400"/>
      <c r="V430" s="400"/>
      <c r="W430" s="400"/>
      <c r="X430" s="400"/>
      <c r="Y430" s="400"/>
      <c r="Z430" s="401"/>
      <c r="AA430" s="401"/>
      <c r="AB430" s="401"/>
      <c r="AC430" s="401"/>
      <c r="AD430" s="401"/>
      <c r="AE430" s="401"/>
    </row>
    <row r="431" ht="12.0" customHeight="1">
      <c r="A431" s="399"/>
      <c r="B431" s="436"/>
      <c r="C431" s="399"/>
      <c r="D431" s="399"/>
      <c r="E431" s="441" t="s">
        <v>544</v>
      </c>
      <c r="F431" s="399"/>
      <c r="G431" s="435" t="s">
        <v>553</v>
      </c>
      <c r="H431" s="479" t="s">
        <v>631</v>
      </c>
      <c r="I431" s="435" t="s">
        <v>632</v>
      </c>
      <c r="J431" s="479" t="s">
        <v>633</v>
      </c>
      <c r="K431" s="442" t="s">
        <v>634</v>
      </c>
      <c r="L431" s="479" t="s">
        <v>635</v>
      </c>
      <c r="M431" s="431"/>
      <c r="N431" s="436"/>
      <c r="O431" s="399"/>
      <c r="P431" s="455"/>
      <c r="Q431" s="399"/>
      <c r="R431" s="400"/>
      <c r="S431" s="399"/>
      <c r="T431" s="400"/>
      <c r="U431" s="400"/>
      <c r="V431" s="400"/>
      <c r="W431" s="400"/>
      <c r="X431" s="400"/>
      <c r="Y431" s="400"/>
      <c r="Z431" s="401"/>
      <c r="AA431" s="401"/>
      <c r="AB431" s="401"/>
      <c r="AC431" s="401"/>
      <c r="AD431" s="401"/>
      <c r="AE431" s="401"/>
    </row>
    <row r="432" ht="12.0" customHeight="1">
      <c r="A432" s="399"/>
      <c r="B432" s="436"/>
      <c r="C432" s="399"/>
      <c r="D432" s="399"/>
      <c r="E432" s="399" t="s">
        <v>478</v>
      </c>
      <c r="F432" s="399"/>
      <c r="G432" s="480">
        <v>0.6770833333333333</v>
      </c>
      <c r="H432" s="480">
        <v>0.007052951388888888</v>
      </c>
      <c r="I432" s="456">
        <v>9.874131944444443</v>
      </c>
      <c r="J432" s="456">
        <v>5.642361111111111</v>
      </c>
      <c r="K432" s="456">
        <v>36.10885416666667</v>
      </c>
      <c r="L432" s="456">
        <v>51.62534722222222</v>
      </c>
      <c r="M432" s="431"/>
      <c r="N432" s="436"/>
      <c r="O432" s="399"/>
      <c r="P432" s="455"/>
      <c r="Q432" s="399"/>
      <c r="R432" s="400"/>
      <c r="S432" s="399"/>
      <c r="T432" s="400"/>
      <c r="U432" s="400"/>
      <c r="V432" s="400"/>
      <c r="W432" s="400"/>
      <c r="X432" s="400"/>
      <c r="Y432" s="400"/>
      <c r="Z432" s="401"/>
      <c r="AA432" s="401"/>
      <c r="AB432" s="401"/>
      <c r="AC432" s="401"/>
      <c r="AD432" s="401"/>
      <c r="AE432" s="401"/>
    </row>
    <row r="433" ht="12.0" customHeight="1">
      <c r="A433" s="399"/>
      <c r="B433" s="436"/>
      <c r="C433" s="399"/>
      <c r="D433" s="399"/>
      <c r="E433" s="399" t="s">
        <v>511</v>
      </c>
      <c r="F433" s="399"/>
      <c r="G433" s="455">
        <v>9.072916666666666</v>
      </c>
      <c r="H433" s="455">
        <v>1.1341145833333333</v>
      </c>
      <c r="I433" s="456">
        <v>73.71744791666666</v>
      </c>
      <c r="J433" s="456">
        <v>12.475260416666666</v>
      </c>
      <c r="K433" s="456">
        <v>453.6458333333333</v>
      </c>
      <c r="L433" s="456">
        <v>539.8385416666666</v>
      </c>
      <c r="M433" s="431"/>
      <c r="N433" s="436"/>
      <c r="O433" s="399"/>
      <c r="P433" s="455"/>
      <c r="Q433" s="399"/>
      <c r="R433" s="400"/>
      <c r="S433" s="399"/>
      <c r="T433" s="400"/>
      <c r="U433" s="400"/>
      <c r="V433" s="400"/>
      <c r="W433" s="400"/>
      <c r="X433" s="400"/>
      <c r="Y433" s="400"/>
      <c r="Z433" s="401"/>
      <c r="AA433" s="401"/>
      <c r="AB433" s="401"/>
      <c r="AC433" s="401"/>
      <c r="AD433" s="401"/>
      <c r="AE433" s="401"/>
    </row>
    <row r="434" ht="12.0" customHeight="1">
      <c r="A434" s="399"/>
      <c r="B434" s="436"/>
      <c r="C434" s="399"/>
      <c r="D434" s="399"/>
      <c r="E434" s="399"/>
      <c r="F434" s="399"/>
      <c r="G434" s="455"/>
      <c r="H434" s="455"/>
      <c r="I434" s="456"/>
      <c r="J434" s="456"/>
      <c r="K434" s="456"/>
      <c r="L434" s="456"/>
      <c r="M434" s="431"/>
      <c r="N434" s="436"/>
      <c r="O434" s="399"/>
      <c r="P434" s="455"/>
      <c r="Q434" s="399"/>
      <c r="R434" s="400"/>
      <c r="S434" s="399"/>
      <c r="T434" s="400"/>
      <c r="U434" s="400"/>
      <c r="V434" s="400"/>
      <c r="W434" s="400"/>
      <c r="X434" s="400"/>
      <c r="Y434" s="400"/>
      <c r="Z434" s="401"/>
      <c r="AA434" s="401"/>
      <c r="AB434" s="401"/>
      <c r="AC434" s="401"/>
      <c r="AD434" s="401"/>
      <c r="AE434" s="401"/>
    </row>
    <row r="435" ht="12.0" customHeight="1">
      <c r="A435" s="399"/>
      <c r="B435" s="436"/>
      <c r="C435" s="399" t="s">
        <v>728</v>
      </c>
      <c r="D435" s="399" t="s">
        <v>729</v>
      </c>
      <c r="E435" s="399"/>
      <c r="F435" s="399"/>
      <c r="G435" s="399"/>
      <c r="H435" s="436" t="s">
        <v>410</v>
      </c>
      <c r="I435" s="423">
        <v>2.6</v>
      </c>
      <c r="J435" s="470">
        <v>1.0</v>
      </c>
      <c r="K435" s="431">
        <v>2.6</v>
      </c>
      <c r="L435" s="468">
        <v>7.800000000000001</v>
      </c>
      <c r="M435" s="431">
        <v>2.708333333333333</v>
      </c>
      <c r="N435" s="431"/>
      <c r="O435" s="431"/>
      <c r="P435" s="430"/>
      <c r="Q435" s="468"/>
      <c r="R435" s="400"/>
      <c r="S435" s="439">
        <v>454.52940000000007</v>
      </c>
      <c r="T435" s="400">
        <v>206.50138888888887</v>
      </c>
      <c r="U435" s="400"/>
      <c r="V435" s="400"/>
      <c r="W435" s="400"/>
      <c r="X435" s="400"/>
      <c r="Y435" s="400">
        <v>661.030788888889</v>
      </c>
      <c r="Z435" s="401"/>
      <c r="AA435" s="401"/>
      <c r="AB435" s="401"/>
      <c r="AC435" s="401"/>
      <c r="AD435" s="401"/>
      <c r="AE435" s="401"/>
    </row>
    <row r="436" ht="12.0" customHeight="1">
      <c r="A436" s="399"/>
      <c r="B436" s="436"/>
      <c r="C436" s="399"/>
      <c r="D436" s="399"/>
      <c r="E436" s="399"/>
      <c r="F436" s="399"/>
      <c r="G436" s="399"/>
      <c r="H436" s="436"/>
      <c r="I436" s="431"/>
      <c r="J436" s="470"/>
      <c r="K436" s="470"/>
      <c r="L436" s="468"/>
      <c r="M436" s="400"/>
      <c r="N436" s="399"/>
      <c r="O436" s="399"/>
      <c r="P436" s="399"/>
      <c r="Q436" s="399"/>
      <c r="R436" s="400"/>
      <c r="S436" s="399"/>
      <c r="T436" s="400"/>
      <c r="U436" s="400"/>
      <c r="V436" s="400"/>
      <c r="W436" s="400"/>
      <c r="X436" s="400"/>
      <c r="Y436" s="400"/>
      <c r="Z436" s="401"/>
      <c r="AA436" s="401"/>
      <c r="AB436" s="401"/>
      <c r="AC436" s="401"/>
      <c r="AD436" s="401"/>
      <c r="AE436" s="401"/>
    </row>
    <row r="437" ht="12.0" customHeight="1">
      <c r="A437" s="399"/>
      <c r="B437" s="436"/>
      <c r="C437" s="399"/>
      <c r="D437" s="399"/>
      <c r="E437" s="399"/>
      <c r="F437" s="399"/>
      <c r="G437" s="399"/>
      <c r="H437" s="399"/>
      <c r="I437" s="399"/>
      <c r="J437" s="399"/>
      <c r="K437" s="436" t="s">
        <v>607</v>
      </c>
      <c r="L437" s="436" t="s">
        <v>541</v>
      </c>
      <c r="M437" s="436" t="s">
        <v>648</v>
      </c>
      <c r="N437" s="399"/>
      <c r="O437" s="399"/>
      <c r="P437" s="436"/>
      <c r="Q437" s="399"/>
      <c r="R437" s="400"/>
      <c r="S437" s="399"/>
      <c r="T437" s="400"/>
      <c r="U437" s="400"/>
      <c r="V437" s="400"/>
      <c r="W437" s="400"/>
      <c r="X437" s="400"/>
      <c r="Y437" s="400"/>
      <c r="Z437" s="401"/>
      <c r="AA437" s="401"/>
      <c r="AB437" s="401"/>
      <c r="AC437" s="401"/>
      <c r="AD437" s="401"/>
      <c r="AE437" s="401"/>
    </row>
    <row r="438" ht="12.0" customHeight="1">
      <c r="A438" s="399"/>
      <c r="B438" s="436"/>
      <c r="C438" s="399"/>
      <c r="D438" s="399"/>
      <c r="E438" s="441" t="s">
        <v>609</v>
      </c>
      <c r="F438" s="399"/>
      <c r="G438" s="435" t="s">
        <v>357</v>
      </c>
      <c r="H438" s="435" t="s">
        <v>610</v>
      </c>
      <c r="I438" s="435" t="s">
        <v>611</v>
      </c>
      <c r="J438" s="435" t="s">
        <v>612</v>
      </c>
      <c r="K438" s="435" t="s">
        <v>613</v>
      </c>
      <c r="L438" s="435" t="s">
        <v>614</v>
      </c>
      <c r="M438" s="435" t="s">
        <v>615</v>
      </c>
      <c r="N438" s="399"/>
      <c r="O438" s="399"/>
      <c r="P438" s="436"/>
      <c r="Q438" s="399"/>
      <c r="R438" s="400"/>
      <c r="S438" s="399"/>
      <c r="T438" s="400"/>
      <c r="U438" s="400"/>
      <c r="V438" s="400"/>
      <c r="W438" s="400"/>
      <c r="X438" s="400"/>
      <c r="Y438" s="400"/>
      <c r="Z438" s="401"/>
      <c r="AA438" s="401"/>
      <c r="AB438" s="401"/>
      <c r="AC438" s="401"/>
      <c r="AD438" s="401"/>
      <c r="AE438" s="401"/>
    </row>
    <row r="439" ht="12.0" customHeight="1">
      <c r="A439" s="399"/>
      <c r="B439" s="436"/>
      <c r="C439" s="399"/>
      <c r="D439" s="399"/>
      <c r="E439" s="399" t="s">
        <v>708</v>
      </c>
      <c r="F439" s="399"/>
      <c r="G439" s="436"/>
      <c r="H439" s="483"/>
      <c r="I439" s="455">
        <v>65.0</v>
      </c>
      <c r="J439" s="431">
        <v>2.708333333333333</v>
      </c>
      <c r="K439" s="438">
        <v>0.0</v>
      </c>
      <c r="L439" s="478">
        <v>2.708333333333333</v>
      </c>
      <c r="M439" s="478">
        <v>0.028211805555555552</v>
      </c>
      <c r="N439" s="436">
        <v>0.04</v>
      </c>
      <c r="O439" s="399" t="s">
        <v>709</v>
      </c>
      <c r="P439" s="479">
        <v>2.6</v>
      </c>
      <c r="Q439" s="399" t="s">
        <v>710</v>
      </c>
      <c r="R439" s="400"/>
      <c r="S439" s="399"/>
      <c r="T439" s="400"/>
      <c r="U439" s="400"/>
      <c r="V439" s="400"/>
      <c r="W439" s="400"/>
      <c r="X439" s="400"/>
      <c r="Y439" s="400"/>
      <c r="Z439" s="401"/>
      <c r="AA439" s="401"/>
      <c r="AB439" s="401"/>
      <c r="AC439" s="401"/>
      <c r="AD439" s="401"/>
      <c r="AE439" s="401"/>
    </row>
    <row r="440" ht="12.0" customHeight="1">
      <c r="A440" s="399"/>
      <c r="B440" s="436"/>
      <c r="C440" s="399"/>
      <c r="D440" s="399"/>
      <c r="E440" s="399"/>
      <c r="F440" s="399"/>
      <c r="G440" s="436"/>
      <c r="H440" s="455"/>
      <c r="I440" s="399"/>
      <c r="J440" s="455"/>
      <c r="K440" s="438"/>
      <c r="L440" s="431">
        <v>2.708333333333333</v>
      </c>
      <c r="M440" s="431">
        <v>0.028211805555555552</v>
      </c>
      <c r="N440" s="436"/>
      <c r="O440" s="399"/>
      <c r="P440" s="455">
        <v>2.6</v>
      </c>
      <c r="Q440" s="399"/>
      <c r="R440" s="400"/>
      <c r="S440" s="399"/>
      <c r="T440" s="400"/>
      <c r="U440" s="400"/>
      <c r="V440" s="400"/>
      <c r="W440" s="400"/>
      <c r="X440" s="400"/>
      <c r="Y440" s="400"/>
      <c r="Z440" s="401"/>
      <c r="AA440" s="401"/>
      <c r="AB440" s="401"/>
      <c r="AC440" s="401"/>
      <c r="AD440" s="401"/>
      <c r="AE440" s="401"/>
    </row>
    <row r="441" ht="12.0" customHeight="1">
      <c r="A441" s="399"/>
      <c r="B441" s="436"/>
      <c r="C441" s="399"/>
      <c r="D441" s="399"/>
      <c r="E441" s="399"/>
      <c r="F441" s="399"/>
      <c r="G441" s="436"/>
      <c r="H441" s="455"/>
      <c r="I441" s="399"/>
      <c r="J441" s="455"/>
      <c r="K441" s="438"/>
      <c r="L441" s="431"/>
      <c r="M441" s="431"/>
      <c r="N441" s="436"/>
      <c r="O441" s="399"/>
      <c r="P441" s="455"/>
      <c r="Q441" s="399"/>
      <c r="R441" s="400"/>
      <c r="S441" s="399"/>
      <c r="T441" s="400"/>
      <c r="U441" s="400"/>
      <c r="V441" s="400"/>
      <c r="W441" s="400"/>
      <c r="X441" s="400"/>
      <c r="Y441" s="400"/>
      <c r="Z441" s="401"/>
      <c r="AA441" s="401"/>
      <c r="AB441" s="401"/>
      <c r="AC441" s="401"/>
      <c r="AD441" s="401"/>
      <c r="AE441" s="401"/>
    </row>
    <row r="442" ht="12.0" customHeight="1">
      <c r="A442" s="399"/>
      <c r="B442" s="436"/>
      <c r="C442" s="399"/>
      <c r="D442" s="399"/>
      <c r="E442" s="441" t="s">
        <v>544</v>
      </c>
      <c r="F442" s="399"/>
      <c r="G442" s="435" t="s">
        <v>553</v>
      </c>
      <c r="H442" s="479" t="s">
        <v>631</v>
      </c>
      <c r="I442" s="435" t="s">
        <v>632</v>
      </c>
      <c r="J442" s="479" t="s">
        <v>633</v>
      </c>
      <c r="K442" s="442" t="s">
        <v>634</v>
      </c>
      <c r="L442" s="479" t="s">
        <v>635</v>
      </c>
      <c r="M442" s="431"/>
      <c r="N442" s="436"/>
      <c r="O442" s="399"/>
      <c r="P442" s="455"/>
      <c r="Q442" s="399"/>
      <c r="R442" s="400"/>
      <c r="S442" s="399"/>
      <c r="T442" s="400"/>
      <c r="U442" s="400"/>
      <c r="V442" s="400"/>
      <c r="W442" s="400"/>
      <c r="X442" s="400"/>
      <c r="Y442" s="400"/>
      <c r="Z442" s="401"/>
      <c r="AA442" s="401"/>
      <c r="AB442" s="401"/>
      <c r="AC442" s="401"/>
      <c r="AD442" s="401"/>
      <c r="AE442" s="401"/>
    </row>
    <row r="443" ht="12.0" customHeight="1">
      <c r="A443" s="399"/>
      <c r="B443" s="436"/>
      <c r="C443" s="399"/>
      <c r="D443" s="399"/>
      <c r="E443" s="399" t="s">
        <v>478</v>
      </c>
      <c r="F443" s="399"/>
      <c r="G443" s="480">
        <v>2.708333333333333</v>
      </c>
      <c r="H443" s="480">
        <v>0.028211805555555552</v>
      </c>
      <c r="I443" s="456">
        <v>39.49652777777777</v>
      </c>
      <c r="J443" s="456">
        <v>22.569444444444443</v>
      </c>
      <c r="K443" s="456">
        <v>144.43541666666667</v>
      </c>
      <c r="L443" s="456">
        <v>206.50138888888887</v>
      </c>
      <c r="M443" s="431"/>
      <c r="N443" s="436"/>
      <c r="O443" s="399"/>
      <c r="P443" s="455"/>
      <c r="Q443" s="399"/>
      <c r="R443" s="400"/>
      <c r="S443" s="399"/>
      <c r="T443" s="400"/>
      <c r="U443" s="400"/>
      <c r="V443" s="400"/>
      <c r="W443" s="400"/>
      <c r="X443" s="400"/>
      <c r="Y443" s="400"/>
      <c r="Z443" s="401"/>
      <c r="AA443" s="401"/>
      <c r="AB443" s="401"/>
      <c r="AC443" s="401"/>
      <c r="AD443" s="401"/>
      <c r="AE443" s="401"/>
    </row>
    <row r="444" ht="12.0" customHeight="1">
      <c r="A444" s="399"/>
      <c r="B444" s="436"/>
      <c r="C444" s="399"/>
      <c r="D444" s="399"/>
      <c r="E444" s="399"/>
      <c r="F444" s="399"/>
      <c r="G444" s="455"/>
      <c r="H444" s="455"/>
      <c r="I444" s="456"/>
      <c r="J444" s="456"/>
      <c r="K444" s="456"/>
      <c r="L444" s="456"/>
      <c r="M444" s="431"/>
      <c r="N444" s="436"/>
      <c r="O444" s="399"/>
      <c r="P444" s="455"/>
      <c r="Q444" s="399"/>
      <c r="R444" s="400"/>
      <c r="S444" s="399"/>
      <c r="T444" s="400"/>
      <c r="U444" s="400"/>
      <c r="V444" s="400"/>
      <c r="W444" s="400"/>
      <c r="X444" s="400"/>
      <c r="Y444" s="400"/>
      <c r="Z444" s="401"/>
      <c r="AA444" s="401"/>
      <c r="AB444" s="401"/>
      <c r="AC444" s="401"/>
      <c r="AD444" s="401"/>
      <c r="AE444" s="401"/>
    </row>
    <row r="445" ht="12.0" customHeight="1">
      <c r="A445" s="399"/>
      <c r="B445" s="436"/>
      <c r="C445" s="399" t="s">
        <v>730</v>
      </c>
      <c r="D445" s="399" t="s">
        <v>731</v>
      </c>
      <c r="E445" s="399"/>
      <c r="F445" s="399"/>
      <c r="G445" s="399"/>
      <c r="H445" s="436" t="s">
        <v>410</v>
      </c>
      <c r="I445" s="423">
        <v>12.64</v>
      </c>
      <c r="J445" s="470">
        <v>1.0</v>
      </c>
      <c r="K445" s="431">
        <v>12.64</v>
      </c>
      <c r="L445" s="468">
        <v>37.92</v>
      </c>
      <c r="M445" s="431"/>
      <c r="N445" s="431">
        <v>3.2916666666666665</v>
      </c>
      <c r="O445" s="431"/>
      <c r="P445" s="430"/>
      <c r="Q445" s="468"/>
      <c r="R445" s="400"/>
      <c r="S445" s="439">
        <v>2209.7121600000005</v>
      </c>
      <c r="T445" s="400"/>
      <c r="U445" s="400">
        <v>195.85416666666663</v>
      </c>
      <c r="V445" s="400"/>
      <c r="W445" s="400"/>
      <c r="X445" s="400"/>
      <c r="Y445" s="400">
        <v>2405.566326666667</v>
      </c>
      <c r="Z445" s="401"/>
      <c r="AA445" s="401"/>
      <c r="AB445" s="401"/>
      <c r="AC445" s="401"/>
      <c r="AD445" s="401"/>
      <c r="AE445" s="401"/>
    </row>
    <row r="446" ht="12.0" customHeight="1">
      <c r="A446" s="399"/>
      <c r="B446" s="436"/>
      <c r="C446" s="399"/>
      <c r="D446" s="399"/>
      <c r="E446" s="399"/>
      <c r="F446" s="399"/>
      <c r="G446" s="399"/>
      <c r="H446" s="436"/>
      <c r="I446" s="431"/>
      <c r="J446" s="470"/>
      <c r="K446" s="470"/>
      <c r="L446" s="468"/>
      <c r="M446" s="400"/>
      <c r="N446" s="399"/>
      <c r="O446" s="399"/>
      <c r="P446" s="399"/>
      <c r="Q446" s="399"/>
      <c r="R446" s="400"/>
      <c r="S446" s="399"/>
      <c r="T446" s="400"/>
      <c r="U446" s="400"/>
      <c r="V446" s="400"/>
      <c r="W446" s="400"/>
      <c r="X446" s="400"/>
      <c r="Y446" s="400"/>
      <c r="Z446" s="401"/>
      <c r="AA446" s="401"/>
      <c r="AB446" s="401"/>
      <c r="AC446" s="401"/>
      <c r="AD446" s="401"/>
      <c r="AE446" s="401"/>
    </row>
    <row r="447" ht="12.0" customHeight="1">
      <c r="A447" s="399"/>
      <c r="B447" s="436"/>
      <c r="C447" s="399"/>
      <c r="D447" s="399"/>
      <c r="E447" s="399"/>
      <c r="F447" s="399"/>
      <c r="G447" s="399"/>
      <c r="H447" s="399"/>
      <c r="I447" s="399"/>
      <c r="J447" s="399"/>
      <c r="K447" s="436" t="s">
        <v>607</v>
      </c>
      <c r="L447" s="436" t="s">
        <v>541</v>
      </c>
      <c r="M447" s="436" t="s">
        <v>648</v>
      </c>
      <c r="N447" s="399"/>
      <c r="O447" s="399"/>
      <c r="P447" s="436"/>
      <c r="Q447" s="399"/>
      <c r="R447" s="400"/>
      <c r="S447" s="399"/>
      <c r="T447" s="400"/>
      <c r="U447" s="400"/>
      <c r="V447" s="400"/>
      <c r="W447" s="400"/>
      <c r="X447" s="400"/>
      <c r="Y447" s="400"/>
      <c r="Z447" s="401"/>
      <c r="AA447" s="401"/>
      <c r="AB447" s="401"/>
      <c r="AC447" s="401"/>
      <c r="AD447" s="401"/>
      <c r="AE447" s="401"/>
    </row>
    <row r="448" ht="12.0" customHeight="1">
      <c r="A448" s="399"/>
      <c r="B448" s="436"/>
      <c r="C448" s="399"/>
      <c r="D448" s="399"/>
      <c r="E448" s="441" t="s">
        <v>609</v>
      </c>
      <c r="F448" s="399"/>
      <c r="G448" s="435" t="s">
        <v>357</v>
      </c>
      <c r="H448" s="435" t="s">
        <v>610</v>
      </c>
      <c r="I448" s="435" t="s">
        <v>611</v>
      </c>
      <c r="J448" s="435" t="s">
        <v>612</v>
      </c>
      <c r="K448" s="435" t="s">
        <v>613</v>
      </c>
      <c r="L448" s="435" t="s">
        <v>614</v>
      </c>
      <c r="M448" s="435" t="s">
        <v>615</v>
      </c>
      <c r="N448" s="399"/>
      <c r="O448" s="399"/>
      <c r="P448" s="436"/>
      <c r="Q448" s="399"/>
      <c r="R448" s="400"/>
      <c r="S448" s="399"/>
      <c r="T448" s="400"/>
      <c r="U448" s="400"/>
      <c r="V448" s="400"/>
      <c r="W448" s="400"/>
      <c r="X448" s="400"/>
      <c r="Y448" s="400"/>
      <c r="Z448" s="401"/>
      <c r="AA448" s="401"/>
      <c r="AB448" s="401"/>
      <c r="AC448" s="401"/>
      <c r="AD448" s="401"/>
      <c r="AE448" s="401"/>
    </row>
    <row r="449" ht="12.0" customHeight="1">
      <c r="A449" s="399"/>
      <c r="B449" s="436"/>
      <c r="C449" s="399"/>
      <c r="D449" s="399" t="s">
        <v>511</v>
      </c>
      <c r="E449" s="399" t="s">
        <v>721</v>
      </c>
      <c r="F449" s="399"/>
      <c r="G449" s="436"/>
      <c r="H449" s="483">
        <v>329.16666666666663</v>
      </c>
      <c r="I449" s="436">
        <v>316.0</v>
      </c>
      <c r="J449" s="455">
        <v>3.2916666666666665</v>
      </c>
      <c r="K449" s="438">
        <v>0.0</v>
      </c>
      <c r="L449" s="478">
        <v>3.2916666666666665</v>
      </c>
      <c r="M449" s="478">
        <v>0.4114583333333333</v>
      </c>
      <c r="N449" s="436">
        <v>0.04</v>
      </c>
      <c r="O449" s="399" t="s">
        <v>709</v>
      </c>
      <c r="P449" s="479">
        <v>12.64</v>
      </c>
      <c r="Q449" s="399" t="s">
        <v>710</v>
      </c>
      <c r="R449" s="400"/>
      <c r="S449" s="399"/>
      <c r="T449" s="400"/>
      <c r="U449" s="400"/>
      <c r="V449" s="400"/>
      <c r="W449" s="400"/>
      <c r="X449" s="400"/>
      <c r="Y449" s="400"/>
      <c r="Z449" s="401"/>
      <c r="AA449" s="401"/>
      <c r="AB449" s="401"/>
      <c r="AC449" s="401"/>
      <c r="AD449" s="401"/>
      <c r="AE449" s="401"/>
    </row>
    <row r="450" ht="12.0" customHeight="1">
      <c r="A450" s="399"/>
      <c r="B450" s="436"/>
      <c r="C450" s="399"/>
      <c r="D450" s="399"/>
      <c r="E450" s="399"/>
      <c r="F450" s="399"/>
      <c r="G450" s="436"/>
      <c r="H450" s="455"/>
      <c r="I450" s="399"/>
      <c r="J450" s="455"/>
      <c r="K450" s="438"/>
      <c r="L450" s="431">
        <v>3.2916666666666665</v>
      </c>
      <c r="M450" s="431">
        <v>0.4114583333333333</v>
      </c>
      <c r="N450" s="436"/>
      <c r="O450" s="399"/>
      <c r="P450" s="455">
        <v>12.64</v>
      </c>
      <c r="Q450" s="399"/>
      <c r="R450" s="400"/>
      <c r="S450" s="399"/>
      <c r="T450" s="400"/>
      <c r="U450" s="400"/>
      <c r="V450" s="400"/>
      <c r="W450" s="400"/>
      <c r="X450" s="400"/>
      <c r="Y450" s="400"/>
      <c r="Z450" s="401"/>
      <c r="AA450" s="401"/>
      <c r="AB450" s="401"/>
      <c r="AC450" s="401"/>
      <c r="AD450" s="401"/>
      <c r="AE450" s="401"/>
    </row>
    <row r="451" ht="12.0" customHeight="1">
      <c r="A451" s="399"/>
      <c r="B451" s="436"/>
      <c r="C451" s="399"/>
      <c r="D451" s="399"/>
      <c r="E451" s="399"/>
      <c r="F451" s="399"/>
      <c r="G451" s="436"/>
      <c r="H451" s="455"/>
      <c r="I451" s="399"/>
      <c r="J451" s="455"/>
      <c r="K451" s="438"/>
      <c r="L451" s="431"/>
      <c r="M451" s="431"/>
      <c r="N451" s="436"/>
      <c r="O451" s="399"/>
      <c r="P451" s="455"/>
      <c r="Q451" s="399"/>
      <c r="R451" s="400"/>
      <c r="S451" s="399"/>
      <c r="T451" s="400"/>
      <c r="U451" s="400"/>
      <c r="V451" s="400"/>
      <c r="W451" s="400"/>
      <c r="X451" s="400"/>
      <c r="Y451" s="400"/>
      <c r="Z451" s="401"/>
      <c r="AA451" s="401"/>
      <c r="AB451" s="401"/>
      <c r="AC451" s="401"/>
      <c r="AD451" s="401"/>
      <c r="AE451" s="401"/>
    </row>
    <row r="452" ht="12.0" customHeight="1">
      <c r="A452" s="399"/>
      <c r="B452" s="436"/>
      <c r="C452" s="399"/>
      <c r="D452" s="399"/>
      <c r="E452" s="441" t="s">
        <v>544</v>
      </c>
      <c r="F452" s="399"/>
      <c r="G452" s="435" t="s">
        <v>553</v>
      </c>
      <c r="H452" s="479" t="s">
        <v>631</v>
      </c>
      <c r="I452" s="435" t="s">
        <v>632</v>
      </c>
      <c r="J452" s="479" t="s">
        <v>633</v>
      </c>
      <c r="K452" s="442" t="s">
        <v>634</v>
      </c>
      <c r="L452" s="479" t="s">
        <v>635</v>
      </c>
      <c r="M452" s="431"/>
      <c r="N452" s="436"/>
      <c r="O452" s="399"/>
      <c r="P452" s="455"/>
      <c r="Q452" s="399"/>
      <c r="R452" s="400"/>
      <c r="S452" s="399"/>
      <c r="T452" s="400"/>
      <c r="U452" s="400"/>
      <c r="V452" s="400"/>
      <c r="W452" s="400"/>
      <c r="X452" s="400"/>
      <c r="Y452" s="400"/>
      <c r="Z452" s="401"/>
      <c r="AA452" s="401"/>
      <c r="AB452" s="401"/>
      <c r="AC452" s="401"/>
      <c r="AD452" s="401"/>
      <c r="AE452" s="401"/>
    </row>
    <row r="453" ht="12.0" customHeight="1">
      <c r="A453" s="399"/>
      <c r="B453" s="436"/>
      <c r="C453" s="399"/>
      <c r="D453" s="399"/>
      <c r="E453" s="399" t="s">
        <v>511</v>
      </c>
      <c r="F453" s="399"/>
      <c r="G453" s="455">
        <v>3.2916666666666665</v>
      </c>
      <c r="H453" s="455">
        <v>0.4114583333333333</v>
      </c>
      <c r="I453" s="456">
        <v>26.744791666666664</v>
      </c>
      <c r="J453" s="456">
        <v>4.526041666666666</v>
      </c>
      <c r="K453" s="456">
        <v>164.58333333333331</v>
      </c>
      <c r="L453" s="456">
        <v>195.85416666666663</v>
      </c>
      <c r="M453" s="431"/>
      <c r="N453" s="436"/>
      <c r="O453" s="399"/>
      <c r="P453" s="455"/>
      <c r="Q453" s="399"/>
      <c r="R453" s="400"/>
      <c r="S453" s="399"/>
      <c r="T453" s="400"/>
      <c r="U453" s="400"/>
      <c r="V453" s="400"/>
      <c r="W453" s="400"/>
      <c r="X453" s="400"/>
      <c r="Y453" s="400"/>
      <c r="Z453" s="401"/>
      <c r="AA453" s="401"/>
      <c r="AB453" s="401"/>
      <c r="AC453" s="401"/>
      <c r="AD453" s="401"/>
      <c r="AE453" s="401"/>
    </row>
    <row r="454" ht="12.0" customHeight="1">
      <c r="A454" s="399"/>
      <c r="B454" s="436"/>
      <c r="C454" s="399"/>
      <c r="D454" s="399"/>
      <c r="E454" s="399"/>
      <c r="F454" s="399"/>
      <c r="G454" s="455"/>
      <c r="H454" s="455"/>
      <c r="I454" s="456"/>
      <c r="J454" s="456"/>
      <c r="K454" s="456"/>
      <c r="L454" s="456"/>
      <c r="M454" s="431"/>
      <c r="N454" s="436"/>
      <c r="O454" s="399"/>
      <c r="P454" s="455"/>
      <c r="Q454" s="399"/>
      <c r="R454" s="400"/>
      <c r="S454" s="399"/>
      <c r="T454" s="400"/>
      <c r="U454" s="400"/>
      <c r="V454" s="400"/>
      <c r="W454" s="400"/>
      <c r="X454" s="400"/>
      <c r="Y454" s="400"/>
      <c r="Z454" s="401"/>
      <c r="AA454" s="401"/>
      <c r="AB454" s="401"/>
      <c r="AC454" s="401"/>
      <c r="AD454" s="401"/>
      <c r="AE454" s="401"/>
    </row>
    <row r="455" ht="12.0" customHeight="1">
      <c r="A455" s="399"/>
      <c r="B455" s="436"/>
      <c r="C455" s="399"/>
      <c r="D455" s="399"/>
      <c r="E455" s="399"/>
      <c r="F455" s="399"/>
      <c r="G455" s="455"/>
      <c r="H455" s="455"/>
      <c r="I455" s="456"/>
      <c r="J455" s="456"/>
      <c r="K455" s="456"/>
      <c r="L455" s="456"/>
      <c r="M455" s="431"/>
      <c r="N455" s="436"/>
      <c r="O455" s="399"/>
      <c r="P455" s="455"/>
      <c r="Q455" s="399"/>
      <c r="R455" s="400"/>
      <c r="S455" s="399"/>
      <c r="T455" s="400"/>
      <c r="U455" s="400"/>
      <c r="V455" s="400"/>
      <c r="W455" s="400"/>
      <c r="X455" s="400"/>
      <c r="Y455" s="400"/>
      <c r="Z455" s="401"/>
      <c r="AA455" s="401"/>
      <c r="AB455" s="401"/>
      <c r="AC455" s="401"/>
      <c r="AD455" s="401"/>
      <c r="AE455" s="401"/>
    </row>
    <row r="456" ht="12.0" customHeight="1">
      <c r="A456" s="399"/>
      <c r="B456" s="436"/>
      <c r="C456" s="399"/>
      <c r="D456" s="399"/>
      <c r="E456" s="399"/>
      <c r="F456" s="399"/>
      <c r="G456" s="455"/>
      <c r="H456" s="455"/>
      <c r="I456" s="456"/>
      <c r="J456" s="456"/>
      <c r="K456" s="456"/>
      <c r="L456" s="456"/>
      <c r="M456" s="431"/>
      <c r="N456" s="436"/>
      <c r="O456" s="399"/>
      <c r="P456" s="455"/>
      <c r="Q456" s="399"/>
      <c r="R456" s="400"/>
      <c r="S456" s="399"/>
      <c r="T456" s="400"/>
      <c r="U456" s="400"/>
      <c r="V456" s="400"/>
      <c r="W456" s="400"/>
      <c r="X456" s="400"/>
      <c r="Y456" s="400"/>
      <c r="Z456" s="401"/>
      <c r="AA456" s="401"/>
      <c r="AB456" s="401"/>
      <c r="AC456" s="401"/>
      <c r="AD456" s="401"/>
      <c r="AE456" s="401"/>
    </row>
    <row r="457" ht="12.0" customHeight="1">
      <c r="A457" s="399"/>
      <c r="B457" s="436"/>
      <c r="C457" s="399"/>
      <c r="D457" s="399"/>
      <c r="E457" s="399"/>
      <c r="F457" s="399"/>
      <c r="G457" s="399"/>
      <c r="H457" s="436"/>
      <c r="I457" s="431"/>
      <c r="J457" s="470"/>
      <c r="K457" s="470"/>
      <c r="L457" s="468"/>
      <c r="M457" s="400"/>
      <c r="N457" s="399"/>
      <c r="O457" s="399"/>
      <c r="P457" s="399"/>
      <c r="Q457" s="399"/>
      <c r="R457" s="400"/>
      <c r="S457" s="399"/>
      <c r="T457" s="400"/>
      <c r="U457" s="400"/>
      <c r="V457" s="400"/>
      <c r="W457" s="400"/>
      <c r="X457" s="400"/>
      <c r="Y457" s="400"/>
      <c r="Z457" s="401"/>
      <c r="AA457" s="401"/>
      <c r="AB457" s="401"/>
      <c r="AC457" s="401"/>
      <c r="AD457" s="401"/>
      <c r="AE457" s="401"/>
    </row>
    <row r="458" ht="12.0" customHeight="1">
      <c r="A458" s="449"/>
      <c r="B458" s="462">
        <v>2.13</v>
      </c>
      <c r="C458" s="484" t="s">
        <v>732</v>
      </c>
      <c r="D458" s="449"/>
      <c r="E458" s="449"/>
      <c r="F458" s="449"/>
      <c r="G458" s="449"/>
      <c r="H458" s="462" t="s">
        <v>410</v>
      </c>
      <c r="I458" s="452">
        <v>124.04800000000002</v>
      </c>
      <c r="J458" s="473">
        <v>1.0</v>
      </c>
      <c r="K458" s="451">
        <v>124.04800000000002</v>
      </c>
      <c r="L458" s="474">
        <v>372.14400000000006</v>
      </c>
      <c r="M458" s="451">
        <v>57769.68</v>
      </c>
      <c r="N458" s="451"/>
      <c r="O458" s="451"/>
      <c r="P458" s="463"/>
      <c r="Q458" s="474">
        <v>141.10799999999995</v>
      </c>
      <c r="R458" s="453"/>
      <c r="S458" s="466">
        <v>21685.947312000004</v>
      </c>
      <c r="T458" s="453">
        <v>4404745.5344</v>
      </c>
      <c r="U458" s="453"/>
      <c r="V458" s="453"/>
      <c r="W458" s="453"/>
      <c r="X458" s="453">
        <v>439.87370370370354</v>
      </c>
      <c r="Y458" s="453">
        <v>4426871.355415704</v>
      </c>
      <c r="Z458" s="422"/>
      <c r="AA458" s="401"/>
      <c r="AB458" s="401"/>
      <c r="AC458" s="401"/>
      <c r="AD458" s="401"/>
      <c r="AE458" s="401"/>
    </row>
    <row r="459" ht="12.0" customHeight="1">
      <c r="A459" s="399"/>
      <c r="B459" s="436"/>
      <c r="C459" s="436"/>
      <c r="D459" s="399"/>
      <c r="E459" s="399"/>
      <c r="F459" s="399"/>
      <c r="G459" s="399"/>
      <c r="H459" s="399"/>
      <c r="I459" s="436"/>
      <c r="J459" s="431"/>
      <c r="K459" s="470"/>
      <c r="L459" s="470"/>
      <c r="M459" s="468"/>
      <c r="N459" s="400"/>
      <c r="O459" s="399"/>
      <c r="P459" s="399"/>
      <c r="Q459" s="399"/>
      <c r="R459" s="399"/>
      <c r="S459" s="400"/>
      <c r="T459" s="399"/>
      <c r="U459" s="400"/>
      <c r="V459" s="400"/>
      <c r="W459" s="400"/>
      <c r="X459" s="400"/>
      <c r="Y459" s="400"/>
      <c r="Z459" s="422"/>
      <c r="AA459" s="401"/>
      <c r="AB459" s="401"/>
      <c r="AC459" s="401"/>
      <c r="AD459" s="401"/>
      <c r="AE459" s="401"/>
    </row>
    <row r="460" ht="12.0" customHeight="1">
      <c r="A460" s="399"/>
      <c r="B460" s="436"/>
      <c r="C460" s="399"/>
      <c r="D460" s="399"/>
      <c r="E460" s="399"/>
      <c r="F460" s="399"/>
      <c r="G460" s="399"/>
      <c r="H460" s="399"/>
      <c r="I460" s="399"/>
      <c r="J460" s="399"/>
      <c r="K460" s="436" t="s">
        <v>607</v>
      </c>
      <c r="L460" s="436" t="s">
        <v>541</v>
      </c>
      <c r="M460" s="436" t="s">
        <v>648</v>
      </c>
      <c r="N460" s="399"/>
      <c r="O460" s="399"/>
      <c r="P460" s="436"/>
      <c r="Q460" s="399"/>
      <c r="R460" s="400"/>
      <c r="S460" s="399"/>
      <c r="T460" s="400"/>
      <c r="U460" s="400"/>
      <c r="V460" s="400"/>
      <c r="W460" s="400"/>
      <c r="X460" s="400"/>
      <c r="Y460" s="400"/>
      <c r="Z460" s="401"/>
      <c r="AA460" s="401"/>
      <c r="AB460" s="401"/>
      <c r="AC460" s="401"/>
      <c r="AD460" s="401"/>
      <c r="AE460" s="401"/>
    </row>
    <row r="461" ht="12.0" customHeight="1">
      <c r="A461" s="399"/>
      <c r="B461" s="436"/>
      <c r="C461" s="399"/>
      <c r="D461" s="399"/>
      <c r="E461" s="441" t="s">
        <v>609</v>
      </c>
      <c r="F461" s="399"/>
      <c r="G461" s="435" t="s">
        <v>357</v>
      </c>
      <c r="H461" s="435" t="s">
        <v>610</v>
      </c>
      <c r="I461" s="435" t="s">
        <v>611</v>
      </c>
      <c r="J461" s="435" t="s">
        <v>612</v>
      </c>
      <c r="K461" s="435" t="s">
        <v>613</v>
      </c>
      <c r="L461" s="435" t="s">
        <v>614</v>
      </c>
      <c r="M461" s="435" t="s">
        <v>615</v>
      </c>
      <c r="N461" s="399"/>
      <c r="O461" s="399"/>
      <c r="P461" s="436"/>
      <c r="Q461" s="399"/>
      <c r="R461" s="400"/>
      <c r="S461" s="399"/>
      <c r="T461" s="400"/>
      <c r="U461" s="400"/>
      <c r="V461" s="400"/>
      <c r="W461" s="400"/>
      <c r="X461" s="400"/>
      <c r="Y461" s="400"/>
      <c r="Z461" s="401"/>
      <c r="AA461" s="401"/>
      <c r="AB461" s="401"/>
      <c r="AC461" s="401"/>
      <c r="AD461" s="401"/>
      <c r="AE461" s="401"/>
    </row>
    <row r="462" ht="12.0" customHeight="1">
      <c r="A462" s="399"/>
      <c r="B462" s="436"/>
      <c r="C462" s="399"/>
      <c r="D462" s="469" t="s">
        <v>733</v>
      </c>
      <c r="E462" s="399" t="s">
        <v>734</v>
      </c>
      <c r="F462" s="399"/>
      <c r="G462" s="436"/>
      <c r="H462" s="483"/>
      <c r="I462" s="436"/>
      <c r="J462" s="455">
        <v>57000.0</v>
      </c>
      <c r="K462" s="438">
        <v>0.0</v>
      </c>
      <c r="L462" s="431">
        <v>57000.0</v>
      </c>
      <c r="M462" s="431">
        <v>593.75</v>
      </c>
      <c r="N462" s="436">
        <v>0.01</v>
      </c>
      <c r="O462" s="399" t="s">
        <v>735</v>
      </c>
      <c r="P462" s="455">
        <v>21.11111111111111</v>
      </c>
      <c r="Q462" s="399" t="s">
        <v>736</v>
      </c>
      <c r="R462" s="400"/>
      <c r="S462" s="399"/>
      <c r="T462" s="400"/>
      <c r="U462" s="400"/>
      <c r="V462" s="400"/>
      <c r="W462" s="400"/>
      <c r="X462" s="400"/>
      <c r="Y462" s="400"/>
      <c r="Z462" s="428">
        <f>(P462*'BLDG 1 2009'!E727)/'BLDG 1 2009'!J462</f>
        <v>0.2589911111</v>
      </c>
      <c r="AA462" s="476" t="s">
        <v>462</v>
      </c>
      <c r="AB462" s="401"/>
      <c r="AC462" s="401"/>
      <c r="AD462" s="401"/>
      <c r="AE462" s="401"/>
    </row>
    <row r="463" ht="12.0" customHeight="1">
      <c r="A463" s="399"/>
      <c r="B463" s="436"/>
      <c r="C463" s="399"/>
      <c r="D463" s="424" t="s">
        <v>477</v>
      </c>
      <c r="E463" s="399" t="s">
        <v>737</v>
      </c>
      <c r="F463" s="399"/>
      <c r="G463" s="436"/>
      <c r="H463" s="483">
        <v>132.0</v>
      </c>
      <c r="I463" s="436"/>
      <c r="J463" s="455"/>
      <c r="K463" s="438">
        <v>0.0</v>
      </c>
      <c r="L463" s="431">
        <v>0.0</v>
      </c>
      <c r="M463" s="431">
        <v>0.0</v>
      </c>
      <c r="N463" s="436">
        <v>0.01</v>
      </c>
      <c r="O463" s="399" t="s">
        <v>735</v>
      </c>
      <c r="P463" s="455">
        <v>0.7822222222222223</v>
      </c>
      <c r="Q463" s="399" t="s">
        <v>736</v>
      </c>
      <c r="R463" s="400"/>
      <c r="S463" s="399"/>
      <c r="T463" s="400"/>
      <c r="U463" s="400"/>
      <c r="V463" s="400"/>
      <c r="W463" s="400"/>
      <c r="X463" s="400"/>
      <c r="Y463" s="400"/>
      <c r="Z463" s="401"/>
      <c r="AA463" s="401"/>
      <c r="AB463" s="401"/>
      <c r="AC463" s="401"/>
      <c r="AD463" s="401"/>
      <c r="AE463" s="401"/>
    </row>
    <row r="464" ht="12.0" customHeight="1">
      <c r="A464" s="399"/>
      <c r="B464" s="436"/>
      <c r="C464" s="399"/>
      <c r="D464" s="424" t="s">
        <v>477</v>
      </c>
      <c r="E464" s="399" t="s">
        <v>738</v>
      </c>
      <c r="F464" s="399"/>
      <c r="G464" s="436"/>
      <c r="H464" s="483">
        <v>132.0</v>
      </c>
      <c r="I464" s="436"/>
      <c r="J464" s="455">
        <v>141.10799999999995</v>
      </c>
      <c r="K464" s="438">
        <v>0.0</v>
      </c>
      <c r="L464" s="431">
        <v>141.10799999999995</v>
      </c>
      <c r="M464" s="431">
        <v>0.17420740740740734</v>
      </c>
      <c r="N464" s="482">
        <v>0.08866666666666667</v>
      </c>
      <c r="O464" s="399" t="s">
        <v>616</v>
      </c>
      <c r="P464" s="455">
        <v>11.704</v>
      </c>
      <c r="Q464" s="399" t="s">
        <v>689</v>
      </c>
      <c r="R464" s="400"/>
      <c r="S464" s="399"/>
      <c r="T464" s="400"/>
      <c r="U464" s="400"/>
      <c r="V464" s="400"/>
      <c r="W464" s="400"/>
      <c r="X464" s="400"/>
      <c r="Y464" s="400"/>
      <c r="Z464" s="428">
        <f>((P463+P464)*'BLDG 1 2009'!E727)/H464</f>
        <v>66.14632978</v>
      </c>
      <c r="AA464" s="476" t="s">
        <v>522</v>
      </c>
      <c r="AB464" s="401">
        <f>Q458/H464</f>
        <v>1.069</v>
      </c>
      <c r="AC464" s="401"/>
      <c r="AD464" s="401"/>
      <c r="AE464" s="401"/>
    </row>
    <row r="465" ht="12.0" customHeight="1">
      <c r="A465" s="399"/>
      <c r="B465" s="436"/>
      <c r="C465" s="399"/>
      <c r="D465" s="424" t="s">
        <v>478</v>
      </c>
      <c r="E465" s="399" t="s">
        <v>737</v>
      </c>
      <c r="F465" s="399"/>
      <c r="G465" s="436"/>
      <c r="H465" s="483">
        <v>720.0</v>
      </c>
      <c r="I465" s="436"/>
      <c r="J465" s="455"/>
      <c r="K465" s="438">
        <v>0.0</v>
      </c>
      <c r="L465" s="431">
        <v>0.0</v>
      </c>
      <c r="M465" s="431">
        <v>0.0</v>
      </c>
      <c r="N465" s="436">
        <v>0.01</v>
      </c>
      <c r="O465" s="399" t="s">
        <v>735</v>
      </c>
      <c r="P465" s="455">
        <v>4.266666666666667</v>
      </c>
      <c r="Q465" s="399" t="s">
        <v>736</v>
      </c>
      <c r="R465" s="400"/>
      <c r="S465" s="399"/>
      <c r="T465" s="400"/>
      <c r="U465" s="400"/>
      <c r="V465" s="400"/>
      <c r="W465" s="400"/>
      <c r="X465" s="400"/>
      <c r="Y465" s="400"/>
      <c r="Z465" s="401"/>
      <c r="AA465" s="401"/>
      <c r="AB465" s="401"/>
      <c r="AC465" s="401"/>
      <c r="AD465" s="401"/>
      <c r="AE465" s="401"/>
    </row>
    <row r="466" ht="12.0" customHeight="1">
      <c r="A466" s="399"/>
      <c r="B466" s="436"/>
      <c r="C466" s="399"/>
      <c r="D466" s="424" t="s">
        <v>478</v>
      </c>
      <c r="E466" s="399" t="s">
        <v>739</v>
      </c>
      <c r="F466" s="399"/>
      <c r="G466" s="436"/>
      <c r="H466" s="483">
        <v>720.0</v>
      </c>
      <c r="I466" s="436"/>
      <c r="J466" s="455">
        <v>769.6800000000001</v>
      </c>
      <c r="K466" s="438">
        <v>0.0</v>
      </c>
      <c r="L466" s="478">
        <v>769.6800000000001</v>
      </c>
      <c r="M466" s="478">
        <v>8.0175</v>
      </c>
      <c r="N466" s="482">
        <v>0.11970000000000001</v>
      </c>
      <c r="O466" s="399" t="s">
        <v>616</v>
      </c>
      <c r="P466" s="479">
        <v>86.18400000000001</v>
      </c>
      <c r="Q466" s="399" t="s">
        <v>697</v>
      </c>
      <c r="R466" s="400"/>
      <c r="S466" s="399"/>
      <c r="T466" s="400"/>
      <c r="U466" s="400"/>
      <c r="V466" s="400"/>
      <c r="W466" s="400"/>
      <c r="X466" s="400"/>
      <c r="Y466" s="400"/>
      <c r="Z466" s="428">
        <f>((P465+P466)*'BLDG 1 2009'!E727)/H466</f>
        <v>87.84719498</v>
      </c>
      <c r="AA466" s="476" t="s">
        <v>522</v>
      </c>
      <c r="AB466" s="401"/>
      <c r="AC466" s="401"/>
      <c r="AD466" s="401">
        <f>L466/H466</f>
        <v>1.069</v>
      </c>
      <c r="AE466" s="401"/>
    </row>
    <row r="467" ht="12.0" customHeight="1">
      <c r="A467" s="399"/>
      <c r="B467" s="436"/>
      <c r="C467" s="399"/>
      <c r="D467" s="399"/>
      <c r="E467" s="399"/>
      <c r="F467" s="399"/>
      <c r="G467" s="436"/>
      <c r="H467" s="455"/>
      <c r="I467" s="399"/>
      <c r="J467" s="455"/>
      <c r="K467" s="438"/>
      <c r="L467" s="431">
        <v>57910.788</v>
      </c>
      <c r="M467" s="431">
        <v>601.9417074074074</v>
      </c>
      <c r="N467" s="436"/>
      <c r="O467" s="399"/>
      <c r="P467" s="455">
        <v>124.04800000000002</v>
      </c>
      <c r="Q467" s="399"/>
      <c r="R467" s="400"/>
      <c r="S467" s="399"/>
      <c r="T467" s="400"/>
      <c r="U467" s="400"/>
      <c r="V467" s="400"/>
      <c r="W467" s="400"/>
      <c r="X467" s="400"/>
      <c r="Y467" s="400"/>
      <c r="Z467" s="401"/>
      <c r="AA467" s="401"/>
      <c r="AB467" s="401"/>
      <c r="AC467" s="401"/>
      <c r="AD467" s="401"/>
      <c r="AE467" s="401"/>
    </row>
    <row r="468" ht="12.0" customHeight="1">
      <c r="A468" s="399"/>
      <c r="B468" s="436"/>
      <c r="C468" s="436"/>
      <c r="D468" s="399"/>
      <c r="E468" s="399"/>
      <c r="F468" s="399"/>
      <c r="G468" s="399"/>
      <c r="H468" s="399"/>
      <c r="I468" s="436"/>
      <c r="J468" s="431"/>
      <c r="K468" s="470"/>
      <c r="L468" s="470"/>
      <c r="M468" s="468"/>
      <c r="N468" s="400"/>
      <c r="O468" s="399"/>
      <c r="P468" s="399"/>
      <c r="Q468" s="399"/>
      <c r="R468" s="399"/>
      <c r="S468" s="400"/>
      <c r="T468" s="399"/>
      <c r="U468" s="400"/>
      <c r="V468" s="400"/>
      <c r="W468" s="400"/>
      <c r="X468" s="400"/>
      <c r="Y468" s="400"/>
      <c r="Z468" s="422"/>
      <c r="AA468" s="401"/>
      <c r="AB468" s="401"/>
      <c r="AC468" s="401"/>
      <c r="AD468" s="401"/>
      <c r="AE468" s="401"/>
    </row>
    <row r="469" ht="12.0" customHeight="1">
      <c r="A469" s="399"/>
      <c r="B469" s="436"/>
      <c r="C469" s="399"/>
      <c r="D469" s="399"/>
      <c r="E469" s="441" t="s">
        <v>544</v>
      </c>
      <c r="F469" s="399"/>
      <c r="G469" s="435" t="s">
        <v>553</v>
      </c>
      <c r="H469" s="479" t="s">
        <v>631</v>
      </c>
      <c r="I469" s="435" t="s">
        <v>632</v>
      </c>
      <c r="J469" s="479" t="s">
        <v>633</v>
      </c>
      <c r="K469" s="442" t="s">
        <v>634</v>
      </c>
      <c r="L469" s="479" t="s">
        <v>635</v>
      </c>
      <c r="M469" s="431"/>
      <c r="N469" s="436"/>
      <c r="O469" s="399"/>
      <c r="P469" s="455"/>
      <c r="Q469" s="399"/>
      <c r="R469" s="400"/>
      <c r="S469" s="399"/>
      <c r="T469" s="400"/>
      <c r="U469" s="400"/>
      <c r="V469" s="400"/>
      <c r="W469" s="400"/>
      <c r="X469" s="400"/>
      <c r="Y469" s="400"/>
      <c r="Z469" s="401"/>
      <c r="AA469" s="401"/>
      <c r="AB469" s="401"/>
      <c r="AC469" s="401"/>
      <c r="AD469" s="401"/>
      <c r="AE469" s="401"/>
    </row>
    <row r="470" ht="12.0" customHeight="1">
      <c r="A470" s="399"/>
      <c r="B470" s="436"/>
      <c r="C470" s="399"/>
      <c r="D470" s="399"/>
      <c r="E470" s="399" t="s">
        <v>636</v>
      </c>
      <c r="F470" s="399"/>
      <c r="G470" s="480">
        <v>141.10799999999995</v>
      </c>
      <c r="H470" s="480">
        <v>0.17420740740740734</v>
      </c>
      <c r="I470" s="456">
        <v>0.0</v>
      </c>
      <c r="J470" s="456">
        <v>87.10370370370367</v>
      </c>
      <c r="K470" s="456">
        <v>352.76999999999987</v>
      </c>
      <c r="L470" s="456">
        <v>439.87370370370354</v>
      </c>
      <c r="M470" s="431"/>
      <c r="N470" s="436"/>
      <c r="O470" s="399"/>
      <c r="P470" s="455"/>
      <c r="Q470" s="399"/>
      <c r="R470" s="400"/>
      <c r="S470" s="399"/>
      <c r="T470" s="400"/>
      <c r="U470" s="400"/>
      <c r="V470" s="400"/>
      <c r="W470" s="400"/>
      <c r="X470" s="400"/>
      <c r="Y470" s="400"/>
      <c r="Z470" s="401"/>
      <c r="AA470" s="401"/>
      <c r="AB470" s="401"/>
      <c r="AC470" s="401"/>
      <c r="AD470" s="401"/>
      <c r="AE470" s="401"/>
    </row>
    <row r="471" ht="12.0" customHeight="1">
      <c r="A471" s="399"/>
      <c r="B471" s="436"/>
      <c r="C471" s="399"/>
      <c r="D471" s="399"/>
      <c r="E471" s="399" t="s">
        <v>733</v>
      </c>
      <c r="F471" s="399"/>
      <c r="G471" s="480">
        <v>57000.0</v>
      </c>
      <c r="H471" s="480">
        <v>593.75</v>
      </c>
      <c r="I471" s="456">
        <v>831250.0</v>
      </c>
      <c r="J471" s="456">
        <v>475000.0</v>
      </c>
      <c r="K471" s="456">
        <v>3039810.0</v>
      </c>
      <c r="L471" s="456">
        <v>4346060.0</v>
      </c>
      <c r="M471" s="431" t="s">
        <v>740</v>
      </c>
      <c r="N471" s="436"/>
      <c r="O471" s="399"/>
      <c r="P471" s="455"/>
      <c r="Q471" s="399"/>
      <c r="R471" s="400"/>
      <c r="S471" s="399"/>
      <c r="T471" s="400"/>
      <c r="U471" s="400"/>
      <c r="V471" s="400"/>
      <c r="W471" s="400"/>
      <c r="X471" s="400"/>
      <c r="Y471" s="400"/>
      <c r="Z471" s="401"/>
      <c r="AA471" s="401"/>
      <c r="AB471" s="401"/>
      <c r="AC471" s="401"/>
      <c r="AD471" s="401"/>
      <c r="AE471" s="401"/>
    </row>
    <row r="472" ht="12.0" customHeight="1">
      <c r="A472" s="399"/>
      <c r="B472" s="436"/>
      <c r="C472" s="399"/>
      <c r="D472" s="399"/>
      <c r="E472" s="399" t="s">
        <v>478</v>
      </c>
      <c r="F472" s="399"/>
      <c r="G472" s="480">
        <v>769.6800000000001</v>
      </c>
      <c r="H472" s="480">
        <v>8.0175</v>
      </c>
      <c r="I472" s="456">
        <v>11224.5</v>
      </c>
      <c r="J472" s="456">
        <v>6414.0</v>
      </c>
      <c r="K472" s="456">
        <v>41047.034400000004</v>
      </c>
      <c r="L472" s="456">
        <v>58685.534400000004</v>
      </c>
      <c r="M472" s="431" t="s">
        <v>740</v>
      </c>
      <c r="N472" s="436"/>
      <c r="O472" s="399"/>
      <c r="P472" s="455"/>
      <c r="Q472" s="399"/>
      <c r="R472" s="400"/>
      <c r="S472" s="399"/>
      <c r="T472" s="400"/>
      <c r="U472" s="400"/>
      <c r="V472" s="400"/>
      <c r="W472" s="400"/>
      <c r="X472" s="400"/>
      <c r="Y472" s="400"/>
      <c r="Z472" s="401"/>
      <c r="AA472" s="401"/>
      <c r="AB472" s="401"/>
      <c r="AC472" s="401"/>
      <c r="AD472" s="401"/>
      <c r="AE472" s="401"/>
    </row>
    <row r="473" ht="12.0" customHeight="1">
      <c r="A473" s="399"/>
      <c r="B473" s="436"/>
      <c r="C473" s="436"/>
      <c r="D473" s="399"/>
      <c r="E473" s="399"/>
      <c r="F473" s="399"/>
      <c r="G473" s="399"/>
      <c r="H473" s="399"/>
      <c r="I473" s="436"/>
      <c r="J473" s="431"/>
      <c r="K473" s="470"/>
      <c r="L473" s="470"/>
      <c r="M473" s="468"/>
      <c r="N473" s="400"/>
      <c r="O473" s="399"/>
      <c r="P473" s="399"/>
      <c r="Q473" s="399"/>
      <c r="R473" s="399"/>
      <c r="S473" s="400"/>
      <c r="T473" s="399"/>
      <c r="U473" s="400"/>
      <c r="V473" s="400"/>
      <c r="W473" s="400"/>
      <c r="X473" s="400"/>
      <c r="Y473" s="400"/>
      <c r="Z473" s="422"/>
      <c r="AA473" s="401"/>
      <c r="AB473" s="401"/>
      <c r="AC473" s="401"/>
      <c r="AD473" s="401"/>
      <c r="AE473" s="401"/>
    </row>
    <row r="474" ht="12.0" customHeight="1">
      <c r="A474" s="449"/>
      <c r="B474" s="462">
        <v>2.14</v>
      </c>
      <c r="C474" s="449" t="s">
        <v>741</v>
      </c>
      <c r="D474" s="449"/>
      <c r="E474" s="449"/>
      <c r="F474" s="449"/>
      <c r="G474" s="449"/>
      <c r="H474" s="462" t="s">
        <v>410</v>
      </c>
      <c r="I474" s="463">
        <v>80.0</v>
      </c>
      <c r="J474" s="473">
        <v>1.595</v>
      </c>
      <c r="K474" s="463">
        <v>127.6</v>
      </c>
      <c r="L474" s="474">
        <v>382.8</v>
      </c>
      <c r="M474" s="449"/>
      <c r="N474" s="449"/>
      <c r="O474" s="449"/>
      <c r="P474" s="449"/>
      <c r="Q474" s="449"/>
      <c r="R474" s="453"/>
      <c r="S474" s="466">
        <v>22306.904400000003</v>
      </c>
      <c r="T474" s="453"/>
      <c r="U474" s="453"/>
      <c r="V474" s="453"/>
      <c r="W474" s="453"/>
      <c r="X474" s="453"/>
      <c r="Y474" s="453">
        <v>22306.904400000003</v>
      </c>
      <c r="Z474" s="428">
        <f>S474/E4</f>
        <v>0.7957146159</v>
      </c>
      <c r="AA474" s="476" t="s">
        <v>509</v>
      </c>
      <c r="AB474" s="401"/>
      <c r="AC474" s="401"/>
      <c r="AD474" s="401"/>
      <c r="AE474" s="401"/>
    </row>
    <row r="475" ht="12.0" customHeight="1">
      <c r="A475" s="399"/>
      <c r="B475" s="436"/>
      <c r="C475" s="436"/>
      <c r="D475" s="399"/>
      <c r="E475" s="399"/>
      <c r="F475" s="399"/>
      <c r="G475" s="399"/>
      <c r="H475" s="399"/>
      <c r="I475" s="399"/>
      <c r="J475" s="399"/>
      <c r="K475" s="399"/>
      <c r="L475" s="399"/>
      <c r="M475" s="469"/>
      <c r="N475" s="399"/>
      <c r="O475" s="399"/>
      <c r="P475" s="399"/>
      <c r="Q475" s="399"/>
      <c r="R475" s="399"/>
      <c r="S475" s="400"/>
      <c r="T475" s="445"/>
      <c r="U475" s="400"/>
      <c r="V475" s="400"/>
      <c r="W475" s="400"/>
      <c r="X475" s="400"/>
      <c r="Y475" s="400"/>
      <c r="Z475" s="422"/>
      <c r="AA475" s="401"/>
      <c r="AB475" s="401"/>
      <c r="AC475" s="401"/>
      <c r="AD475" s="401"/>
      <c r="AE475" s="401"/>
    </row>
    <row r="476" ht="12.0" customHeight="1">
      <c r="A476" s="399"/>
      <c r="B476" s="436"/>
      <c r="C476" s="436"/>
      <c r="D476" s="399"/>
      <c r="E476" s="469" t="s">
        <v>413</v>
      </c>
      <c r="F476" s="399">
        <v>80.0</v>
      </c>
      <c r="G476" s="399" t="s">
        <v>414</v>
      </c>
      <c r="H476" s="436"/>
      <c r="I476" s="437"/>
      <c r="J476" s="445"/>
      <c r="K476" s="399"/>
      <c r="L476" s="399"/>
      <c r="M476" s="469"/>
      <c r="N476" s="399"/>
      <c r="O476" s="399"/>
      <c r="P476" s="399"/>
      <c r="Q476" s="399"/>
      <c r="R476" s="399"/>
      <c r="S476" s="400"/>
      <c r="T476" s="445"/>
      <c r="U476" s="400"/>
      <c r="V476" s="400"/>
      <c r="W476" s="400"/>
      <c r="X476" s="400"/>
      <c r="Y476" s="400"/>
      <c r="Z476" s="422"/>
      <c r="AA476" s="401"/>
      <c r="AB476" s="401"/>
      <c r="AC476" s="401"/>
      <c r="AD476" s="401"/>
      <c r="AE476" s="401"/>
    </row>
    <row r="477" ht="12.0" customHeight="1">
      <c r="A477" s="399"/>
      <c r="B477" s="436"/>
      <c r="C477" s="436"/>
      <c r="D477" s="399"/>
      <c r="E477" s="399"/>
      <c r="F477" s="399"/>
      <c r="G477" s="399"/>
      <c r="H477" s="399"/>
      <c r="I477" s="436"/>
      <c r="J477" s="431"/>
      <c r="K477" s="470"/>
      <c r="L477" s="470"/>
      <c r="M477" s="468"/>
      <c r="N477" s="400"/>
      <c r="O477" s="399"/>
      <c r="P477" s="399"/>
      <c r="Q477" s="399"/>
      <c r="R477" s="399"/>
      <c r="S477" s="400"/>
      <c r="T477" s="399"/>
      <c r="U477" s="400"/>
      <c r="V477" s="400"/>
      <c r="W477" s="400"/>
      <c r="X477" s="400"/>
      <c r="Y477" s="400"/>
      <c r="Z477" s="422"/>
      <c r="AA477" s="401"/>
      <c r="AB477" s="401"/>
      <c r="AC477" s="401"/>
      <c r="AD477" s="401"/>
      <c r="AE477" s="401"/>
    </row>
    <row r="478" ht="12.0" customHeight="1">
      <c r="A478" s="449"/>
      <c r="B478" s="462">
        <v>2.15</v>
      </c>
      <c r="C478" s="449" t="s">
        <v>742</v>
      </c>
      <c r="D478" s="449"/>
      <c r="E478" s="449"/>
      <c r="F478" s="449"/>
      <c r="G478" s="449"/>
      <c r="H478" s="462"/>
      <c r="I478" s="463">
        <v>80.0</v>
      </c>
      <c r="J478" s="463">
        <v>1.0</v>
      </c>
      <c r="K478" s="463">
        <v>80.0</v>
      </c>
      <c r="L478" s="474"/>
      <c r="M478" s="453"/>
      <c r="N478" s="449"/>
      <c r="O478" s="449"/>
      <c r="P478" s="449"/>
      <c r="Q478" s="449"/>
      <c r="R478" s="453"/>
      <c r="S478" s="449"/>
      <c r="T478" s="453"/>
      <c r="U478" s="453"/>
      <c r="V478" s="453"/>
      <c r="W478" s="453"/>
      <c r="X478" s="453"/>
      <c r="Y478" s="453"/>
      <c r="Z478" s="401"/>
      <c r="AA478" s="401"/>
      <c r="AB478" s="401"/>
      <c r="AC478" s="401"/>
      <c r="AD478" s="401"/>
      <c r="AE478" s="401"/>
    </row>
    <row r="479" ht="12.0" customHeight="1">
      <c r="A479" s="399"/>
      <c r="B479" s="436"/>
      <c r="C479" s="399"/>
      <c r="D479" s="399"/>
      <c r="E479" s="399"/>
      <c r="F479" s="399"/>
      <c r="G479" s="399"/>
      <c r="H479" s="399"/>
      <c r="I479" s="399"/>
      <c r="J479" s="399"/>
      <c r="K479" s="399"/>
      <c r="L479" s="399"/>
      <c r="M479" s="399"/>
      <c r="N479" s="399"/>
      <c r="O479" s="399"/>
      <c r="P479" s="399"/>
      <c r="Q479" s="399"/>
      <c r="R479" s="400"/>
      <c r="S479" s="399"/>
      <c r="T479" s="400"/>
      <c r="U479" s="400"/>
      <c r="V479" s="400"/>
      <c r="W479" s="400"/>
      <c r="X479" s="400"/>
      <c r="Y479" s="400"/>
      <c r="Z479" s="401"/>
      <c r="AA479" s="401"/>
      <c r="AB479" s="401"/>
      <c r="AC479" s="401"/>
      <c r="AD479" s="401"/>
      <c r="AE479" s="401"/>
    </row>
    <row r="480" ht="12.0" customHeight="1">
      <c r="A480" s="449"/>
      <c r="B480" s="462">
        <v>2.16</v>
      </c>
      <c r="C480" s="449" t="s">
        <v>743</v>
      </c>
      <c r="D480" s="449"/>
      <c r="E480" s="449"/>
      <c r="F480" s="449"/>
      <c r="G480" s="449"/>
      <c r="H480" s="449"/>
      <c r="I480" s="452">
        <v>1154.3001206349206</v>
      </c>
      <c r="J480" s="452"/>
      <c r="K480" s="452">
        <v>1154.3001206349206</v>
      </c>
      <c r="L480" s="452">
        <v>3462.9003619047617</v>
      </c>
      <c r="M480" s="452">
        <v>0.0</v>
      </c>
      <c r="N480" s="452">
        <v>0.0</v>
      </c>
      <c r="O480" s="452">
        <v>0.0</v>
      </c>
      <c r="P480" s="452">
        <v>0.0</v>
      </c>
      <c r="Q480" s="452">
        <v>169875.20963775512</v>
      </c>
      <c r="R480" s="453">
        <v>180.4</v>
      </c>
      <c r="S480" s="453">
        <v>201793.59278927624</v>
      </c>
      <c r="T480" s="453">
        <v>0.0</v>
      </c>
      <c r="U480" s="453">
        <v>0.0</v>
      </c>
      <c r="V480" s="453">
        <v>0.0</v>
      </c>
      <c r="W480" s="453">
        <v>0.0</v>
      </c>
      <c r="X480" s="453">
        <v>529549.2646115206</v>
      </c>
      <c r="Y480" s="453">
        <v>731523.2574007967</v>
      </c>
      <c r="Z480" s="481">
        <f>S480/E4</f>
        <v>7.198224743</v>
      </c>
      <c r="AA480" s="476" t="s">
        <v>509</v>
      </c>
      <c r="AB480" s="401">
        <f>Q480/E4</f>
        <v>6.059656901</v>
      </c>
      <c r="AC480" s="401"/>
      <c r="AD480" s="401"/>
      <c r="AE480" s="401"/>
    </row>
    <row r="481" ht="12.0" customHeight="1">
      <c r="A481" s="399"/>
      <c r="B481" s="436"/>
      <c r="C481" s="399"/>
      <c r="D481" s="399"/>
      <c r="E481" s="399"/>
      <c r="F481" s="399"/>
      <c r="G481" s="399"/>
      <c r="H481" s="399"/>
      <c r="I481" s="399"/>
      <c r="J481" s="399"/>
      <c r="K481" s="431"/>
      <c r="L481" s="399"/>
      <c r="M481" s="399"/>
      <c r="N481" s="399"/>
      <c r="O481" s="399"/>
      <c r="P481" s="399"/>
      <c r="Q481" s="399"/>
      <c r="R481" s="400"/>
      <c r="S481" s="399"/>
      <c r="T481" s="400"/>
      <c r="U481" s="400"/>
      <c r="V481" s="400"/>
      <c r="W481" s="400"/>
      <c r="X481" s="400"/>
      <c r="Y481" s="400"/>
      <c r="Z481" s="401"/>
      <c r="AA481" s="401"/>
      <c r="AB481" s="401"/>
      <c r="AC481" s="401"/>
      <c r="AD481" s="401"/>
      <c r="AE481" s="401"/>
    </row>
    <row r="482" ht="12.0" customHeight="1">
      <c r="A482" s="399"/>
      <c r="B482" s="436"/>
      <c r="C482" s="399" t="s">
        <v>744</v>
      </c>
      <c r="D482" s="399" t="s">
        <v>745</v>
      </c>
      <c r="E482" s="399"/>
      <c r="F482" s="399"/>
      <c r="G482" s="399"/>
      <c r="H482" s="436"/>
      <c r="I482" s="423">
        <v>861.0932796296297</v>
      </c>
      <c r="J482" s="470"/>
      <c r="K482" s="423">
        <v>861.0932796296297</v>
      </c>
      <c r="L482" s="423">
        <v>2583.2798388888887</v>
      </c>
      <c r="M482" s="423">
        <v>0.0</v>
      </c>
      <c r="N482" s="423">
        <v>0.0</v>
      </c>
      <c r="O482" s="423">
        <v>0.0</v>
      </c>
      <c r="P482" s="423">
        <v>0.0</v>
      </c>
      <c r="Q482" s="423">
        <v>119400.4256377551</v>
      </c>
      <c r="R482" s="400">
        <v>180.4</v>
      </c>
      <c r="S482" s="400">
        <v>150535.46605157226</v>
      </c>
      <c r="T482" s="400">
        <v>0.0</v>
      </c>
      <c r="U482" s="400">
        <v>0.0</v>
      </c>
      <c r="V482" s="400">
        <v>0.0</v>
      </c>
      <c r="W482" s="400">
        <v>0.0</v>
      </c>
      <c r="X482" s="400">
        <v>372205.0305374465</v>
      </c>
      <c r="Y482" s="400">
        <v>522920.89658901875</v>
      </c>
      <c r="Z482" s="401"/>
      <c r="AA482" s="401"/>
      <c r="AB482" s="401"/>
      <c r="AC482" s="401"/>
      <c r="AD482" s="401"/>
      <c r="AE482" s="401"/>
    </row>
    <row r="483" ht="12.0" customHeight="1">
      <c r="A483" s="399"/>
      <c r="B483" s="436"/>
      <c r="C483" s="399"/>
      <c r="D483" s="441" t="s">
        <v>238</v>
      </c>
      <c r="E483" s="399"/>
      <c r="F483" s="399"/>
      <c r="G483" s="399"/>
      <c r="H483" s="399"/>
      <c r="I483" s="399"/>
      <c r="J483" s="399"/>
      <c r="K483" s="431"/>
      <c r="L483" s="399"/>
      <c r="M483" s="399"/>
      <c r="N483" s="399"/>
      <c r="O483" s="399"/>
      <c r="P483" s="399"/>
      <c r="Q483" s="399"/>
      <c r="R483" s="400"/>
      <c r="S483" s="399"/>
      <c r="T483" s="400"/>
      <c r="U483" s="400"/>
      <c r="V483" s="400"/>
      <c r="W483" s="400"/>
      <c r="X483" s="400"/>
      <c r="Y483" s="400"/>
      <c r="Z483" s="401"/>
      <c r="AA483" s="401"/>
      <c r="AB483" s="401"/>
      <c r="AC483" s="401"/>
      <c r="AD483" s="401"/>
      <c r="AE483" s="401"/>
    </row>
    <row r="484" ht="12.0" customHeight="1">
      <c r="A484" s="399"/>
      <c r="B484" s="436"/>
      <c r="C484" s="399"/>
      <c r="D484" s="399" t="s">
        <v>746</v>
      </c>
      <c r="E484" s="399"/>
      <c r="F484" s="399"/>
      <c r="G484" s="399"/>
      <c r="H484" s="399"/>
      <c r="I484" s="399"/>
      <c r="J484" s="399"/>
      <c r="K484" s="431"/>
      <c r="L484" s="399"/>
      <c r="M484" s="399"/>
      <c r="N484" s="399"/>
      <c r="O484" s="399"/>
      <c r="P484" s="399"/>
      <c r="Q484" s="399"/>
      <c r="R484" s="400"/>
      <c r="S484" s="399"/>
      <c r="T484" s="400"/>
      <c r="U484" s="400"/>
      <c r="V484" s="400"/>
      <c r="W484" s="400"/>
      <c r="X484" s="400"/>
      <c r="Y484" s="400"/>
      <c r="Z484" s="401"/>
      <c r="AA484" s="401"/>
      <c r="AB484" s="401"/>
      <c r="AC484" s="401"/>
      <c r="AD484" s="401"/>
      <c r="AE484" s="401"/>
    </row>
    <row r="485" ht="12.0" customHeight="1">
      <c r="A485" s="399"/>
      <c r="B485" s="436"/>
      <c r="C485" s="399"/>
      <c r="D485" s="399" t="s">
        <v>747</v>
      </c>
      <c r="E485" s="399"/>
      <c r="F485" s="399"/>
      <c r="G485" s="399"/>
      <c r="H485" s="399"/>
      <c r="I485" s="399"/>
      <c r="J485" s="399"/>
      <c r="K485" s="431"/>
      <c r="L485" s="399"/>
      <c r="M485" s="399"/>
      <c r="N485" s="399"/>
      <c r="O485" s="399"/>
      <c r="P485" s="399"/>
      <c r="Q485" s="399"/>
      <c r="R485" s="400"/>
      <c r="S485" s="399"/>
      <c r="T485" s="400"/>
      <c r="U485" s="400"/>
      <c r="V485" s="400"/>
      <c r="W485" s="400"/>
      <c r="X485" s="400"/>
      <c r="Y485" s="400"/>
      <c r="Z485" s="401"/>
      <c r="AA485" s="401"/>
      <c r="AB485" s="401"/>
      <c r="AC485" s="401"/>
      <c r="AD485" s="401"/>
      <c r="AE485" s="401"/>
    </row>
    <row r="486" ht="12.0" customHeight="1">
      <c r="A486" s="399"/>
      <c r="B486" s="436"/>
      <c r="C486" s="399"/>
      <c r="D486" s="399" t="s">
        <v>748</v>
      </c>
      <c r="E486" s="399"/>
      <c r="F486" s="399"/>
      <c r="G486" s="399"/>
      <c r="H486" s="399"/>
      <c r="I486" s="399"/>
      <c r="J486" s="399"/>
      <c r="K486" s="431"/>
      <c r="L486" s="399"/>
      <c r="M486" s="399"/>
      <c r="N486" s="399"/>
      <c r="O486" s="399"/>
      <c r="P486" s="399"/>
      <c r="Q486" s="399"/>
      <c r="R486" s="400"/>
      <c r="S486" s="399"/>
      <c r="T486" s="400"/>
      <c r="U486" s="400"/>
      <c r="V486" s="400"/>
      <c r="W486" s="400"/>
      <c r="X486" s="400"/>
      <c r="Y486" s="400"/>
      <c r="Z486" s="401"/>
      <c r="AA486" s="401"/>
      <c r="AB486" s="401"/>
      <c r="AC486" s="401"/>
      <c r="AD486" s="401"/>
      <c r="AE486" s="401"/>
    </row>
    <row r="487" ht="12.0" customHeight="1">
      <c r="A487" s="399"/>
      <c r="B487" s="436"/>
      <c r="C487" s="399"/>
      <c r="D487" s="399"/>
      <c r="E487" s="399"/>
      <c r="F487" s="399"/>
      <c r="G487" s="399"/>
      <c r="H487" s="399"/>
      <c r="I487" s="399"/>
      <c r="J487" s="399"/>
      <c r="K487" s="431"/>
      <c r="L487" s="399"/>
      <c r="M487" s="399"/>
      <c r="N487" s="399"/>
      <c r="O487" s="399"/>
      <c r="P487" s="399"/>
      <c r="Q487" s="399"/>
      <c r="R487" s="400"/>
      <c r="S487" s="399"/>
      <c r="T487" s="400"/>
      <c r="U487" s="400"/>
      <c r="V487" s="400"/>
      <c r="W487" s="400"/>
      <c r="X487" s="400"/>
      <c r="Y487" s="400"/>
      <c r="Z487" s="401"/>
      <c r="AA487" s="401"/>
      <c r="AB487" s="401"/>
      <c r="AC487" s="401"/>
      <c r="AD487" s="401"/>
      <c r="AE487" s="401"/>
    </row>
    <row r="488" ht="12.0" customHeight="1">
      <c r="A488" s="399"/>
      <c r="B488" s="436"/>
      <c r="C488" s="399" t="s">
        <v>749</v>
      </c>
      <c r="D488" s="399" t="s">
        <v>750</v>
      </c>
      <c r="E488" s="399"/>
      <c r="F488" s="399"/>
      <c r="G488" s="399"/>
      <c r="H488" s="436" t="s">
        <v>410</v>
      </c>
      <c r="I488" s="423">
        <v>5.872592592592593</v>
      </c>
      <c r="J488" s="470">
        <v>1.0</v>
      </c>
      <c r="K488" s="431">
        <v>5.872592592592593</v>
      </c>
      <c r="L488" s="468">
        <v>17.61777777777778</v>
      </c>
      <c r="M488" s="431"/>
      <c r="N488" s="431"/>
      <c r="O488" s="431"/>
      <c r="P488" s="430"/>
      <c r="Q488" s="468">
        <v>646.0</v>
      </c>
      <c r="R488" s="400"/>
      <c r="S488" s="439">
        <v>1026.6407644444446</v>
      </c>
      <c r="T488" s="400"/>
      <c r="U488" s="400"/>
      <c r="V488" s="400"/>
      <c r="W488" s="400"/>
      <c r="X488" s="400">
        <v>2013.7654320987654</v>
      </c>
      <c r="Y488" s="400">
        <v>3040.40619654321</v>
      </c>
      <c r="Z488" s="401"/>
      <c r="AA488" s="401"/>
      <c r="AB488" s="401"/>
      <c r="AC488" s="401"/>
      <c r="AD488" s="401"/>
      <c r="AE488" s="401"/>
    </row>
    <row r="489" ht="12.0" customHeight="1">
      <c r="A489" s="399"/>
      <c r="B489" s="436"/>
      <c r="C489" s="399"/>
      <c r="D489" s="399"/>
      <c r="E489" s="399"/>
      <c r="F489" s="399"/>
      <c r="G489" s="399"/>
      <c r="H489" s="436"/>
      <c r="I489" s="431"/>
      <c r="J489" s="470"/>
      <c r="K489" s="470"/>
      <c r="L489" s="468"/>
      <c r="M489" s="400"/>
      <c r="N489" s="399"/>
      <c r="O489" s="399"/>
      <c r="P489" s="399"/>
      <c r="Q489" s="399"/>
      <c r="R489" s="400"/>
      <c r="S489" s="399"/>
      <c r="T489" s="400"/>
      <c r="U489" s="400"/>
      <c r="V489" s="400"/>
      <c r="W489" s="400"/>
      <c r="X489" s="400"/>
      <c r="Y489" s="400"/>
      <c r="Z489" s="401"/>
      <c r="AA489" s="401"/>
      <c r="AB489" s="401"/>
      <c r="AC489" s="401"/>
      <c r="AD489" s="401"/>
      <c r="AE489" s="401"/>
    </row>
    <row r="490" ht="12.0" customHeight="1">
      <c r="A490" s="399"/>
      <c r="B490" s="436"/>
      <c r="C490" s="399"/>
      <c r="D490" s="399"/>
      <c r="E490" s="399"/>
      <c r="F490" s="399"/>
      <c r="G490" s="399"/>
      <c r="H490" s="399"/>
      <c r="I490" s="399"/>
      <c r="J490" s="399"/>
      <c r="K490" s="436" t="s">
        <v>607</v>
      </c>
      <c r="L490" s="436" t="s">
        <v>541</v>
      </c>
      <c r="M490" s="436" t="s">
        <v>608</v>
      </c>
      <c r="N490" s="399"/>
      <c r="O490" s="399"/>
      <c r="P490" s="436"/>
      <c r="Q490" s="399"/>
      <c r="R490" s="400"/>
      <c r="S490" s="399"/>
      <c r="T490" s="400"/>
      <c r="U490" s="400"/>
      <c r="V490" s="400"/>
      <c r="W490" s="400"/>
      <c r="X490" s="400"/>
      <c r="Y490" s="400"/>
      <c r="Z490" s="401"/>
      <c r="AA490" s="401"/>
      <c r="AB490" s="401"/>
      <c r="AC490" s="401"/>
      <c r="AD490" s="401"/>
      <c r="AE490" s="401"/>
    </row>
    <row r="491" ht="12.0" customHeight="1">
      <c r="A491" s="399"/>
      <c r="B491" s="436"/>
      <c r="C491" s="399"/>
      <c r="D491" s="399"/>
      <c r="E491" s="441" t="s">
        <v>609</v>
      </c>
      <c r="F491" s="399"/>
      <c r="G491" s="435" t="s">
        <v>357</v>
      </c>
      <c r="H491" s="435" t="s">
        <v>610</v>
      </c>
      <c r="I491" s="435" t="s">
        <v>611</v>
      </c>
      <c r="J491" s="435" t="s">
        <v>612</v>
      </c>
      <c r="K491" s="435" t="s">
        <v>613</v>
      </c>
      <c r="L491" s="435" t="s">
        <v>614</v>
      </c>
      <c r="M491" s="435" t="s">
        <v>615</v>
      </c>
      <c r="N491" s="399"/>
      <c r="O491" s="399"/>
      <c r="P491" s="436"/>
      <c r="Q491" s="399"/>
      <c r="R491" s="400"/>
      <c r="S491" s="399"/>
      <c r="T491" s="400"/>
      <c r="U491" s="400"/>
      <c r="V491" s="400"/>
      <c r="W491" s="400"/>
      <c r="X491" s="400"/>
      <c r="Y491" s="400"/>
      <c r="Z491" s="401"/>
      <c r="AA491" s="401"/>
      <c r="AB491" s="401"/>
      <c r="AC491" s="401"/>
      <c r="AD491" s="401"/>
      <c r="AE491" s="401"/>
    </row>
    <row r="492" ht="12.0" customHeight="1">
      <c r="A492" s="399"/>
      <c r="B492" s="436"/>
      <c r="C492" s="399"/>
      <c r="D492" s="399"/>
      <c r="E492" s="399" t="s">
        <v>722</v>
      </c>
      <c r="F492" s="399"/>
      <c r="G492" s="436"/>
      <c r="H492" s="436"/>
      <c r="I492" s="436">
        <v>120.0</v>
      </c>
      <c r="J492" s="436">
        <v>120.0</v>
      </c>
      <c r="K492" s="438">
        <v>0.5</v>
      </c>
      <c r="L492" s="431">
        <v>60.0</v>
      </c>
      <c r="M492" s="431">
        <v>0.07407407407407407</v>
      </c>
      <c r="N492" s="436">
        <v>0.02</v>
      </c>
      <c r="O492" s="399" t="s">
        <v>709</v>
      </c>
      <c r="P492" s="455">
        <v>2.4</v>
      </c>
      <c r="Q492" s="399" t="s">
        <v>723</v>
      </c>
      <c r="R492" s="400"/>
      <c r="S492" s="399"/>
      <c r="T492" s="400"/>
      <c r="U492" s="400"/>
      <c r="V492" s="400"/>
      <c r="W492" s="400"/>
      <c r="X492" s="400"/>
      <c r="Y492" s="400"/>
      <c r="Z492" s="401"/>
      <c r="AA492" s="401"/>
      <c r="AB492" s="401"/>
      <c r="AC492" s="401"/>
      <c r="AD492" s="401"/>
      <c r="AE492" s="401"/>
    </row>
    <row r="493" ht="12.0" customHeight="1">
      <c r="A493" s="399"/>
      <c r="B493" s="436"/>
      <c r="C493" s="399"/>
      <c r="D493" s="399"/>
      <c r="E493" s="399" t="s">
        <v>751</v>
      </c>
      <c r="F493" s="399"/>
      <c r="G493" s="436"/>
      <c r="H493" s="483"/>
      <c r="I493" s="436"/>
      <c r="J493" s="455">
        <v>0.0</v>
      </c>
      <c r="K493" s="438">
        <v>0.0</v>
      </c>
      <c r="L493" s="431">
        <v>0.0</v>
      </c>
      <c r="M493" s="431">
        <v>0.0</v>
      </c>
      <c r="N493" s="455">
        <v>50.0</v>
      </c>
      <c r="O493" s="399" t="s">
        <v>752</v>
      </c>
      <c r="P493" s="455">
        <v>0.0</v>
      </c>
      <c r="Q493" s="399" t="s">
        <v>753</v>
      </c>
      <c r="R493" s="400"/>
      <c r="S493" s="399"/>
      <c r="T493" s="400"/>
      <c r="U493" s="400"/>
      <c r="V493" s="400"/>
      <c r="W493" s="400"/>
      <c r="X493" s="400"/>
      <c r="Y493" s="400"/>
      <c r="Z493" s="401"/>
      <c r="AA493" s="401"/>
      <c r="AB493" s="401"/>
      <c r="AC493" s="401"/>
      <c r="AD493" s="401"/>
      <c r="AE493" s="401"/>
    </row>
    <row r="494" ht="12.0" customHeight="1">
      <c r="A494" s="399"/>
      <c r="B494" s="436"/>
      <c r="C494" s="399"/>
      <c r="D494" s="399"/>
      <c r="E494" s="399" t="s">
        <v>754</v>
      </c>
      <c r="F494" s="399"/>
      <c r="G494" s="455"/>
      <c r="H494" s="483"/>
      <c r="I494" s="436"/>
      <c r="J494" s="455">
        <v>0.0</v>
      </c>
      <c r="K494" s="438">
        <v>0.0</v>
      </c>
      <c r="L494" s="431">
        <v>0.0</v>
      </c>
      <c r="M494" s="431">
        <v>0.0</v>
      </c>
      <c r="N494" s="455">
        <v>50.0</v>
      </c>
      <c r="O494" s="399" t="s">
        <v>752</v>
      </c>
      <c r="P494" s="455">
        <v>0.0</v>
      </c>
      <c r="Q494" s="399" t="s">
        <v>753</v>
      </c>
      <c r="R494" s="400"/>
      <c r="S494" s="399"/>
      <c r="T494" s="400"/>
      <c r="U494" s="400"/>
      <c r="V494" s="400"/>
      <c r="W494" s="400"/>
      <c r="X494" s="400"/>
      <c r="Y494" s="400"/>
      <c r="Z494" s="401"/>
      <c r="AA494" s="401"/>
      <c r="AB494" s="401"/>
      <c r="AC494" s="401"/>
      <c r="AD494" s="401"/>
      <c r="AE494" s="401"/>
    </row>
    <row r="495" ht="12.0" customHeight="1">
      <c r="A495" s="399"/>
      <c r="B495" s="436"/>
      <c r="C495" s="399"/>
      <c r="D495" s="399"/>
      <c r="E495" s="399" t="s">
        <v>755</v>
      </c>
      <c r="F495" s="399"/>
      <c r="G495" s="436"/>
      <c r="H495" s="483"/>
      <c r="I495" s="436"/>
      <c r="J495" s="455">
        <v>148.0</v>
      </c>
      <c r="K495" s="438">
        <v>0.0</v>
      </c>
      <c r="L495" s="431">
        <v>148.0</v>
      </c>
      <c r="M495" s="431">
        <v>0.18271604938271604</v>
      </c>
      <c r="N495" s="455">
        <v>50.0</v>
      </c>
      <c r="O495" s="399" t="s">
        <v>752</v>
      </c>
      <c r="P495" s="455">
        <v>0.8770370370370371</v>
      </c>
      <c r="Q495" s="399" t="s">
        <v>753</v>
      </c>
      <c r="R495" s="400"/>
      <c r="S495" s="399"/>
      <c r="T495" s="400"/>
      <c r="U495" s="400"/>
      <c r="V495" s="400"/>
      <c r="W495" s="400"/>
      <c r="X495" s="400"/>
      <c r="Y495" s="400"/>
      <c r="Z495" s="401"/>
      <c r="AA495" s="401"/>
      <c r="AB495" s="401"/>
      <c r="AC495" s="401"/>
      <c r="AD495" s="401"/>
      <c r="AE495" s="401"/>
    </row>
    <row r="496" ht="12.0" customHeight="1">
      <c r="A496" s="399"/>
      <c r="B496" s="436"/>
      <c r="C496" s="399"/>
      <c r="D496" s="399"/>
      <c r="E496" s="399" t="s">
        <v>756</v>
      </c>
      <c r="F496" s="399"/>
      <c r="G496" s="436"/>
      <c r="H496" s="483"/>
      <c r="I496" s="436"/>
      <c r="J496" s="455">
        <v>218.0</v>
      </c>
      <c r="K496" s="438">
        <v>0.0</v>
      </c>
      <c r="L496" s="431">
        <v>218.0</v>
      </c>
      <c r="M496" s="431">
        <v>0.2691358024691358</v>
      </c>
      <c r="N496" s="455">
        <v>50.0</v>
      </c>
      <c r="O496" s="399" t="s">
        <v>752</v>
      </c>
      <c r="P496" s="455">
        <v>1.2918518518518518</v>
      </c>
      <c r="Q496" s="399" t="s">
        <v>753</v>
      </c>
      <c r="R496" s="400"/>
      <c r="S496" s="399"/>
      <c r="T496" s="400"/>
      <c r="U496" s="400"/>
      <c r="V496" s="400"/>
      <c r="W496" s="400"/>
      <c r="X496" s="400"/>
      <c r="Y496" s="400"/>
      <c r="Z496" s="401"/>
      <c r="AA496" s="401"/>
      <c r="AB496" s="401"/>
      <c r="AC496" s="401"/>
      <c r="AD496" s="401"/>
      <c r="AE496" s="401"/>
    </row>
    <row r="497" ht="12.0" customHeight="1">
      <c r="A497" s="399"/>
      <c r="B497" s="436"/>
      <c r="C497" s="399"/>
      <c r="D497" s="399"/>
      <c r="E497" s="399" t="s">
        <v>757</v>
      </c>
      <c r="F497" s="399"/>
      <c r="G497" s="436"/>
      <c r="H497" s="483"/>
      <c r="I497" s="455"/>
      <c r="J497" s="480">
        <v>220.0</v>
      </c>
      <c r="K497" s="438">
        <v>0.0</v>
      </c>
      <c r="L497" s="478">
        <v>220.0</v>
      </c>
      <c r="M497" s="478">
        <v>0.2716049382716049</v>
      </c>
      <c r="N497" s="455">
        <v>50.0</v>
      </c>
      <c r="O497" s="399" t="s">
        <v>752</v>
      </c>
      <c r="P497" s="479">
        <v>1.3037037037037038</v>
      </c>
      <c r="Q497" s="399" t="s">
        <v>753</v>
      </c>
      <c r="R497" s="400"/>
      <c r="S497" s="399"/>
      <c r="T497" s="400"/>
      <c r="U497" s="400"/>
      <c r="V497" s="400"/>
      <c r="W497" s="400"/>
      <c r="X497" s="400"/>
      <c r="Y497" s="400"/>
      <c r="Z497" s="401"/>
      <c r="AA497" s="401"/>
      <c r="AB497" s="401"/>
      <c r="AC497" s="401"/>
      <c r="AD497" s="401"/>
      <c r="AE497" s="401"/>
    </row>
    <row r="498" ht="12.0" customHeight="1">
      <c r="A498" s="399"/>
      <c r="B498" s="436"/>
      <c r="C498" s="399"/>
      <c r="D498" s="399"/>
      <c r="E498" s="399"/>
      <c r="F498" s="399"/>
      <c r="G498" s="436"/>
      <c r="H498" s="455"/>
      <c r="I498" s="399"/>
      <c r="J498" s="455"/>
      <c r="K498" s="438"/>
      <c r="L498" s="431">
        <v>646.0</v>
      </c>
      <c r="M498" s="431">
        <v>0.7975308641975308</v>
      </c>
      <c r="N498" s="436"/>
      <c r="O498" s="399"/>
      <c r="P498" s="455">
        <v>5.872592592592593</v>
      </c>
      <c r="Q498" s="399"/>
      <c r="R498" s="400"/>
      <c r="S498" s="399"/>
      <c r="T498" s="400"/>
      <c r="U498" s="400"/>
      <c r="V498" s="400"/>
      <c r="W498" s="400"/>
      <c r="X498" s="400"/>
      <c r="Y498" s="400"/>
      <c r="Z498" s="401"/>
      <c r="AA498" s="401"/>
      <c r="AB498" s="401"/>
      <c r="AC498" s="401"/>
      <c r="AD498" s="401"/>
      <c r="AE498" s="401"/>
    </row>
    <row r="499" ht="12.0" customHeight="1">
      <c r="A499" s="399"/>
      <c r="B499" s="436"/>
      <c r="C499" s="399"/>
      <c r="D499" s="399"/>
      <c r="E499" s="399"/>
      <c r="F499" s="399"/>
      <c r="G499" s="399"/>
      <c r="H499" s="436"/>
      <c r="I499" s="431"/>
      <c r="J499" s="470"/>
      <c r="K499" s="470"/>
      <c r="L499" s="468"/>
      <c r="M499" s="400"/>
      <c r="N499" s="399"/>
      <c r="O499" s="399"/>
      <c r="P499" s="399"/>
      <c r="Q499" s="399"/>
      <c r="R499" s="400"/>
      <c r="S499" s="399"/>
      <c r="T499" s="400"/>
      <c r="U499" s="400"/>
      <c r="V499" s="400"/>
      <c r="W499" s="400"/>
      <c r="X499" s="400"/>
      <c r="Y499" s="400"/>
      <c r="Z499" s="401"/>
      <c r="AA499" s="401"/>
      <c r="AB499" s="401"/>
      <c r="AC499" s="401"/>
      <c r="AD499" s="401"/>
      <c r="AE499" s="401"/>
    </row>
    <row r="500" ht="12.0" customHeight="1">
      <c r="A500" s="399"/>
      <c r="B500" s="436"/>
      <c r="C500" s="399"/>
      <c r="D500" s="399"/>
      <c r="E500" s="441" t="s">
        <v>544</v>
      </c>
      <c r="F500" s="399"/>
      <c r="G500" s="435" t="s">
        <v>553</v>
      </c>
      <c r="H500" s="479" t="s">
        <v>631</v>
      </c>
      <c r="I500" s="435" t="s">
        <v>632</v>
      </c>
      <c r="J500" s="479" t="s">
        <v>633</v>
      </c>
      <c r="K500" s="442" t="s">
        <v>634</v>
      </c>
      <c r="L500" s="479" t="s">
        <v>635</v>
      </c>
      <c r="M500" s="431"/>
      <c r="N500" s="436"/>
      <c r="O500" s="399"/>
      <c r="P500" s="455"/>
      <c r="Q500" s="399"/>
      <c r="R500" s="400"/>
      <c r="S500" s="399"/>
      <c r="T500" s="400"/>
      <c r="U500" s="400"/>
      <c r="V500" s="400"/>
      <c r="W500" s="400"/>
      <c r="X500" s="400"/>
      <c r="Y500" s="400"/>
      <c r="Z500" s="401"/>
      <c r="AA500" s="401"/>
      <c r="AB500" s="401"/>
      <c r="AC500" s="401"/>
      <c r="AD500" s="401"/>
      <c r="AE500" s="401"/>
    </row>
    <row r="501" ht="12.0" customHeight="1">
      <c r="A501" s="399"/>
      <c r="B501" s="436"/>
      <c r="C501" s="399"/>
      <c r="D501" s="399"/>
      <c r="E501" s="399" t="s">
        <v>477</v>
      </c>
      <c r="F501" s="399"/>
      <c r="G501" s="480">
        <v>646.0</v>
      </c>
      <c r="H501" s="480">
        <v>0.7975308641975308</v>
      </c>
      <c r="I501" s="456">
        <v>0.0</v>
      </c>
      <c r="J501" s="456">
        <v>398.7654320987654</v>
      </c>
      <c r="K501" s="456">
        <v>1615.0</v>
      </c>
      <c r="L501" s="456">
        <v>2013.7654320987654</v>
      </c>
      <c r="M501" s="431"/>
      <c r="N501" s="436"/>
      <c r="O501" s="399"/>
      <c r="P501" s="455"/>
      <c r="Q501" s="399"/>
      <c r="R501" s="400"/>
      <c r="S501" s="399"/>
      <c r="T501" s="400"/>
      <c r="U501" s="400"/>
      <c r="V501" s="400"/>
      <c r="W501" s="400"/>
      <c r="X501" s="400"/>
      <c r="Y501" s="400"/>
      <c r="Z501" s="401"/>
      <c r="AA501" s="401"/>
      <c r="AB501" s="401"/>
      <c r="AC501" s="401"/>
      <c r="AD501" s="401"/>
      <c r="AE501" s="401"/>
    </row>
    <row r="502" ht="12.0" customHeight="1">
      <c r="A502" s="399"/>
      <c r="B502" s="436"/>
      <c r="C502" s="399"/>
      <c r="D502" s="399"/>
      <c r="E502" s="399"/>
      <c r="F502" s="399"/>
      <c r="G502" s="399"/>
      <c r="H502" s="436"/>
      <c r="I502" s="431"/>
      <c r="J502" s="470"/>
      <c r="K502" s="470"/>
      <c r="L502" s="468"/>
      <c r="M502" s="400"/>
      <c r="N502" s="399"/>
      <c r="O502" s="399"/>
      <c r="P502" s="399"/>
      <c r="Q502" s="399"/>
      <c r="R502" s="400"/>
      <c r="S502" s="399"/>
      <c r="T502" s="400"/>
      <c r="U502" s="400"/>
      <c r="V502" s="400"/>
      <c r="W502" s="400"/>
      <c r="X502" s="400"/>
      <c r="Y502" s="400"/>
      <c r="Z502" s="401"/>
      <c r="AA502" s="401"/>
      <c r="AB502" s="401"/>
      <c r="AC502" s="401"/>
      <c r="AD502" s="401"/>
      <c r="AE502" s="401"/>
    </row>
    <row r="503" ht="12.0" customHeight="1">
      <c r="A503" s="399"/>
      <c r="B503" s="436"/>
      <c r="C503" s="399" t="s">
        <v>758</v>
      </c>
      <c r="D503" s="399" t="s">
        <v>759</v>
      </c>
      <c r="E503" s="399"/>
      <c r="F503" s="399"/>
      <c r="G503" s="399"/>
      <c r="H503" s="436" t="s">
        <v>410</v>
      </c>
      <c r="I503" s="423">
        <v>2.9925925925925925</v>
      </c>
      <c r="J503" s="470">
        <v>1.0</v>
      </c>
      <c r="K503" s="431">
        <v>2.9925925925925925</v>
      </c>
      <c r="L503" s="468">
        <v>8.977777777777778</v>
      </c>
      <c r="M503" s="431"/>
      <c r="N503" s="431"/>
      <c r="O503" s="431"/>
      <c r="P503" s="430"/>
      <c r="Q503" s="468">
        <v>160.0</v>
      </c>
      <c r="R503" s="400"/>
      <c r="S503" s="439">
        <v>523.1620444444445</v>
      </c>
      <c r="T503" s="400"/>
      <c r="U503" s="400"/>
      <c r="V503" s="400"/>
      <c r="W503" s="400"/>
      <c r="X503" s="400">
        <v>498.7654320987654</v>
      </c>
      <c r="Y503" s="400">
        <v>1021.9274765432099</v>
      </c>
      <c r="Z503" s="401"/>
      <c r="AA503" s="401"/>
      <c r="AB503" s="401"/>
      <c r="AC503" s="401"/>
      <c r="AD503" s="401"/>
      <c r="AE503" s="401"/>
    </row>
    <row r="504" ht="12.0" customHeight="1">
      <c r="A504" s="399"/>
      <c r="B504" s="436"/>
      <c r="C504" s="399"/>
      <c r="D504" s="399"/>
      <c r="E504" s="399"/>
      <c r="F504" s="399"/>
      <c r="G504" s="399"/>
      <c r="H504" s="436"/>
      <c r="I504" s="431"/>
      <c r="J504" s="470"/>
      <c r="K504" s="470"/>
      <c r="L504" s="468"/>
      <c r="M504" s="400"/>
      <c r="N504" s="399"/>
      <c r="O504" s="399"/>
      <c r="P504" s="399"/>
      <c r="Q504" s="399"/>
      <c r="R504" s="400"/>
      <c r="S504" s="399"/>
      <c r="T504" s="400"/>
      <c r="U504" s="400"/>
      <c r="V504" s="400"/>
      <c r="W504" s="400"/>
      <c r="X504" s="400"/>
      <c r="Y504" s="400"/>
      <c r="Z504" s="401"/>
      <c r="AA504" s="401"/>
      <c r="AB504" s="401"/>
      <c r="AC504" s="401"/>
      <c r="AD504" s="401"/>
      <c r="AE504" s="401"/>
    </row>
    <row r="505" ht="12.0" customHeight="1">
      <c r="A505" s="399"/>
      <c r="B505" s="436"/>
      <c r="C505" s="399"/>
      <c r="D505" s="399"/>
      <c r="E505" s="399"/>
      <c r="F505" s="399"/>
      <c r="G505" s="399"/>
      <c r="H505" s="399"/>
      <c r="I505" s="399"/>
      <c r="J505" s="399"/>
      <c r="K505" s="436" t="s">
        <v>607</v>
      </c>
      <c r="L505" s="436" t="s">
        <v>541</v>
      </c>
      <c r="M505" s="436" t="s">
        <v>608</v>
      </c>
      <c r="N505" s="399"/>
      <c r="O505" s="399"/>
      <c r="P505" s="436"/>
      <c r="Q505" s="399"/>
      <c r="R505" s="400"/>
      <c r="S505" s="399"/>
      <c r="T505" s="400"/>
      <c r="U505" s="400"/>
      <c r="V505" s="400"/>
      <c r="W505" s="400"/>
      <c r="X505" s="400"/>
      <c r="Y505" s="400"/>
      <c r="Z505" s="401"/>
      <c r="AA505" s="401"/>
      <c r="AB505" s="401"/>
      <c r="AC505" s="401"/>
      <c r="AD505" s="401"/>
      <c r="AE505" s="401"/>
    </row>
    <row r="506" ht="12.0" customHeight="1">
      <c r="A506" s="399"/>
      <c r="B506" s="436"/>
      <c r="C506" s="399"/>
      <c r="D506" s="399"/>
      <c r="E506" s="441" t="s">
        <v>609</v>
      </c>
      <c r="F506" s="399"/>
      <c r="G506" s="435" t="s">
        <v>357</v>
      </c>
      <c r="H506" s="435" t="s">
        <v>610</v>
      </c>
      <c r="I506" s="435" t="s">
        <v>611</v>
      </c>
      <c r="J506" s="435" t="s">
        <v>612</v>
      </c>
      <c r="K506" s="435" t="s">
        <v>613</v>
      </c>
      <c r="L506" s="435" t="s">
        <v>614</v>
      </c>
      <c r="M506" s="435" t="s">
        <v>615</v>
      </c>
      <c r="N506" s="399"/>
      <c r="O506" s="399"/>
      <c r="P506" s="436"/>
      <c r="Q506" s="399"/>
      <c r="R506" s="400"/>
      <c r="S506" s="399"/>
      <c r="T506" s="400"/>
      <c r="U506" s="400"/>
      <c r="V506" s="400"/>
      <c r="W506" s="400"/>
      <c r="X506" s="400"/>
      <c r="Y506" s="400"/>
      <c r="Z506" s="401"/>
      <c r="AA506" s="401"/>
      <c r="AB506" s="401"/>
      <c r="AC506" s="401"/>
      <c r="AD506" s="401"/>
      <c r="AE506" s="401"/>
    </row>
    <row r="507" ht="12.0" customHeight="1">
      <c r="A507" s="399"/>
      <c r="B507" s="436"/>
      <c r="C507" s="399"/>
      <c r="D507" s="399"/>
      <c r="E507" s="399" t="s">
        <v>722</v>
      </c>
      <c r="F507" s="399"/>
      <c r="G507" s="436"/>
      <c r="H507" s="436"/>
      <c r="I507" s="436">
        <v>120.0</v>
      </c>
      <c r="J507" s="436">
        <v>120.0</v>
      </c>
      <c r="K507" s="438">
        <v>0.5</v>
      </c>
      <c r="L507" s="431">
        <v>60.0</v>
      </c>
      <c r="M507" s="431">
        <v>0.07407407407407407</v>
      </c>
      <c r="N507" s="436">
        <v>0.02</v>
      </c>
      <c r="O507" s="399" t="s">
        <v>709</v>
      </c>
      <c r="P507" s="455">
        <v>2.4</v>
      </c>
      <c r="Q507" s="399" t="s">
        <v>723</v>
      </c>
      <c r="R507" s="400"/>
      <c r="S507" s="399"/>
      <c r="T507" s="400"/>
      <c r="U507" s="400"/>
      <c r="V507" s="400"/>
      <c r="W507" s="400"/>
      <c r="X507" s="400"/>
      <c r="Y507" s="400"/>
      <c r="Z507" s="401"/>
      <c r="AA507" s="401"/>
      <c r="AB507" s="401"/>
      <c r="AC507" s="401"/>
      <c r="AD507" s="401"/>
      <c r="AE507" s="401"/>
    </row>
    <row r="508" ht="12.0" customHeight="1">
      <c r="A508" s="399"/>
      <c r="B508" s="436"/>
      <c r="C508" s="399"/>
      <c r="D508" s="399"/>
      <c r="E508" s="399" t="s">
        <v>751</v>
      </c>
      <c r="F508" s="399"/>
      <c r="G508" s="436"/>
      <c r="H508" s="483"/>
      <c r="I508" s="436"/>
      <c r="J508" s="455"/>
      <c r="K508" s="438">
        <v>0.0</v>
      </c>
      <c r="L508" s="431">
        <v>0.0</v>
      </c>
      <c r="M508" s="431">
        <v>0.0</v>
      </c>
      <c r="N508" s="455">
        <v>50.0</v>
      </c>
      <c r="O508" s="399" t="s">
        <v>752</v>
      </c>
      <c r="P508" s="455">
        <v>0.0</v>
      </c>
      <c r="Q508" s="399" t="s">
        <v>753</v>
      </c>
      <c r="R508" s="400"/>
      <c r="S508" s="399"/>
      <c r="T508" s="400"/>
      <c r="U508" s="400"/>
      <c r="V508" s="400"/>
      <c r="W508" s="400"/>
      <c r="X508" s="400"/>
      <c r="Y508" s="400"/>
      <c r="Z508" s="401"/>
      <c r="AA508" s="401"/>
      <c r="AB508" s="401"/>
      <c r="AC508" s="401"/>
      <c r="AD508" s="401"/>
      <c r="AE508" s="401"/>
    </row>
    <row r="509" ht="12.0" customHeight="1">
      <c r="A509" s="399"/>
      <c r="B509" s="436"/>
      <c r="C509" s="399"/>
      <c r="D509" s="399"/>
      <c r="E509" s="399" t="s">
        <v>754</v>
      </c>
      <c r="F509" s="399"/>
      <c r="G509" s="455"/>
      <c r="H509" s="483"/>
      <c r="I509" s="436"/>
      <c r="J509" s="455"/>
      <c r="K509" s="438">
        <v>0.0</v>
      </c>
      <c r="L509" s="431">
        <v>0.0</v>
      </c>
      <c r="M509" s="431">
        <v>0.0</v>
      </c>
      <c r="N509" s="455">
        <v>50.0</v>
      </c>
      <c r="O509" s="399" t="s">
        <v>752</v>
      </c>
      <c r="P509" s="455">
        <v>0.0</v>
      </c>
      <c r="Q509" s="399" t="s">
        <v>753</v>
      </c>
      <c r="R509" s="400"/>
      <c r="S509" s="399"/>
      <c r="T509" s="400"/>
      <c r="U509" s="400"/>
      <c r="V509" s="400"/>
      <c r="W509" s="400"/>
      <c r="X509" s="400"/>
      <c r="Y509" s="400"/>
      <c r="Z509" s="401"/>
      <c r="AA509" s="401"/>
      <c r="AB509" s="401"/>
      <c r="AC509" s="401"/>
      <c r="AD509" s="401"/>
      <c r="AE509" s="401"/>
    </row>
    <row r="510" ht="12.0" customHeight="1">
      <c r="A510" s="399"/>
      <c r="B510" s="436"/>
      <c r="C510" s="399"/>
      <c r="D510" s="399"/>
      <c r="E510" s="399" t="s">
        <v>755</v>
      </c>
      <c r="F510" s="399"/>
      <c r="G510" s="436"/>
      <c r="H510" s="483"/>
      <c r="I510" s="436"/>
      <c r="J510" s="455"/>
      <c r="K510" s="438">
        <v>0.0</v>
      </c>
      <c r="L510" s="431">
        <v>0.0</v>
      </c>
      <c r="M510" s="431">
        <v>0.0</v>
      </c>
      <c r="N510" s="455">
        <v>50.0</v>
      </c>
      <c r="O510" s="399" t="s">
        <v>752</v>
      </c>
      <c r="P510" s="455">
        <v>0.0</v>
      </c>
      <c r="Q510" s="399" t="s">
        <v>753</v>
      </c>
      <c r="R510" s="400"/>
      <c r="S510" s="399"/>
      <c r="T510" s="400"/>
      <c r="U510" s="400"/>
      <c r="V510" s="400"/>
      <c r="W510" s="400"/>
      <c r="X510" s="400"/>
      <c r="Y510" s="400"/>
      <c r="Z510" s="401"/>
      <c r="AA510" s="401"/>
      <c r="AB510" s="401"/>
      <c r="AC510" s="401"/>
      <c r="AD510" s="401"/>
      <c r="AE510" s="401"/>
    </row>
    <row r="511" ht="12.0" customHeight="1">
      <c r="A511" s="399"/>
      <c r="B511" s="436"/>
      <c r="C511" s="399"/>
      <c r="D511" s="399"/>
      <c r="E511" s="399" t="s">
        <v>756</v>
      </c>
      <c r="F511" s="399"/>
      <c r="G511" s="436"/>
      <c r="H511" s="483"/>
      <c r="I511" s="436"/>
      <c r="J511" s="455">
        <v>100.0</v>
      </c>
      <c r="K511" s="438">
        <v>0.0</v>
      </c>
      <c r="L511" s="431">
        <v>100.0</v>
      </c>
      <c r="M511" s="431">
        <v>0.12345679012345678</v>
      </c>
      <c r="N511" s="455">
        <v>50.0</v>
      </c>
      <c r="O511" s="399" t="s">
        <v>752</v>
      </c>
      <c r="P511" s="455">
        <v>0.5925925925925926</v>
      </c>
      <c r="Q511" s="399" t="s">
        <v>753</v>
      </c>
      <c r="R511" s="400"/>
      <c r="S511" s="399"/>
      <c r="T511" s="400"/>
      <c r="U511" s="400"/>
      <c r="V511" s="400"/>
      <c r="W511" s="400"/>
      <c r="X511" s="400"/>
      <c r="Y511" s="400"/>
      <c r="Z511" s="401"/>
      <c r="AA511" s="401"/>
      <c r="AB511" s="401"/>
      <c r="AC511" s="401"/>
      <c r="AD511" s="401"/>
      <c r="AE511" s="401"/>
    </row>
    <row r="512" ht="12.0" customHeight="1">
      <c r="A512" s="399"/>
      <c r="B512" s="436"/>
      <c r="C512" s="399"/>
      <c r="D512" s="399"/>
      <c r="E512" s="399" t="s">
        <v>757</v>
      </c>
      <c r="F512" s="399"/>
      <c r="G512" s="436"/>
      <c r="H512" s="483"/>
      <c r="I512" s="455"/>
      <c r="J512" s="480">
        <v>0.0</v>
      </c>
      <c r="K512" s="438">
        <v>0.0</v>
      </c>
      <c r="L512" s="478">
        <v>0.0</v>
      </c>
      <c r="M512" s="478">
        <v>0.0</v>
      </c>
      <c r="N512" s="455">
        <v>50.0</v>
      </c>
      <c r="O512" s="399" t="s">
        <v>752</v>
      </c>
      <c r="P512" s="479">
        <v>0.0</v>
      </c>
      <c r="Q512" s="399" t="s">
        <v>753</v>
      </c>
      <c r="R512" s="400"/>
      <c r="S512" s="399"/>
      <c r="T512" s="400"/>
      <c r="U512" s="400"/>
      <c r="V512" s="400"/>
      <c r="W512" s="400"/>
      <c r="X512" s="400"/>
      <c r="Y512" s="400"/>
      <c r="Z512" s="401"/>
      <c r="AA512" s="401"/>
      <c r="AB512" s="401"/>
      <c r="AC512" s="401"/>
      <c r="AD512" s="401"/>
      <c r="AE512" s="401"/>
    </row>
    <row r="513" ht="12.0" customHeight="1">
      <c r="A513" s="399"/>
      <c r="B513" s="436"/>
      <c r="C513" s="399"/>
      <c r="D513" s="399"/>
      <c r="E513" s="399"/>
      <c r="F513" s="399"/>
      <c r="G513" s="436"/>
      <c r="H513" s="455"/>
      <c r="I513" s="399"/>
      <c r="J513" s="455"/>
      <c r="K513" s="438"/>
      <c r="L513" s="431">
        <v>160.0</v>
      </c>
      <c r="M513" s="431">
        <v>0.19753086419753085</v>
      </c>
      <c r="N513" s="436"/>
      <c r="O513" s="399"/>
      <c r="P513" s="455">
        <v>2.9925925925925925</v>
      </c>
      <c r="Q513" s="399"/>
      <c r="R513" s="400"/>
      <c r="S513" s="399"/>
      <c r="T513" s="400"/>
      <c r="U513" s="400"/>
      <c r="V513" s="400"/>
      <c r="W513" s="400"/>
      <c r="X513" s="400"/>
      <c r="Y513" s="400"/>
      <c r="Z513" s="401"/>
      <c r="AA513" s="401"/>
      <c r="AB513" s="401"/>
      <c r="AC513" s="401"/>
      <c r="AD513" s="401"/>
      <c r="AE513" s="401"/>
    </row>
    <row r="514" ht="12.0" customHeight="1">
      <c r="A514" s="399"/>
      <c r="B514" s="436"/>
      <c r="C514" s="399"/>
      <c r="D514" s="399"/>
      <c r="E514" s="399"/>
      <c r="F514" s="399"/>
      <c r="G514" s="399"/>
      <c r="H514" s="436"/>
      <c r="I514" s="431"/>
      <c r="J514" s="470"/>
      <c r="K514" s="470"/>
      <c r="L514" s="468"/>
      <c r="M514" s="400"/>
      <c r="N514" s="399"/>
      <c r="O514" s="399"/>
      <c r="P514" s="399"/>
      <c r="Q514" s="399"/>
      <c r="R514" s="400"/>
      <c r="S514" s="399"/>
      <c r="T514" s="400"/>
      <c r="U514" s="400"/>
      <c r="V514" s="400"/>
      <c r="W514" s="400"/>
      <c r="X514" s="400"/>
      <c r="Y514" s="400"/>
      <c r="Z514" s="401"/>
      <c r="AA514" s="401"/>
      <c r="AB514" s="401"/>
      <c r="AC514" s="401"/>
      <c r="AD514" s="401"/>
      <c r="AE514" s="401"/>
    </row>
    <row r="515" ht="12.0" customHeight="1">
      <c r="A515" s="399"/>
      <c r="B515" s="436"/>
      <c r="C515" s="399"/>
      <c r="D515" s="399"/>
      <c r="E515" s="441" t="s">
        <v>544</v>
      </c>
      <c r="F515" s="399"/>
      <c r="G515" s="435" t="s">
        <v>553</v>
      </c>
      <c r="H515" s="479" t="s">
        <v>631</v>
      </c>
      <c r="I515" s="435" t="s">
        <v>632</v>
      </c>
      <c r="J515" s="479" t="s">
        <v>633</v>
      </c>
      <c r="K515" s="442" t="s">
        <v>634</v>
      </c>
      <c r="L515" s="479" t="s">
        <v>635</v>
      </c>
      <c r="M515" s="431"/>
      <c r="N515" s="436"/>
      <c r="O515" s="399"/>
      <c r="P515" s="455"/>
      <c r="Q515" s="399"/>
      <c r="R515" s="400"/>
      <c r="S515" s="399"/>
      <c r="T515" s="400"/>
      <c r="U515" s="400"/>
      <c r="V515" s="400"/>
      <c r="W515" s="400"/>
      <c r="X515" s="400"/>
      <c r="Y515" s="400"/>
      <c r="Z515" s="401"/>
      <c r="AA515" s="401"/>
      <c r="AB515" s="401"/>
      <c r="AC515" s="401"/>
      <c r="AD515" s="401"/>
      <c r="AE515" s="401"/>
    </row>
    <row r="516" ht="12.0" customHeight="1">
      <c r="A516" s="399"/>
      <c r="B516" s="436"/>
      <c r="C516" s="399"/>
      <c r="D516" s="399"/>
      <c r="E516" s="399" t="s">
        <v>477</v>
      </c>
      <c r="F516" s="399"/>
      <c r="G516" s="480">
        <v>160.0</v>
      </c>
      <c r="H516" s="480">
        <v>0.19753086419753085</v>
      </c>
      <c r="I516" s="456">
        <v>0.0</v>
      </c>
      <c r="J516" s="456">
        <v>98.76543209876543</v>
      </c>
      <c r="K516" s="456">
        <v>400.0</v>
      </c>
      <c r="L516" s="456">
        <v>498.7654320987654</v>
      </c>
      <c r="M516" s="431"/>
      <c r="N516" s="436"/>
      <c r="O516" s="399"/>
      <c r="P516" s="455"/>
      <c r="Q516" s="399"/>
      <c r="R516" s="400"/>
      <c r="S516" s="399"/>
      <c r="T516" s="400"/>
      <c r="U516" s="400"/>
      <c r="V516" s="400"/>
      <c r="W516" s="400"/>
      <c r="X516" s="400"/>
      <c r="Y516" s="400"/>
      <c r="Z516" s="401"/>
      <c r="AA516" s="401"/>
      <c r="AB516" s="401"/>
      <c r="AC516" s="401"/>
      <c r="AD516" s="401"/>
      <c r="AE516" s="401"/>
    </row>
    <row r="517" ht="12.0" customHeight="1">
      <c r="A517" s="399"/>
      <c r="B517" s="436"/>
      <c r="C517" s="399"/>
      <c r="D517" s="399"/>
      <c r="E517" s="399"/>
      <c r="F517" s="399"/>
      <c r="G517" s="399"/>
      <c r="H517" s="436"/>
      <c r="I517" s="431"/>
      <c r="J517" s="470"/>
      <c r="K517" s="470"/>
      <c r="L517" s="468"/>
      <c r="M517" s="400"/>
      <c r="N517" s="399"/>
      <c r="O517" s="399"/>
      <c r="P517" s="399"/>
      <c r="Q517" s="399"/>
      <c r="R517" s="400"/>
      <c r="S517" s="399"/>
      <c r="T517" s="400"/>
      <c r="U517" s="400"/>
      <c r="V517" s="400"/>
      <c r="W517" s="400"/>
      <c r="X517" s="400"/>
      <c r="Y517" s="400"/>
      <c r="Z517" s="401"/>
      <c r="AA517" s="401"/>
      <c r="AB517" s="401"/>
      <c r="AC517" s="401"/>
      <c r="AD517" s="401"/>
      <c r="AE517" s="401"/>
    </row>
    <row r="518" ht="12.0" customHeight="1">
      <c r="A518" s="399"/>
      <c r="B518" s="436"/>
      <c r="C518" s="399" t="s">
        <v>760</v>
      </c>
      <c r="D518" s="399" t="s">
        <v>761</v>
      </c>
      <c r="E518" s="399"/>
      <c r="F518" s="399"/>
      <c r="G518" s="399"/>
      <c r="H518" s="436" t="s">
        <v>410</v>
      </c>
      <c r="I518" s="423">
        <v>38.72740740740741</v>
      </c>
      <c r="J518" s="470">
        <v>1.0</v>
      </c>
      <c r="K518" s="431">
        <v>38.72740740740741</v>
      </c>
      <c r="L518" s="468">
        <v>116.18222222222224</v>
      </c>
      <c r="M518" s="431"/>
      <c r="N518" s="431"/>
      <c r="O518" s="431"/>
      <c r="P518" s="430"/>
      <c r="Q518" s="468">
        <v>2237.5</v>
      </c>
      <c r="R518" s="400"/>
      <c r="S518" s="439">
        <v>6770.286635555557</v>
      </c>
      <c r="T518" s="400"/>
      <c r="U518" s="400"/>
      <c r="V518" s="400"/>
      <c r="W518" s="400"/>
      <c r="X518" s="400">
        <v>6974.922839506173</v>
      </c>
      <c r="Y518" s="400">
        <v>13745.209475061729</v>
      </c>
      <c r="Z518" s="401"/>
      <c r="AA518" s="401"/>
      <c r="AB518" s="401"/>
      <c r="AC518" s="401"/>
      <c r="AD518" s="401"/>
      <c r="AE518" s="401"/>
    </row>
    <row r="519" ht="12.0" customHeight="1">
      <c r="A519" s="399"/>
      <c r="B519" s="436"/>
      <c r="C519" s="399"/>
      <c r="D519" s="399"/>
      <c r="E519" s="399"/>
      <c r="F519" s="399"/>
      <c r="G519" s="399"/>
      <c r="H519" s="436"/>
      <c r="I519" s="431"/>
      <c r="J519" s="470"/>
      <c r="K519" s="470"/>
      <c r="L519" s="468"/>
      <c r="M519" s="400"/>
      <c r="N519" s="399"/>
      <c r="O519" s="399"/>
      <c r="P519" s="399"/>
      <c r="Q519" s="399"/>
      <c r="R519" s="400"/>
      <c r="S519" s="399"/>
      <c r="T519" s="400"/>
      <c r="U519" s="400"/>
      <c r="V519" s="400"/>
      <c r="W519" s="400"/>
      <c r="X519" s="400"/>
      <c r="Y519" s="400"/>
      <c r="Z519" s="401"/>
      <c r="AA519" s="401"/>
      <c r="AB519" s="401"/>
      <c r="AC519" s="401"/>
      <c r="AD519" s="401"/>
      <c r="AE519" s="401"/>
    </row>
    <row r="520" ht="12.0" customHeight="1">
      <c r="A520" s="399"/>
      <c r="B520" s="436"/>
      <c r="C520" s="399"/>
      <c r="D520" s="399"/>
      <c r="E520" s="399"/>
      <c r="F520" s="399"/>
      <c r="G520" s="399"/>
      <c r="H520" s="399"/>
      <c r="I520" s="399"/>
      <c r="J520" s="399"/>
      <c r="K520" s="436" t="s">
        <v>607</v>
      </c>
      <c r="L520" s="436" t="s">
        <v>541</v>
      </c>
      <c r="M520" s="436" t="s">
        <v>608</v>
      </c>
      <c r="N520" s="399"/>
      <c r="O520" s="399"/>
      <c r="P520" s="436"/>
      <c r="Q520" s="399"/>
      <c r="R520" s="400"/>
      <c r="S520" s="399"/>
      <c r="T520" s="400"/>
      <c r="U520" s="400"/>
      <c r="V520" s="400"/>
      <c r="W520" s="400"/>
      <c r="X520" s="400"/>
      <c r="Y520" s="400"/>
      <c r="Z520" s="401"/>
      <c r="AA520" s="401"/>
      <c r="AB520" s="401"/>
      <c r="AC520" s="401"/>
      <c r="AD520" s="401"/>
      <c r="AE520" s="401"/>
    </row>
    <row r="521" ht="12.0" customHeight="1">
      <c r="A521" s="399"/>
      <c r="B521" s="436"/>
      <c r="C521" s="399"/>
      <c r="D521" s="399"/>
      <c r="E521" s="441" t="s">
        <v>609</v>
      </c>
      <c r="F521" s="399"/>
      <c r="G521" s="435" t="s">
        <v>357</v>
      </c>
      <c r="H521" s="435" t="s">
        <v>610</v>
      </c>
      <c r="I521" s="435" t="s">
        <v>611</v>
      </c>
      <c r="J521" s="435" t="s">
        <v>612</v>
      </c>
      <c r="K521" s="435" t="s">
        <v>613</v>
      </c>
      <c r="L521" s="435" t="s">
        <v>614</v>
      </c>
      <c r="M521" s="435" t="s">
        <v>615</v>
      </c>
      <c r="N521" s="399"/>
      <c r="O521" s="399"/>
      <c r="P521" s="436"/>
      <c r="Q521" s="399"/>
      <c r="R521" s="400"/>
      <c r="S521" s="399"/>
      <c r="T521" s="400"/>
      <c r="U521" s="400"/>
      <c r="V521" s="400"/>
      <c r="W521" s="400"/>
      <c r="X521" s="400"/>
      <c r="Y521" s="400"/>
      <c r="Z521" s="401"/>
      <c r="AA521" s="401"/>
      <c r="AB521" s="401"/>
      <c r="AC521" s="401"/>
      <c r="AD521" s="401"/>
      <c r="AE521" s="401"/>
    </row>
    <row r="522" ht="12.0" customHeight="1">
      <c r="A522" s="399"/>
      <c r="B522" s="436"/>
      <c r="C522" s="399"/>
      <c r="D522" s="399"/>
      <c r="E522" s="399" t="s">
        <v>722</v>
      </c>
      <c r="F522" s="399"/>
      <c r="G522" s="436"/>
      <c r="H522" s="436"/>
      <c r="I522" s="436">
        <v>1390.0</v>
      </c>
      <c r="J522" s="436">
        <v>787.0</v>
      </c>
      <c r="K522" s="438">
        <v>0.5</v>
      </c>
      <c r="L522" s="431">
        <v>393.5</v>
      </c>
      <c r="M522" s="431">
        <v>0.4858024691358025</v>
      </c>
      <c r="N522" s="436">
        <v>0.02</v>
      </c>
      <c r="O522" s="399" t="s">
        <v>709</v>
      </c>
      <c r="P522" s="455">
        <v>27.8</v>
      </c>
      <c r="Q522" s="399" t="s">
        <v>723</v>
      </c>
      <c r="R522" s="400"/>
      <c r="S522" s="399"/>
      <c r="T522" s="400"/>
      <c r="U522" s="400"/>
      <c r="V522" s="400"/>
      <c r="W522" s="400"/>
      <c r="X522" s="400"/>
      <c r="Y522" s="400"/>
      <c r="Z522" s="401"/>
      <c r="AA522" s="401"/>
      <c r="AB522" s="401"/>
      <c r="AC522" s="401"/>
      <c r="AD522" s="401"/>
      <c r="AE522" s="401"/>
    </row>
    <row r="523" ht="12.0" customHeight="1">
      <c r="A523" s="399"/>
      <c r="B523" s="436"/>
      <c r="C523" s="399"/>
      <c r="D523" s="399"/>
      <c r="E523" s="399" t="s">
        <v>751</v>
      </c>
      <c r="F523" s="399"/>
      <c r="G523" s="436"/>
      <c r="H523" s="483"/>
      <c r="I523" s="436"/>
      <c r="J523" s="455">
        <v>0.0</v>
      </c>
      <c r="K523" s="438">
        <v>0.0</v>
      </c>
      <c r="L523" s="431">
        <v>0.0</v>
      </c>
      <c r="M523" s="431">
        <v>0.0</v>
      </c>
      <c r="N523" s="455">
        <v>50.0</v>
      </c>
      <c r="O523" s="399" t="s">
        <v>752</v>
      </c>
      <c r="P523" s="455">
        <v>0.0</v>
      </c>
      <c r="Q523" s="399" t="s">
        <v>753</v>
      </c>
      <c r="R523" s="400"/>
      <c r="S523" s="399"/>
      <c r="T523" s="400"/>
      <c r="U523" s="400"/>
      <c r="V523" s="400"/>
      <c r="W523" s="400"/>
      <c r="X523" s="400"/>
      <c r="Y523" s="400"/>
      <c r="Z523" s="401"/>
      <c r="AA523" s="401"/>
      <c r="AB523" s="401"/>
      <c r="AC523" s="401"/>
      <c r="AD523" s="401"/>
      <c r="AE523" s="401"/>
    </row>
    <row r="524" ht="12.0" customHeight="1">
      <c r="A524" s="399"/>
      <c r="B524" s="436"/>
      <c r="C524" s="399"/>
      <c r="D524" s="399"/>
      <c r="E524" s="399" t="s">
        <v>754</v>
      </c>
      <c r="F524" s="399"/>
      <c r="G524" s="455"/>
      <c r="H524" s="483"/>
      <c r="I524" s="436"/>
      <c r="J524" s="455">
        <v>845.0</v>
      </c>
      <c r="K524" s="438">
        <v>0.0</v>
      </c>
      <c r="L524" s="431">
        <v>845.0</v>
      </c>
      <c r="M524" s="431">
        <v>1.0432098765432098</v>
      </c>
      <c r="N524" s="455">
        <v>50.0</v>
      </c>
      <c r="O524" s="399" t="s">
        <v>752</v>
      </c>
      <c r="P524" s="455">
        <v>5.007407407407408</v>
      </c>
      <c r="Q524" s="399" t="s">
        <v>753</v>
      </c>
      <c r="R524" s="400"/>
      <c r="S524" s="399"/>
      <c r="T524" s="400"/>
      <c r="U524" s="400"/>
      <c r="V524" s="400"/>
      <c r="W524" s="400"/>
      <c r="X524" s="400"/>
      <c r="Y524" s="400"/>
      <c r="Z524" s="401"/>
      <c r="AA524" s="401"/>
      <c r="AB524" s="401"/>
      <c r="AC524" s="401"/>
      <c r="AD524" s="401"/>
      <c r="AE524" s="401"/>
    </row>
    <row r="525" ht="12.0" customHeight="1">
      <c r="A525" s="399"/>
      <c r="B525" s="436"/>
      <c r="C525" s="399"/>
      <c r="D525" s="399"/>
      <c r="E525" s="399" t="s">
        <v>755</v>
      </c>
      <c r="F525" s="399"/>
      <c r="G525" s="436"/>
      <c r="H525" s="483"/>
      <c r="I525" s="436"/>
      <c r="J525" s="455">
        <v>0.0</v>
      </c>
      <c r="K525" s="438">
        <v>0.0</v>
      </c>
      <c r="L525" s="431">
        <v>0.0</v>
      </c>
      <c r="M525" s="431">
        <v>0.0</v>
      </c>
      <c r="N525" s="455">
        <v>50.0</v>
      </c>
      <c r="O525" s="399" t="s">
        <v>752</v>
      </c>
      <c r="P525" s="455">
        <v>0.0</v>
      </c>
      <c r="Q525" s="399" t="s">
        <v>753</v>
      </c>
      <c r="R525" s="400"/>
      <c r="S525" s="399"/>
      <c r="T525" s="400"/>
      <c r="U525" s="400"/>
      <c r="V525" s="400"/>
      <c r="W525" s="400"/>
      <c r="X525" s="400"/>
      <c r="Y525" s="400"/>
      <c r="Z525" s="401"/>
      <c r="AA525" s="401"/>
      <c r="AB525" s="401"/>
      <c r="AC525" s="401"/>
      <c r="AD525" s="401"/>
      <c r="AE525" s="401"/>
    </row>
    <row r="526" ht="12.0" customHeight="1">
      <c r="A526" s="399"/>
      <c r="B526" s="436"/>
      <c r="C526" s="399"/>
      <c r="D526" s="399"/>
      <c r="E526" s="399" t="s">
        <v>756</v>
      </c>
      <c r="F526" s="399"/>
      <c r="G526" s="436"/>
      <c r="H526" s="483"/>
      <c r="I526" s="436"/>
      <c r="J526" s="455">
        <v>196.0</v>
      </c>
      <c r="K526" s="438">
        <v>0.0</v>
      </c>
      <c r="L526" s="431">
        <v>196.0</v>
      </c>
      <c r="M526" s="431">
        <v>0.2419753086419753</v>
      </c>
      <c r="N526" s="455">
        <v>50.0</v>
      </c>
      <c r="O526" s="399" t="s">
        <v>752</v>
      </c>
      <c r="P526" s="455">
        <v>1.1614814814814816</v>
      </c>
      <c r="Q526" s="399" t="s">
        <v>753</v>
      </c>
      <c r="R526" s="400"/>
      <c r="S526" s="399"/>
      <c r="T526" s="400"/>
      <c r="U526" s="400"/>
      <c r="V526" s="400"/>
      <c r="W526" s="400"/>
      <c r="X526" s="400"/>
      <c r="Y526" s="400"/>
      <c r="Z526" s="401"/>
      <c r="AA526" s="401"/>
      <c r="AB526" s="401"/>
      <c r="AC526" s="401"/>
      <c r="AD526" s="401"/>
      <c r="AE526" s="401"/>
    </row>
    <row r="527" ht="12.0" customHeight="1">
      <c r="A527" s="399"/>
      <c r="B527" s="436"/>
      <c r="C527" s="399"/>
      <c r="D527" s="399"/>
      <c r="E527" s="399" t="s">
        <v>757</v>
      </c>
      <c r="F527" s="399"/>
      <c r="G527" s="436"/>
      <c r="H527" s="483"/>
      <c r="I527" s="455"/>
      <c r="J527" s="480">
        <v>803.0</v>
      </c>
      <c r="K527" s="438">
        <v>0.0</v>
      </c>
      <c r="L527" s="478">
        <v>803.0</v>
      </c>
      <c r="M527" s="478">
        <v>0.991358024691358</v>
      </c>
      <c r="N527" s="455">
        <v>50.0</v>
      </c>
      <c r="O527" s="399" t="s">
        <v>752</v>
      </c>
      <c r="P527" s="479">
        <v>4.758518518518518</v>
      </c>
      <c r="Q527" s="399" t="s">
        <v>753</v>
      </c>
      <c r="R527" s="400"/>
      <c r="S527" s="399"/>
      <c r="T527" s="400"/>
      <c r="U527" s="400"/>
      <c r="V527" s="400"/>
      <c r="W527" s="400"/>
      <c r="X527" s="400"/>
      <c r="Y527" s="400"/>
      <c r="Z527" s="401"/>
      <c r="AA527" s="401"/>
      <c r="AB527" s="401"/>
      <c r="AC527" s="401"/>
      <c r="AD527" s="401"/>
      <c r="AE527" s="401"/>
    </row>
    <row r="528" ht="12.0" customHeight="1">
      <c r="A528" s="399"/>
      <c r="B528" s="436"/>
      <c r="C528" s="399"/>
      <c r="D528" s="399"/>
      <c r="E528" s="399"/>
      <c r="F528" s="399"/>
      <c r="G528" s="436"/>
      <c r="H528" s="455"/>
      <c r="I528" s="399"/>
      <c r="J528" s="455"/>
      <c r="K528" s="438"/>
      <c r="L528" s="431">
        <v>2237.5</v>
      </c>
      <c r="M528" s="431">
        <v>2.7623456790123457</v>
      </c>
      <c r="N528" s="436"/>
      <c r="O528" s="399"/>
      <c r="P528" s="455">
        <v>38.72740740740741</v>
      </c>
      <c r="Q528" s="399"/>
      <c r="R528" s="400"/>
      <c r="S528" s="399"/>
      <c r="T528" s="400"/>
      <c r="U528" s="400"/>
      <c r="V528" s="400"/>
      <c r="W528" s="400"/>
      <c r="X528" s="400"/>
      <c r="Y528" s="400"/>
      <c r="Z528" s="401"/>
      <c r="AA528" s="401"/>
      <c r="AB528" s="401"/>
      <c r="AC528" s="401"/>
      <c r="AD528" s="401"/>
      <c r="AE528" s="401"/>
    </row>
    <row r="529" ht="12.0" customHeight="1">
      <c r="A529" s="399"/>
      <c r="B529" s="436"/>
      <c r="C529" s="399"/>
      <c r="D529" s="399"/>
      <c r="E529" s="399"/>
      <c r="F529" s="399"/>
      <c r="G529" s="399"/>
      <c r="H529" s="436"/>
      <c r="I529" s="431"/>
      <c r="J529" s="470"/>
      <c r="K529" s="470"/>
      <c r="L529" s="468"/>
      <c r="M529" s="400"/>
      <c r="N529" s="399"/>
      <c r="O529" s="399"/>
      <c r="P529" s="399"/>
      <c r="Q529" s="399"/>
      <c r="R529" s="400"/>
      <c r="S529" s="399"/>
      <c r="T529" s="400"/>
      <c r="U529" s="400"/>
      <c r="V529" s="400"/>
      <c r="W529" s="400"/>
      <c r="X529" s="400"/>
      <c r="Y529" s="400"/>
      <c r="Z529" s="401"/>
      <c r="AA529" s="401"/>
      <c r="AB529" s="401"/>
      <c r="AC529" s="401"/>
      <c r="AD529" s="401"/>
      <c r="AE529" s="401"/>
    </row>
    <row r="530" ht="12.0" customHeight="1">
      <c r="A530" s="399"/>
      <c r="B530" s="436"/>
      <c r="C530" s="399"/>
      <c r="D530" s="399"/>
      <c r="E530" s="441" t="s">
        <v>544</v>
      </c>
      <c r="F530" s="399"/>
      <c r="G530" s="435" t="s">
        <v>553</v>
      </c>
      <c r="H530" s="479" t="s">
        <v>631</v>
      </c>
      <c r="I530" s="435" t="s">
        <v>632</v>
      </c>
      <c r="J530" s="479" t="s">
        <v>633</v>
      </c>
      <c r="K530" s="442" t="s">
        <v>634</v>
      </c>
      <c r="L530" s="479" t="s">
        <v>635</v>
      </c>
      <c r="M530" s="431"/>
      <c r="N530" s="436"/>
      <c r="O530" s="399"/>
      <c r="P530" s="455"/>
      <c r="Q530" s="399"/>
      <c r="R530" s="400"/>
      <c r="S530" s="399"/>
      <c r="T530" s="400"/>
      <c r="U530" s="400"/>
      <c r="V530" s="400"/>
      <c r="W530" s="400"/>
      <c r="X530" s="400"/>
      <c r="Y530" s="400"/>
      <c r="Z530" s="401"/>
      <c r="AA530" s="401"/>
      <c r="AB530" s="401"/>
      <c r="AC530" s="401"/>
      <c r="AD530" s="401"/>
      <c r="AE530" s="401"/>
    </row>
    <row r="531" ht="12.0" customHeight="1">
      <c r="A531" s="399"/>
      <c r="B531" s="436"/>
      <c r="C531" s="399"/>
      <c r="D531" s="399"/>
      <c r="E531" s="399" t="s">
        <v>477</v>
      </c>
      <c r="F531" s="399"/>
      <c r="G531" s="480">
        <v>2237.5</v>
      </c>
      <c r="H531" s="480">
        <v>2.7623456790123457</v>
      </c>
      <c r="I531" s="456">
        <v>0.0</v>
      </c>
      <c r="J531" s="456">
        <v>1381.172839506173</v>
      </c>
      <c r="K531" s="456">
        <v>5593.75</v>
      </c>
      <c r="L531" s="456">
        <v>6974.922839506173</v>
      </c>
      <c r="M531" s="431"/>
      <c r="N531" s="436"/>
      <c r="O531" s="399"/>
      <c r="P531" s="455"/>
      <c r="Q531" s="399"/>
      <c r="R531" s="400"/>
      <c r="S531" s="399"/>
      <c r="T531" s="400"/>
      <c r="U531" s="400"/>
      <c r="V531" s="400"/>
      <c r="W531" s="400"/>
      <c r="X531" s="400"/>
      <c r="Y531" s="400"/>
      <c r="Z531" s="401"/>
      <c r="AA531" s="401"/>
      <c r="AB531" s="401"/>
      <c r="AC531" s="401"/>
      <c r="AD531" s="401"/>
      <c r="AE531" s="401"/>
    </row>
    <row r="532" ht="12.0" customHeight="1">
      <c r="A532" s="399"/>
      <c r="B532" s="436"/>
      <c r="C532" s="399"/>
      <c r="D532" s="399"/>
      <c r="E532" s="399"/>
      <c r="F532" s="399"/>
      <c r="G532" s="399"/>
      <c r="H532" s="436"/>
      <c r="I532" s="431"/>
      <c r="J532" s="470"/>
      <c r="K532" s="470"/>
      <c r="L532" s="468"/>
      <c r="M532" s="400"/>
      <c r="N532" s="399"/>
      <c r="O532" s="399"/>
      <c r="P532" s="399"/>
      <c r="Q532" s="399"/>
      <c r="R532" s="400"/>
      <c r="S532" s="399"/>
      <c r="T532" s="400"/>
      <c r="U532" s="400"/>
      <c r="V532" s="400"/>
      <c r="W532" s="400"/>
      <c r="X532" s="400"/>
      <c r="Y532" s="400"/>
      <c r="Z532" s="401"/>
      <c r="AA532" s="401"/>
      <c r="AB532" s="401"/>
      <c r="AC532" s="401"/>
      <c r="AD532" s="401"/>
      <c r="AE532" s="401"/>
    </row>
    <row r="533" ht="12.0" customHeight="1">
      <c r="A533" s="399"/>
      <c r="B533" s="436"/>
      <c r="C533" s="399" t="s">
        <v>762</v>
      </c>
      <c r="D533" s="399" t="s">
        <v>763</v>
      </c>
      <c r="E533" s="399"/>
      <c r="F533" s="399"/>
      <c r="G533" s="399"/>
      <c r="H533" s="436" t="s">
        <v>410</v>
      </c>
      <c r="I533" s="423">
        <v>40.147098765432105</v>
      </c>
      <c r="J533" s="470">
        <v>1.0</v>
      </c>
      <c r="K533" s="431">
        <v>40.147098765432105</v>
      </c>
      <c r="L533" s="468">
        <v>120.44129629629631</v>
      </c>
      <c r="M533" s="431"/>
      <c r="N533" s="431"/>
      <c r="O533" s="431"/>
      <c r="P533" s="430"/>
      <c r="Q533" s="468">
        <v>6590.822916666667</v>
      </c>
      <c r="R533" s="400"/>
      <c r="S533" s="439">
        <v>7018.475659074076</v>
      </c>
      <c r="T533" s="400"/>
      <c r="U533" s="400"/>
      <c r="V533" s="400"/>
      <c r="W533" s="400"/>
      <c r="X533" s="400">
        <v>20545.4664994856</v>
      </c>
      <c r="Y533" s="400">
        <v>27563.942158559676</v>
      </c>
      <c r="Z533" s="401"/>
      <c r="AA533" s="401"/>
      <c r="AB533" s="401"/>
      <c r="AC533" s="401"/>
      <c r="AD533" s="401"/>
      <c r="AE533" s="401"/>
    </row>
    <row r="534" ht="12.0" customHeight="1">
      <c r="A534" s="399"/>
      <c r="B534" s="436"/>
      <c r="C534" s="399"/>
      <c r="D534" s="399"/>
      <c r="E534" s="399"/>
      <c r="F534" s="399"/>
      <c r="G534" s="399"/>
      <c r="H534" s="436"/>
      <c r="I534" s="431"/>
      <c r="J534" s="470"/>
      <c r="K534" s="470"/>
      <c r="L534" s="468"/>
      <c r="M534" s="400"/>
      <c r="N534" s="399"/>
      <c r="O534" s="399"/>
      <c r="P534" s="399"/>
      <c r="Q534" s="399"/>
      <c r="R534" s="400"/>
      <c r="S534" s="399"/>
      <c r="T534" s="400"/>
      <c r="U534" s="400"/>
      <c r="V534" s="400"/>
      <c r="W534" s="400"/>
      <c r="X534" s="400"/>
      <c r="Y534" s="400"/>
      <c r="Z534" s="401"/>
      <c r="AA534" s="401"/>
      <c r="AB534" s="401"/>
      <c r="AC534" s="401"/>
      <c r="AD534" s="401"/>
      <c r="AE534" s="401"/>
    </row>
    <row r="535" ht="12.0" customHeight="1">
      <c r="A535" s="399"/>
      <c r="B535" s="436"/>
      <c r="C535" s="399"/>
      <c r="D535" s="399"/>
      <c r="E535" s="399"/>
      <c r="F535" s="399"/>
      <c r="G535" s="399"/>
      <c r="H535" s="399"/>
      <c r="I535" s="399"/>
      <c r="J535" s="399"/>
      <c r="K535" s="436" t="s">
        <v>607</v>
      </c>
      <c r="L535" s="436" t="s">
        <v>541</v>
      </c>
      <c r="M535" s="436" t="s">
        <v>608</v>
      </c>
      <c r="N535" s="399"/>
      <c r="O535" s="399"/>
      <c r="P535" s="436"/>
      <c r="Q535" s="399"/>
      <c r="R535" s="400"/>
      <c r="S535" s="399"/>
      <c r="T535" s="400"/>
      <c r="U535" s="400"/>
      <c r="V535" s="400"/>
      <c r="W535" s="400"/>
      <c r="X535" s="400"/>
      <c r="Y535" s="400"/>
      <c r="Z535" s="401"/>
      <c r="AA535" s="401"/>
      <c r="AB535" s="401"/>
      <c r="AC535" s="401"/>
      <c r="AD535" s="401"/>
      <c r="AE535" s="401"/>
    </row>
    <row r="536" ht="12.0" customHeight="1">
      <c r="A536" s="399"/>
      <c r="B536" s="436"/>
      <c r="C536" s="399"/>
      <c r="D536" s="399"/>
      <c r="E536" s="441" t="s">
        <v>609</v>
      </c>
      <c r="F536" s="399"/>
      <c r="G536" s="435" t="s">
        <v>357</v>
      </c>
      <c r="H536" s="435" t="s">
        <v>610</v>
      </c>
      <c r="I536" s="435" t="s">
        <v>611</v>
      </c>
      <c r="J536" s="435" t="s">
        <v>612</v>
      </c>
      <c r="K536" s="435" t="s">
        <v>613</v>
      </c>
      <c r="L536" s="435" t="s">
        <v>614</v>
      </c>
      <c r="M536" s="435" t="s">
        <v>615</v>
      </c>
      <c r="N536" s="399"/>
      <c r="O536" s="399"/>
      <c r="P536" s="436"/>
      <c r="Q536" s="399"/>
      <c r="R536" s="400"/>
      <c r="S536" s="399"/>
      <c r="T536" s="400"/>
      <c r="U536" s="400"/>
      <c r="V536" s="400"/>
      <c r="W536" s="400"/>
      <c r="X536" s="400"/>
      <c r="Y536" s="400"/>
      <c r="Z536" s="401"/>
      <c r="AA536" s="401"/>
      <c r="AB536" s="401"/>
      <c r="AC536" s="401"/>
      <c r="AD536" s="401"/>
      <c r="AE536" s="401"/>
    </row>
    <row r="537" ht="12.0" customHeight="1">
      <c r="A537" s="399"/>
      <c r="B537" s="436"/>
      <c r="C537" s="399"/>
      <c r="D537" s="399"/>
      <c r="E537" s="399" t="s">
        <v>722</v>
      </c>
      <c r="F537" s="399"/>
      <c r="G537" s="436"/>
      <c r="H537" s="436"/>
      <c r="I537" s="436">
        <v>64.0</v>
      </c>
      <c r="J537" s="436">
        <v>64.0</v>
      </c>
      <c r="K537" s="438">
        <v>0.5</v>
      </c>
      <c r="L537" s="431">
        <v>32.0</v>
      </c>
      <c r="M537" s="431">
        <v>0.03950617283950617</v>
      </c>
      <c r="N537" s="436">
        <v>0.02</v>
      </c>
      <c r="O537" s="399" t="s">
        <v>709</v>
      </c>
      <c r="P537" s="455">
        <v>1.28</v>
      </c>
      <c r="Q537" s="399" t="s">
        <v>723</v>
      </c>
      <c r="R537" s="400"/>
      <c r="S537" s="399"/>
      <c r="T537" s="400"/>
      <c r="U537" s="400"/>
      <c r="V537" s="400"/>
      <c r="W537" s="400"/>
      <c r="X537" s="400"/>
      <c r="Y537" s="400"/>
      <c r="Z537" s="401"/>
      <c r="AA537" s="401"/>
      <c r="AB537" s="401"/>
      <c r="AC537" s="401"/>
      <c r="AD537" s="401"/>
      <c r="AE537" s="401"/>
    </row>
    <row r="538" ht="12.0" customHeight="1">
      <c r="A538" s="399"/>
      <c r="B538" s="436"/>
      <c r="C538" s="399"/>
      <c r="D538" s="399"/>
      <c r="E538" s="399" t="s">
        <v>751</v>
      </c>
      <c r="F538" s="399"/>
      <c r="G538" s="436"/>
      <c r="H538" s="483"/>
      <c r="I538" s="436"/>
      <c r="J538" s="455">
        <v>4819.0</v>
      </c>
      <c r="K538" s="438">
        <v>0.0</v>
      </c>
      <c r="L538" s="431">
        <v>4819.0</v>
      </c>
      <c r="M538" s="431">
        <v>5.949382716049382</v>
      </c>
      <c r="N538" s="455">
        <v>50.0</v>
      </c>
      <c r="O538" s="399" t="s">
        <v>752</v>
      </c>
      <c r="P538" s="455">
        <v>28.557037037037038</v>
      </c>
      <c r="Q538" s="399" t="s">
        <v>753</v>
      </c>
      <c r="R538" s="400"/>
      <c r="S538" s="399"/>
      <c r="T538" s="400"/>
      <c r="U538" s="400"/>
      <c r="V538" s="400"/>
      <c r="W538" s="400"/>
      <c r="X538" s="400"/>
      <c r="Y538" s="400"/>
      <c r="Z538" s="401"/>
      <c r="AA538" s="401"/>
      <c r="AB538" s="401"/>
      <c r="AC538" s="401"/>
      <c r="AD538" s="401"/>
      <c r="AE538" s="401"/>
    </row>
    <row r="539" ht="12.0" customHeight="1">
      <c r="A539" s="399"/>
      <c r="B539" s="436"/>
      <c r="C539" s="399"/>
      <c r="D539" s="399"/>
      <c r="E539" s="399" t="s">
        <v>754</v>
      </c>
      <c r="F539" s="399"/>
      <c r="G539" s="455"/>
      <c r="H539" s="483"/>
      <c r="I539" s="436"/>
      <c r="J539" s="455"/>
      <c r="K539" s="438">
        <v>0.0</v>
      </c>
      <c r="L539" s="431">
        <v>0.0</v>
      </c>
      <c r="M539" s="431">
        <v>0.0</v>
      </c>
      <c r="N539" s="455">
        <v>50.0</v>
      </c>
      <c r="O539" s="399" t="s">
        <v>752</v>
      </c>
      <c r="P539" s="455">
        <v>0.0</v>
      </c>
      <c r="Q539" s="399" t="s">
        <v>753</v>
      </c>
      <c r="R539" s="400"/>
      <c r="S539" s="399"/>
      <c r="T539" s="400"/>
      <c r="U539" s="400"/>
      <c r="V539" s="400"/>
      <c r="W539" s="400"/>
      <c r="X539" s="400"/>
      <c r="Y539" s="400"/>
      <c r="Z539" s="401"/>
      <c r="AA539" s="401"/>
      <c r="AB539" s="401"/>
      <c r="AC539" s="401"/>
      <c r="AD539" s="401"/>
      <c r="AE539" s="401"/>
    </row>
    <row r="540" ht="12.0" customHeight="1">
      <c r="A540" s="399"/>
      <c r="B540" s="436"/>
      <c r="C540" s="399"/>
      <c r="D540" s="399"/>
      <c r="E540" s="399" t="s">
        <v>755</v>
      </c>
      <c r="F540" s="399"/>
      <c r="G540" s="436"/>
      <c r="H540" s="483"/>
      <c r="I540" s="436"/>
      <c r="J540" s="455"/>
      <c r="K540" s="438">
        <v>0.0</v>
      </c>
      <c r="L540" s="431">
        <v>0.0</v>
      </c>
      <c r="M540" s="431">
        <v>0.0</v>
      </c>
      <c r="N540" s="455">
        <v>50.0</v>
      </c>
      <c r="O540" s="399" t="s">
        <v>752</v>
      </c>
      <c r="P540" s="455">
        <v>0.0</v>
      </c>
      <c r="Q540" s="399" t="s">
        <v>753</v>
      </c>
      <c r="R540" s="400"/>
      <c r="S540" s="399"/>
      <c r="T540" s="400"/>
      <c r="U540" s="400"/>
      <c r="V540" s="400"/>
      <c r="W540" s="400"/>
      <c r="X540" s="400"/>
      <c r="Y540" s="400"/>
      <c r="Z540" s="401"/>
      <c r="AA540" s="401"/>
      <c r="AB540" s="401"/>
      <c r="AC540" s="401"/>
      <c r="AD540" s="401"/>
      <c r="AE540" s="401"/>
    </row>
    <row r="541" ht="12.0" customHeight="1">
      <c r="A541" s="399"/>
      <c r="B541" s="436"/>
      <c r="C541" s="399"/>
      <c r="D541" s="399"/>
      <c r="E541" s="399" t="s">
        <v>756</v>
      </c>
      <c r="F541" s="399"/>
      <c r="G541" s="436"/>
      <c r="H541" s="483"/>
      <c r="I541" s="436"/>
      <c r="J541" s="455"/>
      <c r="K541" s="438">
        <v>0.0</v>
      </c>
      <c r="L541" s="431">
        <v>0.0</v>
      </c>
      <c r="M541" s="431">
        <v>0.0</v>
      </c>
      <c r="N541" s="455">
        <v>50.0</v>
      </c>
      <c r="O541" s="399" t="s">
        <v>752</v>
      </c>
      <c r="P541" s="455">
        <v>0.0</v>
      </c>
      <c r="Q541" s="399" t="s">
        <v>753</v>
      </c>
      <c r="R541" s="400"/>
      <c r="S541" s="399"/>
      <c r="T541" s="400"/>
      <c r="U541" s="400"/>
      <c r="V541" s="400"/>
      <c r="W541" s="400"/>
      <c r="X541" s="400"/>
      <c r="Y541" s="400"/>
      <c r="Z541" s="401"/>
      <c r="AA541" s="401"/>
      <c r="AB541" s="401"/>
      <c r="AC541" s="401"/>
      <c r="AD541" s="401"/>
      <c r="AE541" s="401"/>
    </row>
    <row r="542" ht="12.0" customHeight="1">
      <c r="A542" s="399"/>
      <c r="B542" s="436"/>
      <c r="C542" s="399"/>
      <c r="D542" s="399"/>
      <c r="E542" s="399" t="s">
        <v>757</v>
      </c>
      <c r="F542" s="399"/>
      <c r="G542" s="436"/>
      <c r="H542" s="483"/>
      <c r="I542" s="455"/>
      <c r="J542" s="480">
        <v>1739.8229166666667</v>
      </c>
      <c r="K542" s="438">
        <v>0.0</v>
      </c>
      <c r="L542" s="478">
        <v>1739.8229166666667</v>
      </c>
      <c r="M542" s="478">
        <v>2.147929526748971</v>
      </c>
      <c r="N542" s="455">
        <v>50.0</v>
      </c>
      <c r="O542" s="399" t="s">
        <v>752</v>
      </c>
      <c r="P542" s="479">
        <v>10.310061728395063</v>
      </c>
      <c r="Q542" s="399" t="s">
        <v>753</v>
      </c>
      <c r="R542" s="400"/>
      <c r="S542" s="399"/>
      <c r="T542" s="400"/>
      <c r="U542" s="400"/>
      <c r="V542" s="400"/>
      <c r="W542" s="400"/>
      <c r="X542" s="400"/>
      <c r="Y542" s="400"/>
      <c r="Z542" s="401"/>
      <c r="AA542" s="401"/>
      <c r="AB542" s="401"/>
      <c r="AC542" s="401"/>
      <c r="AD542" s="401"/>
      <c r="AE542" s="401"/>
    </row>
    <row r="543" ht="12.0" customHeight="1">
      <c r="A543" s="399"/>
      <c r="B543" s="436"/>
      <c r="C543" s="399"/>
      <c r="D543" s="399"/>
      <c r="E543" s="399"/>
      <c r="F543" s="399"/>
      <c r="G543" s="436"/>
      <c r="H543" s="455"/>
      <c r="I543" s="399"/>
      <c r="J543" s="455"/>
      <c r="K543" s="438"/>
      <c r="L543" s="431">
        <v>6590.822916666667</v>
      </c>
      <c r="M543" s="431">
        <v>8.13681841563786</v>
      </c>
      <c r="N543" s="436"/>
      <c r="O543" s="399"/>
      <c r="P543" s="455">
        <v>40.147098765432105</v>
      </c>
      <c r="Q543" s="399"/>
      <c r="R543" s="400"/>
      <c r="S543" s="399"/>
      <c r="T543" s="400"/>
      <c r="U543" s="400"/>
      <c r="V543" s="400"/>
      <c r="W543" s="400"/>
      <c r="X543" s="400"/>
      <c r="Y543" s="400"/>
      <c r="Z543" s="401"/>
      <c r="AA543" s="401"/>
      <c r="AB543" s="401"/>
      <c r="AC543" s="401"/>
      <c r="AD543" s="401"/>
      <c r="AE543" s="401"/>
    </row>
    <row r="544" ht="12.0" customHeight="1">
      <c r="A544" s="399"/>
      <c r="B544" s="436"/>
      <c r="C544" s="399"/>
      <c r="D544" s="399"/>
      <c r="E544" s="399"/>
      <c r="F544" s="399"/>
      <c r="G544" s="399"/>
      <c r="H544" s="436"/>
      <c r="I544" s="431"/>
      <c r="J544" s="470"/>
      <c r="K544" s="470"/>
      <c r="L544" s="468"/>
      <c r="M544" s="400"/>
      <c r="N544" s="399"/>
      <c r="O544" s="399"/>
      <c r="P544" s="399"/>
      <c r="Q544" s="399"/>
      <c r="R544" s="400"/>
      <c r="S544" s="399"/>
      <c r="T544" s="400"/>
      <c r="U544" s="400"/>
      <c r="V544" s="400"/>
      <c r="W544" s="400"/>
      <c r="X544" s="400"/>
      <c r="Y544" s="400"/>
      <c r="Z544" s="401"/>
      <c r="AA544" s="401"/>
      <c r="AB544" s="401"/>
      <c r="AC544" s="401"/>
      <c r="AD544" s="401"/>
      <c r="AE544" s="401"/>
    </row>
    <row r="545" ht="12.0" customHeight="1">
      <c r="A545" s="399"/>
      <c r="B545" s="436"/>
      <c r="C545" s="399"/>
      <c r="D545" s="399"/>
      <c r="E545" s="441" t="s">
        <v>544</v>
      </c>
      <c r="F545" s="399"/>
      <c r="G545" s="435" t="s">
        <v>553</v>
      </c>
      <c r="H545" s="479" t="s">
        <v>631</v>
      </c>
      <c r="I545" s="435" t="s">
        <v>632</v>
      </c>
      <c r="J545" s="479" t="s">
        <v>633</v>
      </c>
      <c r="K545" s="442" t="s">
        <v>634</v>
      </c>
      <c r="L545" s="479" t="s">
        <v>635</v>
      </c>
      <c r="M545" s="431"/>
      <c r="N545" s="436"/>
      <c r="O545" s="399"/>
      <c r="P545" s="455"/>
      <c r="Q545" s="399"/>
      <c r="R545" s="400"/>
      <c r="S545" s="399"/>
      <c r="T545" s="400"/>
      <c r="U545" s="400"/>
      <c r="V545" s="400"/>
      <c r="W545" s="400"/>
      <c r="X545" s="400"/>
      <c r="Y545" s="400"/>
      <c r="Z545" s="401"/>
      <c r="AA545" s="401"/>
      <c r="AB545" s="401"/>
      <c r="AC545" s="401"/>
      <c r="AD545" s="401"/>
      <c r="AE545" s="401"/>
    </row>
    <row r="546" ht="12.0" customHeight="1">
      <c r="A546" s="399"/>
      <c r="B546" s="436"/>
      <c r="C546" s="399"/>
      <c r="D546" s="399"/>
      <c r="E546" s="399" t="s">
        <v>477</v>
      </c>
      <c r="F546" s="399"/>
      <c r="G546" s="480">
        <v>6590.822916666667</v>
      </c>
      <c r="H546" s="480">
        <v>8.13681841563786</v>
      </c>
      <c r="I546" s="456">
        <v>0.0</v>
      </c>
      <c r="J546" s="456">
        <v>4068.40920781893</v>
      </c>
      <c r="K546" s="456">
        <v>16477.057291666668</v>
      </c>
      <c r="L546" s="456">
        <v>20545.4664994856</v>
      </c>
      <c r="M546" s="431"/>
      <c r="N546" s="436"/>
      <c r="O546" s="399"/>
      <c r="P546" s="455"/>
      <c r="Q546" s="399"/>
      <c r="R546" s="400"/>
      <c r="S546" s="399"/>
      <c r="T546" s="400"/>
      <c r="U546" s="400"/>
      <c r="V546" s="400"/>
      <c r="W546" s="400"/>
      <c r="X546" s="400"/>
      <c r="Y546" s="400"/>
      <c r="Z546" s="401"/>
      <c r="AA546" s="401"/>
      <c r="AB546" s="401"/>
      <c r="AC546" s="401"/>
      <c r="AD546" s="401"/>
      <c r="AE546" s="401"/>
    </row>
    <row r="547" ht="12.0" customHeight="1">
      <c r="A547" s="399"/>
      <c r="B547" s="436"/>
      <c r="C547" s="399"/>
      <c r="D547" s="399"/>
      <c r="E547" s="399"/>
      <c r="F547" s="399"/>
      <c r="G547" s="399"/>
      <c r="H547" s="436"/>
      <c r="I547" s="431"/>
      <c r="J547" s="470"/>
      <c r="K547" s="470"/>
      <c r="L547" s="468"/>
      <c r="M547" s="400"/>
      <c r="N547" s="399"/>
      <c r="O547" s="399"/>
      <c r="P547" s="399"/>
      <c r="Q547" s="399"/>
      <c r="R547" s="400"/>
      <c r="S547" s="399"/>
      <c r="T547" s="400"/>
      <c r="U547" s="400"/>
      <c r="V547" s="400"/>
      <c r="W547" s="400"/>
      <c r="X547" s="400"/>
      <c r="Y547" s="400"/>
      <c r="Z547" s="401"/>
      <c r="AA547" s="401"/>
      <c r="AB547" s="401"/>
      <c r="AC547" s="401"/>
      <c r="AD547" s="401"/>
      <c r="AE547" s="401"/>
    </row>
    <row r="548" ht="12.0" customHeight="1">
      <c r="A548" s="399"/>
      <c r="B548" s="436"/>
      <c r="C548" s="399" t="s">
        <v>764</v>
      </c>
      <c r="D548" s="399" t="s">
        <v>765</v>
      </c>
      <c r="E548" s="399"/>
      <c r="F548" s="399"/>
      <c r="G548" s="399"/>
      <c r="H548" s="436" t="s">
        <v>410</v>
      </c>
      <c r="I548" s="423">
        <v>110.09485987654321</v>
      </c>
      <c r="J548" s="470">
        <v>1.0</v>
      </c>
      <c r="K548" s="431">
        <v>110.09485987654321</v>
      </c>
      <c r="L548" s="468">
        <v>330.28457962962966</v>
      </c>
      <c r="M548" s="431"/>
      <c r="N548" s="431"/>
      <c r="O548" s="431"/>
      <c r="P548" s="430"/>
      <c r="Q548" s="468">
        <v>8210.336054421768</v>
      </c>
      <c r="R548" s="400"/>
      <c r="S548" s="439">
        <v>19246.67330875741</v>
      </c>
      <c r="T548" s="400"/>
      <c r="U548" s="400"/>
      <c r="V548" s="400"/>
      <c r="W548" s="400"/>
      <c r="X548" s="400">
        <v>25593.948811623417</v>
      </c>
      <c r="Y548" s="400">
        <v>44840.62212038082</v>
      </c>
      <c r="Z548" s="401"/>
      <c r="AA548" s="401"/>
      <c r="AB548" s="401"/>
      <c r="AC548" s="401"/>
      <c r="AD548" s="401"/>
      <c r="AE548" s="401"/>
    </row>
    <row r="549" ht="12.0" customHeight="1">
      <c r="A549" s="399"/>
      <c r="B549" s="436"/>
      <c r="C549" s="399"/>
      <c r="D549" s="399"/>
      <c r="E549" s="399"/>
      <c r="F549" s="399"/>
      <c r="G549" s="399"/>
      <c r="H549" s="436"/>
      <c r="I549" s="431"/>
      <c r="J549" s="470"/>
      <c r="K549" s="470"/>
      <c r="L549" s="468"/>
      <c r="M549" s="400"/>
      <c r="N549" s="399"/>
      <c r="O549" s="399"/>
      <c r="P549" s="399"/>
      <c r="Q549" s="399"/>
      <c r="R549" s="400"/>
      <c r="S549" s="399"/>
      <c r="T549" s="400"/>
      <c r="U549" s="400"/>
      <c r="V549" s="400"/>
      <c r="W549" s="400"/>
      <c r="X549" s="400"/>
      <c r="Y549" s="400"/>
      <c r="Z549" s="401"/>
      <c r="AA549" s="401"/>
      <c r="AB549" s="401"/>
      <c r="AC549" s="401"/>
      <c r="AD549" s="401"/>
      <c r="AE549" s="401"/>
    </row>
    <row r="550" ht="12.0" customHeight="1">
      <c r="A550" s="399"/>
      <c r="B550" s="436"/>
      <c r="C550" s="399"/>
      <c r="D550" s="399"/>
      <c r="E550" s="399"/>
      <c r="F550" s="399"/>
      <c r="G550" s="399"/>
      <c r="H550" s="399"/>
      <c r="I550" s="399"/>
      <c r="J550" s="399"/>
      <c r="K550" s="436" t="s">
        <v>607</v>
      </c>
      <c r="L550" s="436" t="s">
        <v>541</v>
      </c>
      <c r="M550" s="436" t="s">
        <v>608</v>
      </c>
      <c r="N550" s="399"/>
      <c r="O550" s="399"/>
      <c r="P550" s="436"/>
      <c r="Q550" s="399"/>
      <c r="R550" s="400"/>
      <c r="S550" s="399"/>
      <c r="T550" s="400"/>
      <c r="U550" s="400"/>
      <c r="V550" s="400"/>
      <c r="W550" s="400"/>
      <c r="X550" s="400"/>
      <c r="Y550" s="400"/>
      <c r="Z550" s="401"/>
      <c r="AA550" s="401"/>
      <c r="AB550" s="401"/>
      <c r="AC550" s="401"/>
      <c r="AD550" s="401"/>
      <c r="AE550" s="401"/>
    </row>
    <row r="551" ht="12.0" customHeight="1">
      <c r="A551" s="399"/>
      <c r="B551" s="436"/>
      <c r="C551" s="399"/>
      <c r="D551" s="399"/>
      <c r="E551" s="441" t="s">
        <v>609</v>
      </c>
      <c r="F551" s="399"/>
      <c r="G551" s="435" t="s">
        <v>766</v>
      </c>
      <c r="H551" s="435" t="s">
        <v>610</v>
      </c>
      <c r="I551" s="435" t="s">
        <v>611</v>
      </c>
      <c r="J551" s="435" t="s">
        <v>612</v>
      </c>
      <c r="K551" s="435" t="s">
        <v>613</v>
      </c>
      <c r="L551" s="435" t="s">
        <v>614</v>
      </c>
      <c r="M551" s="435" t="s">
        <v>615</v>
      </c>
      <c r="N551" s="399"/>
      <c r="O551" s="399"/>
      <c r="P551" s="436"/>
      <c r="Q551" s="399"/>
      <c r="R551" s="400"/>
      <c r="S551" s="399"/>
      <c r="T551" s="400"/>
      <c r="U551" s="400"/>
      <c r="V551" s="400"/>
      <c r="W551" s="400"/>
      <c r="X551" s="400"/>
      <c r="Y551" s="400"/>
      <c r="Z551" s="401"/>
      <c r="AA551" s="401"/>
      <c r="AB551" s="401"/>
      <c r="AC551" s="401"/>
      <c r="AD551" s="401"/>
      <c r="AE551" s="401"/>
    </row>
    <row r="552" ht="12.0" customHeight="1">
      <c r="A552" s="399"/>
      <c r="B552" s="436"/>
      <c r="C552" s="399"/>
      <c r="D552" s="399"/>
      <c r="E552" s="399" t="s">
        <v>767</v>
      </c>
      <c r="F552" s="399"/>
      <c r="G552" s="436"/>
      <c r="H552" s="483"/>
      <c r="I552" s="436">
        <v>4418.0</v>
      </c>
      <c r="J552" s="455">
        <v>442.0</v>
      </c>
      <c r="K552" s="438">
        <v>0.0</v>
      </c>
      <c r="L552" s="431">
        <v>442.0</v>
      </c>
      <c r="M552" s="431">
        <v>0.5456790123456791</v>
      </c>
      <c r="N552" s="436">
        <v>0.01</v>
      </c>
      <c r="O552" s="399" t="s">
        <v>709</v>
      </c>
      <c r="P552" s="455">
        <v>44.18</v>
      </c>
      <c r="Q552" s="399" t="s">
        <v>630</v>
      </c>
      <c r="R552" s="400"/>
      <c r="S552" s="399"/>
      <c r="T552" s="400"/>
      <c r="U552" s="400"/>
      <c r="V552" s="400"/>
      <c r="W552" s="400"/>
      <c r="X552" s="400"/>
      <c r="Y552" s="400"/>
      <c r="Z552" s="401"/>
      <c r="AA552" s="401"/>
      <c r="AB552" s="401"/>
      <c r="AC552" s="401"/>
      <c r="AD552" s="401"/>
      <c r="AE552" s="401"/>
    </row>
    <row r="553" ht="12.0" customHeight="1">
      <c r="A553" s="399"/>
      <c r="B553" s="436"/>
      <c r="C553" s="399"/>
      <c r="D553" s="399"/>
      <c r="E553" s="399" t="s">
        <v>722</v>
      </c>
      <c r="F553" s="399"/>
      <c r="G553" s="436"/>
      <c r="H553" s="436"/>
      <c r="I553" s="436">
        <v>345.0</v>
      </c>
      <c r="J553" s="436">
        <v>345.0</v>
      </c>
      <c r="K553" s="438">
        <v>0.5</v>
      </c>
      <c r="L553" s="431">
        <v>172.5</v>
      </c>
      <c r="M553" s="431">
        <v>0.21296296296296297</v>
      </c>
      <c r="N553" s="436">
        <v>0.02</v>
      </c>
      <c r="O553" s="399" t="s">
        <v>709</v>
      </c>
      <c r="P553" s="455">
        <v>6.9</v>
      </c>
      <c r="Q553" s="399" t="s">
        <v>723</v>
      </c>
      <c r="R553" s="400"/>
      <c r="S553" s="399"/>
      <c r="T553" s="400"/>
      <c r="U553" s="400"/>
      <c r="V553" s="400"/>
      <c r="W553" s="400"/>
      <c r="X553" s="400"/>
      <c r="Y553" s="400"/>
      <c r="Z553" s="401"/>
      <c r="AA553" s="401"/>
      <c r="AB553" s="401"/>
      <c r="AC553" s="401"/>
      <c r="AD553" s="401"/>
      <c r="AE553" s="401"/>
    </row>
    <row r="554" ht="12.0" customHeight="1">
      <c r="A554" s="399"/>
      <c r="B554" s="436"/>
      <c r="C554" s="399"/>
      <c r="D554" s="399"/>
      <c r="E554" s="399" t="s">
        <v>768</v>
      </c>
      <c r="F554" s="399"/>
      <c r="G554" s="455">
        <v>20.7195</v>
      </c>
      <c r="H554" s="483"/>
      <c r="I554" s="436"/>
      <c r="J554" s="455">
        <v>84.56938775510204</v>
      </c>
      <c r="K554" s="438">
        <v>0.0</v>
      </c>
      <c r="L554" s="431">
        <v>84.56938775510204</v>
      </c>
      <c r="M554" s="431">
        <v>0.10440665154950869</v>
      </c>
      <c r="N554" s="436">
        <v>0.7</v>
      </c>
      <c r="O554" s="399" t="s">
        <v>769</v>
      </c>
      <c r="P554" s="455">
        <v>14.503649999999999</v>
      </c>
      <c r="Q554" s="399" t="s">
        <v>770</v>
      </c>
      <c r="R554" s="400"/>
      <c r="S554" s="399"/>
      <c r="T554" s="400"/>
      <c r="U554" s="400"/>
      <c r="V554" s="400"/>
      <c r="W554" s="400"/>
      <c r="X554" s="400"/>
      <c r="Y554" s="400"/>
      <c r="Z554" s="401"/>
      <c r="AA554" s="401"/>
      <c r="AB554" s="401"/>
      <c r="AC554" s="401"/>
      <c r="AD554" s="401"/>
      <c r="AE554" s="401"/>
    </row>
    <row r="555" ht="12.0" customHeight="1">
      <c r="A555" s="399"/>
      <c r="B555" s="436"/>
      <c r="C555" s="399"/>
      <c r="D555" s="399"/>
      <c r="E555" s="399" t="s">
        <v>754</v>
      </c>
      <c r="F555" s="399"/>
      <c r="G555" s="455"/>
      <c r="H555" s="483"/>
      <c r="I555" s="436"/>
      <c r="J555" s="455">
        <v>1428.0</v>
      </c>
      <c r="K555" s="438">
        <v>0.0</v>
      </c>
      <c r="L555" s="431">
        <v>1428.0</v>
      </c>
      <c r="M555" s="431">
        <v>1.762962962962963</v>
      </c>
      <c r="N555" s="455">
        <v>50.0</v>
      </c>
      <c r="O555" s="399" t="s">
        <v>752</v>
      </c>
      <c r="P555" s="455">
        <v>8.462222222222222</v>
      </c>
      <c r="Q555" s="399" t="s">
        <v>753</v>
      </c>
      <c r="R555" s="400"/>
      <c r="S555" s="399"/>
      <c r="T555" s="400"/>
      <c r="U555" s="400"/>
      <c r="V555" s="400"/>
      <c r="W555" s="400"/>
      <c r="X555" s="400"/>
      <c r="Y555" s="400"/>
      <c r="Z555" s="401"/>
      <c r="AA555" s="401"/>
      <c r="AB555" s="401"/>
      <c r="AC555" s="401"/>
      <c r="AD555" s="401"/>
      <c r="AE555" s="401"/>
    </row>
    <row r="556" ht="12.0" customHeight="1">
      <c r="A556" s="399"/>
      <c r="B556" s="436"/>
      <c r="C556" s="399"/>
      <c r="D556" s="399"/>
      <c r="E556" s="399" t="s">
        <v>755</v>
      </c>
      <c r="F556" s="399"/>
      <c r="G556" s="436"/>
      <c r="H556" s="483"/>
      <c r="I556" s="436"/>
      <c r="J556" s="455">
        <v>1069.0</v>
      </c>
      <c r="K556" s="438">
        <v>0.0</v>
      </c>
      <c r="L556" s="431">
        <v>1069.0</v>
      </c>
      <c r="M556" s="431">
        <v>1.319753086419753</v>
      </c>
      <c r="N556" s="455">
        <v>50.0</v>
      </c>
      <c r="O556" s="399" t="s">
        <v>752</v>
      </c>
      <c r="P556" s="455">
        <v>6.334814814814815</v>
      </c>
      <c r="Q556" s="399" t="s">
        <v>753</v>
      </c>
      <c r="R556" s="400"/>
      <c r="S556" s="399"/>
      <c r="T556" s="400"/>
      <c r="U556" s="400"/>
      <c r="V556" s="400"/>
      <c r="W556" s="400"/>
      <c r="X556" s="400"/>
      <c r="Y556" s="400"/>
      <c r="Z556" s="401"/>
      <c r="AA556" s="401"/>
      <c r="AB556" s="401"/>
      <c r="AC556" s="401"/>
      <c r="AD556" s="401"/>
      <c r="AE556" s="401"/>
    </row>
    <row r="557" ht="12.0" customHeight="1">
      <c r="A557" s="399"/>
      <c r="B557" s="436"/>
      <c r="C557" s="399"/>
      <c r="D557" s="399"/>
      <c r="E557" s="399" t="s">
        <v>756</v>
      </c>
      <c r="F557" s="399"/>
      <c r="G557" s="436"/>
      <c r="H557" s="483"/>
      <c r="I557" s="436"/>
      <c r="J557" s="455">
        <v>697.0</v>
      </c>
      <c r="K557" s="438">
        <v>0.0</v>
      </c>
      <c r="L557" s="431">
        <v>697.0</v>
      </c>
      <c r="M557" s="431">
        <v>0.8604938271604938</v>
      </c>
      <c r="N557" s="455">
        <v>50.0</v>
      </c>
      <c r="O557" s="399" t="s">
        <v>752</v>
      </c>
      <c r="P557" s="455">
        <v>4.13037037037037</v>
      </c>
      <c r="Q557" s="399" t="s">
        <v>753</v>
      </c>
      <c r="R557" s="400"/>
      <c r="S557" s="399"/>
      <c r="T557" s="400"/>
      <c r="U557" s="400"/>
      <c r="V557" s="400"/>
      <c r="W557" s="400"/>
      <c r="X557" s="400"/>
      <c r="Y557" s="400"/>
      <c r="Z557" s="401"/>
      <c r="AA557" s="401"/>
      <c r="AB557" s="401"/>
      <c r="AC557" s="401"/>
      <c r="AD557" s="401"/>
      <c r="AE557" s="401"/>
    </row>
    <row r="558" ht="12.0" customHeight="1">
      <c r="A558" s="399"/>
      <c r="B558" s="436"/>
      <c r="C558" s="399"/>
      <c r="D558" s="399"/>
      <c r="E558" s="399" t="s">
        <v>757</v>
      </c>
      <c r="F558" s="399"/>
      <c r="G558" s="436"/>
      <c r="H558" s="483"/>
      <c r="I558" s="455"/>
      <c r="J558" s="480">
        <v>4317.266666666667</v>
      </c>
      <c r="K558" s="438">
        <v>0.0</v>
      </c>
      <c r="L558" s="478">
        <v>4317.266666666667</v>
      </c>
      <c r="M558" s="478">
        <v>5.329958847736626</v>
      </c>
      <c r="N558" s="455">
        <v>50.0</v>
      </c>
      <c r="O558" s="399" t="s">
        <v>752</v>
      </c>
      <c r="P558" s="479">
        <v>25.583802469135808</v>
      </c>
      <c r="Q558" s="399" t="s">
        <v>753</v>
      </c>
      <c r="R558" s="400"/>
      <c r="S558" s="399"/>
      <c r="T558" s="400"/>
      <c r="U558" s="400"/>
      <c r="V558" s="400"/>
      <c r="W558" s="400"/>
      <c r="X558" s="400"/>
      <c r="Y558" s="400"/>
      <c r="Z558" s="401"/>
      <c r="AA558" s="401"/>
      <c r="AB558" s="401"/>
      <c r="AC558" s="401"/>
      <c r="AD558" s="401"/>
      <c r="AE558" s="401"/>
    </row>
    <row r="559" ht="12.0" customHeight="1">
      <c r="A559" s="399"/>
      <c r="B559" s="436"/>
      <c r="C559" s="399"/>
      <c r="D559" s="399"/>
      <c r="E559" s="399"/>
      <c r="F559" s="399"/>
      <c r="G559" s="436"/>
      <c r="H559" s="455"/>
      <c r="I559" s="399"/>
      <c r="J559" s="455"/>
      <c r="K559" s="438"/>
      <c r="L559" s="431">
        <v>8210.336054421768</v>
      </c>
      <c r="M559" s="431">
        <v>10.136217351137986</v>
      </c>
      <c r="N559" s="436"/>
      <c r="O559" s="399"/>
      <c r="P559" s="455">
        <v>110.09485987654321</v>
      </c>
      <c r="Q559" s="399"/>
      <c r="R559" s="400"/>
      <c r="S559" s="399"/>
      <c r="T559" s="400"/>
      <c r="U559" s="400"/>
      <c r="V559" s="400"/>
      <c r="W559" s="400"/>
      <c r="X559" s="400"/>
      <c r="Y559" s="400"/>
      <c r="Z559" s="401"/>
      <c r="AA559" s="401"/>
      <c r="AB559" s="401"/>
      <c r="AC559" s="401"/>
      <c r="AD559" s="401"/>
      <c r="AE559" s="401"/>
    </row>
    <row r="560" ht="12.0" customHeight="1">
      <c r="A560" s="399"/>
      <c r="B560" s="436"/>
      <c r="C560" s="399"/>
      <c r="D560" s="399"/>
      <c r="E560" s="399"/>
      <c r="F560" s="399"/>
      <c r="G560" s="399"/>
      <c r="H560" s="436"/>
      <c r="I560" s="431"/>
      <c r="J560" s="470"/>
      <c r="K560" s="470"/>
      <c r="L560" s="468"/>
      <c r="M560" s="400"/>
      <c r="N560" s="399"/>
      <c r="O560" s="399"/>
      <c r="P560" s="399"/>
      <c r="Q560" s="399"/>
      <c r="R560" s="400"/>
      <c r="S560" s="399"/>
      <c r="T560" s="400"/>
      <c r="U560" s="400"/>
      <c r="V560" s="400"/>
      <c r="W560" s="400"/>
      <c r="X560" s="400"/>
      <c r="Y560" s="400"/>
      <c r="Z560" s="401"/>
      <c r="AA560" s="401"/>
      <c r="AB560" s="401"/>
      <c r="AC560" s="401"/>
      <c r="AD560" s="401"/>
      <c r="AE560" s="401"/>
    </row>
    <row r="561" ht="12.0" customHeight="1">
      <c r="A561" s="399"/>
      <c r="B561" s="436"/>
      <c r="C561" s="399"/>
      <c r="D561" s="399"/>
      <c r="E561" s="441" t="s">
        <v>544</v>
      </c>
      <c r="F561" s="399"/>
      <c r="G561" s="435" t="s">
        <v>553</v>
      </c>
      <c r="H561" s="479" t="s">
        <v>631</v>
      </c>
      <c r="I561" s="435" t="s">
        <v>632</v>
      </c>
      <c r="J561" s="479" t="s">
        <v>633</v>
      </c>
      <c r="K561" s="442" t="s">
        <v>634</v>
      </c>
      <c r="L561" s="479" t="s">
        <v>635</v>
      </c>
      <c r="M561" s="431"/>
      <c r="N561" s="436"/>
      <c r="O561" s="399"/>
      <c r="P561" s="455"/>
      <c r="Q561" s="399"/>
      <c r="R561" s="400"/>
      <c r="S561" s="399"/>
      <c r="T561" s="400"/>
      <c r="U561" s="400"/>
      <c r="V561" s="400"/>
      <c r="W561" s="400"/>
      <c r="X561" s="400"/>
      <c r="Y561" s="400"/>
      <c r="Z561" s="401"/>
      <c r="AA561" s="401"/>
      <c r="AB561" s="401"/>
      <c r="AC561" s="401"/>
      <c r="AD561" s="401"/>
      <c r="AE561" s="401"/>
    </row>
    <row r="562" ht="12.0" customHeight="1">
      <c r="A562" s="399"/>
      <c r="B562" s="436"/>
      <c r="C562" s="399"/>
      <c r="D562" s="399"/>
      <c r="E562" s="399" t="s">
        <v>477</v>
      </c>
      <c r="F562" s="399"/>
      <c r="G562" s="480">
        <v>8210.336054421768</v>
      </c>
      <c r="H562" s="480">
        <v>10.136217351137986</v>
      </c>
      <c r="I562" s="456">
        <v>0.0</v>
      </c>
      <c r="J562" s="456">
        <v>5068.108675568993</v>
      </c>
      <c r="K562" s="456">
        <v>20525.840136054423</v>
      </c>
      <c r="L562" s="456">
        <v>25593.948811623417</v>
      </c>
      <c r="M562" s="431"/>
      <c r="N562" s="436"/>
      <c r="O562" s="399"/>
      <c r="P562" s="455"/>
      <c r="Q562" s="399"/>
      <c r="R562" s="400"/>
      <c r="S562" s="399"/>
      <c r="T562" s="400"/>
      <c r="U562" s="400"/>
      <c r="V562" s="400"/>
      <c r="W562" s="400"/>
      <c r="X562" s="400"/>
      <c r="Y562" s="400"/>
      <c r="Z562" s="401"/>
      <c r="AA562" s="401"/>
      <c r="AB562" s="401"/>
      <c r="AC562" s="401"/>
      <c r="AD562" s="401"/>
      <c r="AE562" s="401"/>
    </row>
    <row r="563" ht="12.0" customHeight="1">
      <c r="A563" s="399"/>
      <c r="B563" s="436"/>
      <c r="C563" s="399"/>
      <c r="D563" s="399"/>
      <c r="E563" s="399"/>
      <c r="F563" s="399"/>
      <c r="G563" s="399"/>
      <c r="H563" s="436"/>
      <c r="I563" s="431"/>
      <c r="J563" s="470"/>
      <c r="K563" s="470"/>
      <c r="L563" s="468"/>
      <c r="M563" s="400"/>
      <c r="N563" s="399"/>
      <c r="O563" s="399"/>
      <c r="P563" s="399"/>
      <c r="Q563" s="399"/>
      <c r="R563" s="400"/>
      <c r="S563" s="399"/>
      <c r="T563" s="400"/>
      <c r="U563" s="400"/>
      <c r="V563" s="400"/>
      <c r="W563" s="400"/>
      <c r="X563" s="400"/>
      <c r="Y563" s="400"/>
      <c r="Z563" s="401"/>
      <c r="AA563" s="401"/>
      <c r="AB563" s="401"/>
      <c r="AC563" s="401"/>
      <c r="AD563" s="401"/>
      <c r="AE563" s="401"/>
    </row>
    <row r="564" ht="12.0" customHeight="1">
      <c r="A564" s="399"/>
      <c r="B564" s="436"/>
      <c r="C564" s="399" t="s">
        <v>771</v>
      </c>
      <c r="D564" s="399" t="s">
        <v>772</v>
      </c>
      <c r="E564" s="399"/>
      <c r="F564" s="399"/>
      <c r="G564" s="399"/>
      <c r="H564" s="436" t="s">
        <v>410</v>
      </c>
      <c r="I564" s="423">
        <v>12.331851851851852</v>
      </c>
      <c r="J564" s="470">
        <v>1.0</v>
      </c>
      <c r="K564" s="431">
        <v>12.331851851851852</v>
      </c>
      <c r="L564" s="468">
        <v>36.995555555555555</v>
      </c>
      <c r="M564" s="431"/>
      <c r="N564" s="431"/>
      <c r="O564" s="431"/>
      <c r="P564" s="430"/>
      <c r="Q564" s="468">
        <v>2081.0</v>
      </c>
      <c r="R564" s="400"/>
      <c r="S564" s="439">
        <v>2155.8420088888893</v>
      </c>
      <c r="T564" s="400"/>
      <c r="U564" s="400"/>
      <c r="V564" s="400"/>
      <c r="W564" s="400"/>
      <c r="X564" s="400">
        <v>6487.067901234568</v>
      </c>
      <c r="Y564" s="400">
        <v>8642.909910123457</v>
      </c>
      <c r="Z564" s="401"/>
      <c r="AA564" s="401"/>
      <c r="AB564" s="401"/>
      <c r="AC564" s="401"/>
      <c r="AD564" s="401"/>
      <c r="AE564" s="401"/>
    </row>
    <row r="565" ht="12.0" customHeight="1">
      <c r="A565" s="399"/>
      <c r="B565" s="436"/>
      <c r="C565" s="399"/>
      <c r="D565" s="399"/>
      <c r="E565" s="399"/>
      <c r="F565" s="399"/>
      <c r="G565" s="399"/>
      <c r="H565" s="436"/>
      <c r="I565" s="431"/>
      <c r="J565" s="470"/>
      <c r="K565" s="470"/>
      <c r="L565" s="468"/>
      <c r="M565" s="400"/>
      <c r="N565" s="399"/>
      <c r="O565" s="399"/>
      <c r="P565" s="399"/>
      <c r="Q565" s="399"/>
      <c r="R565" s="400"/>
      <c r="S565" s="399"/>
      <c r="T565" s="400"/>
      <c r="U565" s="400"/>
      <c r="V565" s="400"/>
      <c r="W565" s="400"/>
      <c r="X565" s="400"/>
      <c r="Y565" s="400"/>
      <c r="Z565" s="401"/>
      <c r="AA565" s="401"/>
      <c r="AB565" s="401"/>
      <c r="AC565" s="401"/>
      <c r="AD565" s="401"/>
      <c r="AE565" s="401"/>
    </row>
    <row r="566" ht="12.0" customHeight="1">
      <c r="A566" s="399"/>
      <c r="B566" s="436"/>
      <c r="C566" s="399"/>
      <c r="D566" s="399"/>
      <c r="E566" s="399"/>
      <c r="F566" s="399"/>
      <c r="G566" s="399"/>
      <c r="H566" s="399"/>
      <c r="I566" s="399"/>
      <c r="J566" s="399"/>
      <c r="K566" s="436" t="s">
        <v>607</v>
      </c>
      <c r="L566" s="436" t="s">
        <v>541</v>
      </c>
      <c r="M566" s="436" t="s">
        <v>608</v>
      </c>
      <c r="N566" s="399"/>
      <c r="O566" s="399"/>
      <c r="P566" s="436"/>
      <c r="Q566" s="399"/>
      <c r="R566" s="400"/>
      <c r="S566" s="399"/>
      <c r="T566" s="400"/>
      <c r="U566" s="400"/>
      <c r="V566" s="400"/>
      <c r="W566" s="400"/>
      <c r="X566" s="400"/>
      <c r="Y566" s="400"/>
      <c r="Z566" s="401"/>
      <c r="AA566" s="401"/>
      <c r="AB566" s="401"/>
      <c r="AC566" s="401"/>
      <c r="AD566" s="401"/>
      <c r="AE566" s="401"/>
    </row>
    <row r="567" ht="12.0" customHeight="1">
      <c r="A567" s="399"/>
      <c r="B567" s="436"/>
      <c r="C567" s="399"/>
      <c r="D567" s="399"/>
      <c r="E567" s="441" t="s">
        <v>609</v>
      </c>
      <c r="F567" s="399"/>
      <c r="G567" s="435" t="s">
        <v>357</v>
      </c>
      <c r="H567" s="435" t="s">
        <v>610</v>
      </c>
      <c r="I567" s="435" t="s">
        <v>611</v>
      </c>
      <c r="J567" s="435" t="s">
        <v>612</v>
      </c>
      <c r="K567" s="435" t="s">
        <v>613</v>
      </c>
      <c r="L567" s="435" t="s">
        <v>614</v>
      </c>
      <c r="M567" s="435" t="s">
        <v>615</v>
      </c>
      <c r="N567" s="399"/>
      <c r="O567" s="399"/>
      <c r="P567" s="436"/>
      <c r="Q567" s="399"/>
      <c r="R567" s="400"/>
      <c r="S567" s="399"/>
      <c r="T567" s="400"/>
      <c r="U567" s="400"/>
      <c r="V567" s="400"/>
      <c r="W567" s="400"/>
      <c r="X567" s="400"/>
      <c r="Y567" s="400"/>
      <c r="Z567" s="401"/>
      <c r="AA567" s="401"/>
      <c r="AB567" s="401"/>
      <c r="AC567" s="401"/>
      <c r="AD567" s="401"/>
      <c r="AE567" s="401"/>
    </row>
    <row r="568" ht="12.0" customHeight="1">
      <c r="A568" s="399"/>
      <c r="B568" s="436"/>
      <c r="C568" s="399"/>
      <c r="D568" s="399"/>
      <c r="E568" s="399" t="s">
        <v>751</v>
      </c>
      <c r="F568" s="399"/>
      <c r="G568" s="436"/>
      <c r="H568" s="483"/>
      <c r="I568" s="436"/>
      <c r="J568" s="455"/>
      <c r="K568" s="438">
        <v>0.0</v>
      </c>
      <c r="L568" s="431">
        <v>0.0</v>
      </c>
      <c r="M568" s="431">
        <v>0.0</v>
      </c>
      <c r="N568" s="436">
        <v>0.25</v>
      </c>
      <c r="O568" s="399" t="s">
        <v>735</v>
      </c>
      <c r="P568" s="455">
        <v>0.0</v>
      </c>
      <c r="Q568" s="399" t="s">
        <v>773</v>
      </c>
      <c r="R568" s="400"/>
      <c r="S568" s="399"/>
      <c r="T568" s="400"/>
      <c r="U568" s="400"/>
      <c r="V568" s="400"/>
      <c r="W568" s="400"/>
      <c r="X568" s="400"/>
      <c r="Y568" s="400"/>
      <c r="Z568" s="401"/>
      <c r="AA568" s="401"/>
      <c r="AB568" s="401"/>
      <c r="AC568" s="401"/>
      <c r="AD568" s="401"/>
      <c r="AE568" s="401"/>
    </row>
    <row r="569" ht="12.0" customHeight="1">
      <c r="A569" s="399"/>
      <c r="B569" s="436"/>
      <c r="C569" s="399"/>
      <c r="D569" s="399"/>
      <c r="E569" s="399" t="s">
        <v>754</v>
      </c>
      <c r="F569" s="399"/>
      <c r="G569" s="455"/>
      <c r="H569" s="483"/>
      <c r="I569" s="436"/>
      <c r="J569" s="455"/>
      <c r="K569" s="438">
        <v>0.0</v>
      </c>
      <c r="L569" s="431">
        <v>0.0</v>
      </c>
      <c r="M569" s="431">
        <v>0.0</v>
      </c>
      <c r="N569" s="455">
        <v>50.0</v>
      </c>
      <c r="O569" s="399" t="s">
        <v>752</v>
      </c>
      <c r="P569" s="455">
        <v>0.0</v>
      </c>
      <c r="Q569" s="399" t="s">
        <v>753</v>
      </c>
      <c r="R569" s="400"/>
      <c r="S569" s="399"/>
      <c r="T569" s="400"/>
      <c r="U569" s="400"/>
      <c r="V569" s="400"/>
      <c r="W569" s="400"/>
      <c r="X569" s="400"/>
      <c r="Y569" s="400"/>
      <c r="Z569" s="401"/>
      <c r="AA569" s="401"/>
      <c r="AB569" s="401"/>
      <c r="AC569" s="401"/>
      <c r="AD569" s="401"/>
      <c r="AE569" s="401"/>
    </row>
    <row r="570" ht="12.0" customHeight="1">
      <c r="A570" s="399"/>
      <c r="B570" s="436"/>
      <c r="C570" s="399"/>
      <c r="D570" s="399"/>
      <c r="E570" s="399" t="s">
        <v>755</v>
      </c>
      <c r="F570" s="399"/>
      <c r="G570" s="436"/>
      <c r="H570" s="483"/>
      <c r="I570" s="436"/>
      <c r="J570" s="455"/>
      <c r="K570" s="438">
        <v>0.0</v>
      </c>
      <c r="L570" s="431">
        <v>0.0</v>
      </c>
      <c r="M570" s="431">
        <v>0.0</v>
      </c>
      <c r="N570" s="455">
        <v>50.0</v>
      </c>
      <c r="O570" s="399" t="s">
        <v>752</v>
      </c>
      <c r="P570" s="455">
        <v>0.0</v>
      </c>
      <c r="Q570" s="399" t="s">
        <v>753</v>
      </c>
      <c r="R570" s="400"/>
      <c r="S570" s="399"/>
      <c r="T570" s="400"/>
      <c r="U570" s="400"/>
      <c r="V570" s="400"/>
      <c r="W570" s="400"/>
      <c r="X570" s="400"/>
      <c r="Y570" s="400"/>
      <c r="Z570" s="401"/>
      <c r="AA570" s="401"/>
      <c r="AB570" s="401"/>
      <c r="AC570" s="401"/>
      <c r="AD570" s="401"/>
      <c r="AE570" s="401"/>
    </row>
    <row r="571" ht="12.0" customHeight="1">
      <c r="A571" s="399"/>
      <c r="B571" s="436"/>
      <c r="C571" s="399"/>
      <c r="D571" s="399"/>
      <c r="E571" s="399" t="s">
        <v>756</v>
      </c>
      <c r="F571" s="399"/>
      <c r="G571" s="436"/>
      <c r="H571" s="483"/>
      <c r="I571" s="436"/>
      <c r="J571" s="455">
        <v>1906.0</v>
      </c>
      <c r="K571" s="438">
        <v>0.0</v>
      </c>
      <c r="L571" s="431">
        <v>1906.0</v>
      </c>
      <c r="M571" s="431">
        <v>2.3530864197530863</v>
      </c>
      <c r="N571" s="455">
        <v>50.0</v>
      </c>
      <c r="O571" s="399" t="s">
        <v>752</v>
      </c>
      <c r="P571" s="455">
        <v>11.294814814814815</v>
      </c>
      <c r="Q571" s="399" t="s">
        <v>753</v>
      </c>
      <c r="R571" s="400"/>
      <c r="S571" s="399"/>
      <c r="T571" s="400"/>
      <c r="U571" s="400"/>
      <c r="V571" s="400"/>
      <c r="W571" s="400"/>
      <c r="X571" s="400"/>
      <c r="Y571" s="400"/>
      <c r="Z571" s="401"/>
      <c r="AA571" s="401"/>
      <c r="AB571" s="401"/>
      <c r="AC571" s="401"/>
      <c r="AD571" s="401"/>
      <c r="AE571" s="401"/>
    </row>
    <row r="572" ht="12.0" customHeight="1">
      <c r="A572" s="399"/>
      <c r="B572" s="436"/>
      <c r="C572" s="399"/>
      <c r="D572" s="399"/>
      <c r="E572" s="399" t="s">
        <v>757</v>
      </c>
      <c r="F572" s="399"/>
      <c r="G572" s="436"/>
      <c r="H572" s="483"/>
      <c r="I572" s="455"/>
      <c r="J572" s="480">
        <v>175.0</v>
      </c>
      <c r="K572" s="438">
        <v>0.0</v>
      </c>
      <c r="L572" s="478">
        <v>175.0</v>
      </c>
      <c r="M572" s="478">
        <v>0.21604938271604937</v>
      </c>
      <c r="N572" s="455">
        <v>50.0</v>
      </c>
      <c r="O572" s="399" t="s">
        <v>752</v>
      </c>
      <c r="P572" s="479">
        <v>1.0370370370370372</v>
      </c>
      <c r="Q572" s="399" t="s">
        <v>753</v>
      </c>
      <c r="R572" s="400"/>
      <c r="S572" s="399"/>
      <c r="T572" s="400"/>
      <c r="U572" s="400"/>
      <c r="V572" s="400"/>
      <c r="W572" s="400"/>
      <c r="X572" s="400"/>
      <c r="Y572" s="400"/>
      <c r="Z572" s="401"/>
      <c r="AA572" s="401"/>
      <c r="AB572" s="401"/>
      <c r="AC572" s="401"/>
      <c r="AD572" s="401"/>
      <c r="AE572" s="401"/>
    </row>
    <row r="573" ht="12.0" customHeight="1">
      <c r="A573" s="399"/>
      <c r="B573" s="436"/>
      <c r="C573" s="399"/>
      <c r="D573" s="399"/>
      <c r="E573" s="399"/>
      <c r="F573" s="399"/>
      <c r="G573" s="436"/>
      <c r="H573" s="455"/>
      <c r="I573" s="399"/>
      <c r="J573" s="455"/>
      <c r="K573" s="438"/>
      <c r="L573" s="431">
        <v>2081.0</v>
      </c>
      <c r="M573" s="431">
        <v>2.5691358024691358</v>
      </c>
      <c r="N573" s="436"/>
      <c r="O573" s="399"/>
      <c r="P573" s="455">
        <v>12.331851851851852</v>
      </c>
      <c r="Q573" s="399"/>
      <c r="R573" s="400"/>
      <c r="S573" s="399"/>
      <c r="T573" s="400"/>
      <c r="U573" s="400"/>
      <c r="V573" s="400"/>
      <c r="W573" s="400"/>
      <c r="X573" s="400"/>
      <c r="Y573" s="400"/>
      <c r="Z573" s="401"/>
      <c r="AA573" s="401"/>
      <c r="AB573" s="401"/>
      <c r="AC573" s="401"/>
      <c r="AD573" s="401"/>
      <c r="AE573" s="401"/>
    </row>
    <row r="574" ht="12.0" customHeight="1">
      <c r="A574" s="399"/>
      <c r="B574" s="436"/>
      <c r="C574" s="399"/>
      <c r="D574" s="399"/>
      <c r="E574" s="399"/>
      <c r="F574" s="399"/>
      <c r="G574" s="399"/>
      <c r="H574" s="436"/>
      <c r="I574" s="431"/>
      <c r="J574" s="470"/>
      <c r="K574" s="470"/>
      <c r="L574" s="468"/>
      <c r="M574" s="400"/>
      <c r="N574" s="399"/>
      <c r="O574" s="399"/>
      <c r="P574" s="399"/>
      <c r="Q574" s="399"/>
      <c r="R574" s="400"/>
      <c r="S574" s="399"/>
      <c r="T574" s="400"/>
      <c r="U574" s="400"/>
      <c r="V574" s="400"/>
      <c r="W574" s="400"/>
      <c r="X574" s="400"/>
      <c r="Y574" s="400"/>
      <c r="Z574" s="401"/>
      <c r="AA574" s="401"/>
      <c r="AB574" s="401"/>
      <c r="AC574" s="401"/>
      <c r="AD574" s="401"/>
      <c r="AE574" s="401"/>
    </row>
    <row r="575" ht="12.0" customHeight="1">
      <c r="A575" s="399"/>
      <c r="B575" s="436"/>
      <c r="C575" s="399"/>
      <c r="D575" s="399"/>
      <c r="E575" s="441" t="s">
        <v>544</v>
      </c>
      <c r="F575" s="399"/>
      <c r="G575" s="435" t="s">
        <v>553</v>
      </c>
      <c r="H575" s="479" t="s">
        <v>631</v>
      </c>
      <c r="I575" s="435" t="s">
        <v>632</v>
      </c>
      <c r="J575" s="479" t="s">
        <v>633</v>
      </c>
      <c r="K575" s="442" t="s">
        <v>634</v>
      </c>
      <c r="L575" s="479" t="s">
        <v>635</v>
      </c>
      <c r="M575" s="431"/>
      <c r="N575" s="436"/>
      <c r="O575" s="399"/>
      <c r="P575" s="455"/>
      <c r="Q575" s="399"/>
      <c r="R575" s="400"/>
      <c r="S575" s="399"/>
      <c r="T575" s="400"/>
      <c r="U575" s="400"/>
      <c r="V575" s="400"/>
      <c r="W575" s="400"/>
      <c r="X575" s="400"/>
      <c r="Y575" s="400"/>
      <c r="Z575" s="401"/>
      <c r="AA575" s="401"/>
      <c r="AB575" s="401"/>
      <c r="AC575" s="401"/>
      <c r="AD575" s="401"/>
      <c r="AE575" s="401"/>
    </row>
    <row r="576" ht="12.0" customHeight="1">
      <c r="A576" s="399"/>
      <c r="B576" s="436"/>
      <c r="C576" s="399"/>
      <c r="D576" s="399"/>
      <c r="E576" s="399" t="s">
        <v>477</v>
      </c>
      <c r="F576" s="399"/>
      <c r="G576" s="480">
        <v>2081.0</v>
      </c>
      <c r="H576" s="480">
        <v>2.5691358024691358</v>
      </c>
      <c r="I576" s="456">
        <v>0.0</v>
      </c>
      <c r="J576" s="456">
        <v>1284.567901234568</v>
      </c>
      <c r="K576" s="456">
        <v>5202.5</v>
      </c>
      <c r="L576" s="456">
        <v>6487.067901234568</v>
      </c>
      <c r="M576" s="431"/>
      <c r="N576" s="436"/>
      <c r="O576" s="399"/>
      <c r="P576" s="455"/>
      <c r="Q576" s="399"/>
      <c r="R576" s="400"/>
      <c r="S576" s="399"/>
      <c r="T576" s="400"/>
      <c r="U576" s="400"/>
      <c r="V576" s="400"/>
      <c r="W576" s="400"/>
      <c r="X576" s="400"/>
      <c r="Y576" s="400"/>
      <c r="Z576" s="401"/>
      <c r="AA576" s="401"/>
      <c r="AB576" s="401"/>
      <c r="AC576" s="401"/>
      <c r="AD576" s="401"/>
      <c r="AE576" s="401"/>
    </row>
    <row r="577" ht="12.0" customHeight="1">
      <c r="A577" s="399"/>
      <c r="B577" s="436"/>
      <c r="C577" s="399"/>
      <c r="D577" s="399"/>
      <c r="E577" s="399"/>
      <c r="F577" s="399"/>
      <c r="G577" s="399"/>
      <c r="H577" s="436"/>
      <c r="I577" s="431"/>
      <c r="J577" s="470"/>
      <c r="K577" s="470"/>
      <c r="L577" s="468"/>
      <c r="M577" s="400"/>
      <c r="N577" s="399"/>
      <c r="O577" s="399"/>
      <c r="P577" s="399"/>
      <c r="Q577" s="399"/>
      <c r="R577" s="400"/>
      <c r="S577" s="399"/>
      <c r="T577" s="400"/>
      <c r="U577" s="400"/>
      <c r="V577" s="400"/>
      <c r="W577" s="400"/>
      <c r="X577" s="400"/>
      <c r="Y577" s="400"/>
      <c r="Z577" s="401"/>
      <c r="AA577" s="401"/>
      <c r="AB577" s="401"/>
      <c r="AC577" s="401"/>
      <c r="AD577" s="401"/>
      <c r="AE577" s="401"/>
    </row>
    <row r="578" ht="12.0" customHeight="1">
      <c r="A578" s="399"/>
      <c r="B578" s="436"/>
      <c r="C578" s="399" t="s">
        <v>774</v>
      </c>
      <c r="D578" s="399" t="s">
        <v>775</v>
      </c>
      <c r="E578" s="399"/>
      <c r="F578" s="399"/>
      <c r="G578" s="399"/>
      <c r="H578" s="436" t="s">
        <v>410</v>
      </c>
      <c r="I578" s="423">
        <v>53.065679012345676</v>
      </c>
      <c r="J578" s="470">
        <v>1.0</v>
      </c>
      <c r="K578" s="431">
        <v>53.065679012345676</v>
      </c>
      <c r="L578" s="468">
        <v>159.19703703703703</v>
      </c>
      <c r="M578" s="431"/>
      <c r="N578" s="431"/>
      <c r="O578" s="431"/>
      <c r="P578" s="430"/>
      <c r="Q578" s="468">
        <v>8926.333333333332</v>
      </c>
      <c r="R578" s="400"/>
      <c r="S578" s="439">
        <v>9276.88893925926</v>
      </c>
      <c r="T578" s="400"/>
      <c r="U578" s="400"/>
      <c r="V578" s="400"/>
      <c r="W578" s="400"/>
      <c r="X578" s="400">
        <v>27825.915637860086</v>
      </c>
      <c r="Y578" s="400">
        <v>37102.80457711934</v>
      </c>
      <c r="Z578" s="401"/>
      <c r="AA578" s="401"/>
      <c r="AB578" s="401"/>
      <c r="AC578" s="401"/>
      <c r="AD578" s="401"/>
      <c r="AE578" s="401"/>
    </row>
    <row r="579" ht="12.0" customHeight="1">
      <c r="A579" s="399"/>
      <c r="B579" s="436"/>
      <c r="C579" s="399"/>
      <c r="D579" s="399"/>
      <c r="E579" s="399"/>
      <c r="F579" s="399"/>
      <c r="G579" s="399"/>
      <c r="H579" s="436"/>
      <c r="I579" s="431"/>
      <c r="J579" s="470"/>
      <c r="K579" s="470"/>
      <c r="L579" s="468"/>
      <c r="M579" s="400"/>
      <c r="N579" s="399"/>
      <c r="O579" s="399"/>
      <c r="P579" s="399"/>
      <c r="Q579" s="399"/>
      <c r="R579" s="400"/>
      <c r="S579" s="399"/>
      <c r="T579" s="400"/>
      <c r="U579" s="400"/>
      <c r="V579" s="400"/>
      <c r="W579" s="400"/>
      <c r="X579" s="400"/>
      <c r="Y579" s="400"/>
      <c r="Z579" s="401"/>
      <c r="AA579" s="401"/>
      <c r="AB579" s="401"/>
      <c r="AC579" s="401"/>
      <c r="AD579" s="401"/>
      <c r="AE579" s="401"/>
    </row>
    <row r="580" ht="12.0" customHeight="1">
      <c r="A580" s="399"/>
      <c r="B580" s="436"/>
      <c r="C580" s="399"/>
      <c r="D580" s="399"/>
      <c r="E580" s="399"/>
      <c r="F580" s="399"/>
      <c r="G580" s="399"/>
      <c r="H580" s="399"/>
      <c r="I580" s="399"/>
      <c r="J580" s="399"/>
      <c r="K580" s="436" t="s">
        <v>607</v>
      </c>
      <c r="L580" s="436" t="s">
        <v>541</v>
      </c>
      <c r="M580" s="436" t="s">
        <v>608</v>
      </c>
      <c r="N580" s="399"/>
      <c r="O580" s="399"/>
      <c r="P580" s="436"/>
      <c r="Q580" s="399"/>
      <c r="R580" s="400"/>
      <c r="S580" s="399"/>
      <c r="T580" s="400"/>
      <c r="U580" s="400"/>
      <c r="V580" s="400"/>
      <c r="W580" s="400"/>
      <c r="X580" s="400"/>
      <c r="Y580" s="400"/>
      <c r="Z580" s="401"/>
      <c r="AA580" s="401"/>
      <c r="AB580" s="401"/>
      <c r="AC580" s="401"/>
      <c r="AD580" s="401"/>
      <c r="AE580" s="401"/>
    </row>
    <row r="581" ht="12.0" customHeight="1">
      <c r="A581" s="399"/>
      <c r="B581" s="436"/>
      <c r="C581" s="399"/>
      <c r="D581" s="399"/>
      <c r="E581" s="441" t="s">
        <v>609</v>
      </c>
      <c r="F581" s="399"/>
      <c r="G581" s="435" t="s">
        <v>357</v>
      </c>
      <c r="H581" s="435" t="s">
        <v>610</v>
      </c>
      <c r="I581" s="435" t="s">
        <v>611</v>
      </c>
      <c r="J581" s="435" t="s">
        <v>612</v>
      </c>
      <c r="K581" s="435" t="s">
        <v>613</v>
      </c>
      <c r="L581" s="435" t="s">
        <v>614</v>
      </c>
      <c r="M581" s="435" t="s">
        <v>615</v>
      </c>
      <c r="N581" s="399"/>
      <c r="O581" s="399"/>
      <c r="P581" s="436"/>
      <c r="Q581" s="399"/>
      <c r="R581" s="400"/>
      <c r="S581" s="399"/>
      <c r="T581" s="400"/>
      <c r="U581" s="400"/>
      <c r="V581" s="400"/>
      <c r="W581" s="400"/>
      <c r="X581" s="400"/>
      <c r="Y581" s="400"/>
      <c r="Z581" s="401"/>
      <c r="AA581" s="401"/>
      <c r="AB581" s="401"/>
      <c r="AC581" s="401"/>
      <c r="AD581" s="401"/>
      <c r="AE581" s="401"/>
    </row>
    <row r="582" ht="12.0" customHeight="1">
      <c r="A582" s="399"/>
      <c r="B582" s="436"/>
      <c r="C582" s="399"/>
      <c r="D582" s="399"/>
      <c r="E582" s="399" t="s">
        <v>722</v>
      </c>
      <c r="F582" s="399"/>
      <c r="G582" s="436"/>
      <c r="H582" s="436"/>
      <c r="I582" s="436">
        <v>12.0</v>
      </c>
      <c r="J582" s="436">
        <v>12.0</v>
      </c>
      <c r="K582" s="438">
        <v>0.0</v>
      </c>
      <c r="L582" s="431">
        <v>12.0</v>
      </c>
      <c r="M582" s="431">
        <v>0.014814814814814815</v>
      </c>
      <c r="N582" s="436">
        <v>0.02</v>
      </c>
      <c r="O582" s="399" t="s">
        <v>709</v>
      </c>
      <c r="P582" s="455">
        <v>0.24</v>
      </c>
      <c r="Q582" s="399" t="s">
        <v>723</v>
      </c>
      <c r="R582" s="400"/>
      <c r="S582" s="399"/>
      <c r="T582" s="400"/>
      <c r="U582" s="400"/>
      <c r="V582" s="400"/>
      <c r="W582" s="400"/>
      <c r="X582" s="400"/>
      <c r="Y582" s="400"/>
      <c r="Z582" s="401"/>
      <c r="AA582" s="401"/>
      <c r="AB582" s="401"/>
      <c r="AC582" s="401"/>
      <c r="AD582" s="401"/>
      <c r="AE582" s="401"/>
    </row>
    <row r="583" ht="12.0" customHeight="1">
      <c r="A583" s="399"/>
      <c r="B583" s="436"/>
      <c r="C583" s="399"/>
      <c r="D583" s="399"/>
      <c r="E583" s="399" t="s">
        <v>751</v>
      </c>
      <c r="F583" s="399"/>
      <c r="G583" s="436"/>
      <c r="H583" s="483"/>
      <c r="I583" s="436"/>
      <c r="J583" s="455"/>
      <c r="K583" s="438">
        <v>0.0</v>
      </c>
      <c r="L583" s="431">
        <v>0.0</v>
      </c>
      <c r="M583" s="431">
        <v>0.0</v>
      </c>
      <c r="N583" s="455">
        <v>50.0</v>
      </c>
      <c r="O583" s="399" t="s">
        <v>752</v>
      </c>
      <c r="P583" s="455">
        <v>0.0</v>
      </c>
      <c r="Q583" s="399" t="s">
        <v>753</v>
      </c>
      <c r="R583" s="400"/>
      <c r="S583" s="399"/>
      <c r="T583" s="400"/>
      <c r="U583" s="400"/>
      <c r="V583" s="400"/>
      <c r="W583" s="400"/>
      <c r="X583" s="400"/>
      <c r="Y583" s="400"/>
      <c r="Z583" s="401"/>
      <c r="AA583" s="401"/>
      <c r="AB583" s="401"/>
      <c r="AC583" s="401"/>
      <c r="AD583" s="401"/>
      <c r="AE583" s="401"/>
    </row>
    <row r="584" ht="12.0" customHeight="1">
      <c r="A584" s="399"/>
      <c r="B584" s="436"/>
      <c r="C584" s="399"/>
      <c r="D584" s="399"/>
      <c r="E584" s="399" t="s">
        <v>754</v>
      </c>
      <c r="F584" s="399"/>
      <c r="G584" s="455"/>
      <c r="H584" s="483"/>
      <c r="I584" s="436"/>
      <c r="J584" s="455">
        <v>1570.0</v>
      </c>
      <c r="K584" s="438">
        <v>0.0</v>
      </c>
      <c r="L584" s="431">
        <v>1570.0</v>
      </c>
      <c r="M584" s="431">
        <v>1.9382716049382716</v>
      </c>
      <c r="N584" s="455">
        <v>50.0</v>
      </c>
      <c r="O584" s="399" t="s">
        <v>752</v>
      </c>
      <c r="P584" s="455">
        <v>9.303703703703704</v>
      </c>
      <c r="Q584" s="399" t="s">
        <v>753</v>
      </c>
      <c r="R584" s="400"/>
      <c r="S584" s="399"/>
      <c r="T584" s="400"/>
      <c r="U584" s="400"/>
      <c r="V584" s="400"/>
      <c r="W584" s="400"/>
      <c r="X584" s="400"/>
      <c r="Y584" s="400"/>
      <c r="Z584" s="401"/>
      <c r="AA584" s="401"/>
      <c r="AB584" s="401"/>
      <c r="AC584" s="401"/>
      <c r="AD584" s="401"/>
      <c r="AE584" s="401"/>
    </row>
    <row r="585" ht="12.0" customHeight="1">
      <c r="A585" s="399"/>
      <c r="B585" s="436"/>
      <c r="C585" s="399"/>
      <c r="D585" s="399"/>
      <c r="E585" s="399" t="s">
        <v>755</v>
      </c>
      <c r="F585" s="399"/>
      <c r="G585" s="436"/>
      <c r="H585" s="483"/>
      <c r="I585" s="436"/>
      <c r="J585" s="455"/>
      <c r="K585" s="438">
        <v>0.0</v>
      </c>
      <c r="L585" s="431">
        <v>0.0</v>
      </c>
      <c r="M585" s="431">
        <v>0.0</v>
      </c>
      <c r="N585" s="455">
        <v>50.0</v>
      </c>
      <c r="O585" s="399" t="s">
        <v>752</v>
      </c>
      <c r="P585" s="455">
        <v>0.0</v>
      </c>
      <c r="Q585" s="399" t="s">
        <v>753</v>
      </c>
      <c r="R585" s="400"/>
      <c r="S585" s="399"/>
      <c r="T585" s="400"/>
      <c r="U585" s="400"/>
      <c r="V585" s="400"/>
      <c r="W585" s="400"/>
      <c r="X585" s="400"/>
      <c r="Y585" s="400"/>
      <c r="Z585" s="401"/>
      <c r="AA585" s="401"/>
      <c r="AB585" s="401"/>
      <c r="AC585" s="401"/>
      <c r="AD585" s="401"/>
      <c r="AE585" s="401"/>
    </row>
    <row r="586" ht="12.0" customHeight="1">
      <c r="A586" s="399"/>
      <c r="B586" s="436"/>
      <c r="C586" s="399"/>
      <c r="D586" s="399"/>
      <c r="E586" s="399" t="s">
        <v>756</v>
      </c>
      <c r="F586" s="399"/>
      <c r="G586" s="436"/>
      <c r="H586" s="483"/>
      <c r="I586" s="436"/>
      <c r="J586" s="455">
        <v>1641.0</v>
      </c>
      <c r="K586" s="438">
        <v>0.0</v>
      </c>
      <c r="L586" s="431">
        <v>1641.0</v>
      </c>
      <c r="M586" s="431">
        <v>2.025925925925926</v>
      </c>
      <c r="N586" s="455">
        <v>50.0</v>
      </c>
      <c r="O586" s="399" t="s">
        <v>752</v>
      </c>
      <c r="P586" s="455">
        <v>9.724444444444444</v>
      </c>
      <c r="Q586" s="399" t="s">
        <v>753</v>
      </c>
      <c r="R586" s="400"/>
      <c r="S586" s="399"/>
      <c r="T586" s="400"/>
      <c r="U586" s="400"/>
      <c r="V586" s="400"/>
      <c r="W586" s="400"/>
      <c r="X586" s="400"/>
      <c r="Y586" s="400"/>
      <c r="Z586" s="401"/>
      <c r="AA586" s="401"/>
      <c r="AB586" s="401"/>
      <c r="AC586" s="401"/>
      <c r="AD586" s="401"/>
      <c r="AE586" s="401"/>
    </row>
    <row r="587" ht="12.0" customHeight="1">
      <c r="A587" s="399"/>
      <c r="B587" s="436"/>
      <c r="C587" s="399"/>
      <c r="D587" s="399"/>
      <c r="E587" s="399" t="s">
        <v>757</v>
      </c>
      <c r="F587" s="399"/>
      <c r="G587" s="436"/>
      <c r="H587" s="483"/>
      <c r="I587" s="455" t="s">
        <v>776</v>
      </c>
      <c r="J587" s="455">
        <v>5703.333333333333</v>
      </c>
      <c r="K587" s="438">
        <v>0.0</v>
      </c>
      <c r="L587" s="478">
        <v>5703.333333333333</v>
      </c>
      <c r="M587" s="478">
        <v>7.041152263374485</v>
      </c>
      <c r="N587" s="455">
        <v>50.0</v>
      </c>
      <c r="O587" s="399" t="s">
        <v>752</v>
      </c>
      <c r="P587" s="479">
        <v>33.797530864197526</v>
      </c>
      <c r="Q587" s="399" t="s">
        <v>753</v>
      </c>
      <c r="R587" s="400"/>
      <c r="S587" s="399"/>
      <c r="T587" s="400"/>
      <c r="U587" s="400"/>
      <c r="V587" s="400"/>
      <c r="W587" s="400"/>
      <c r="X587" s="400"/>
      <c r="Y587" s="400"/>
      <c r="Z587" s="401"/>
      <c r="AA587" s="401"/>
      <c r="AB587" s="401"/>
      <c r="AC587" s="401"/>
      <c r="AD587" s="401"/>
      <c r="AE587" s="401"/>
    </row>
    <row r="588" ht="12.0" customHeight="1">
      <c r="A588" s="399"/>
      <c r="B588" s="436"/>
      <c r="C588" s="399"/>
      <c r="D588" s="399"/>
      <c r="E588" s="399"/>
      <c r="F588" s="399"/>
      <c r="G588" s="436"/>
      <c r="H588" s="455"/>
      <c r="I588" s="399"/>
      <c r="J588" s="455"/>
      <c r="K588" s="438"/>
      <c r="L588" s="431">
        <v>8926.333333333332</v>
      </c>
      <c r="M588" s="431">
        <v>11.020164609053499</v>
      </c>
      <c r="N588" s="436"/>
      <c r="O588" s="399"/>
      <c r="P588" s="455">
        <v>53.065679012345676</v>
      </c>
      <c r="Q588" s="399"/>
      <c r="R588" s="400"/>
      <c r="S588" s="399"/>
      <c r="T588" s="400"/>
      <c r="U588" s="400"/>
      <c r="V588" s="400"/>
      <c r="W588" s="400"/>
      <c r="X588" s="400"/>
      <c r="Y588" s="400"/>
      <c r="Z588" s="401"/>
      <c r="AA588" s="401"/>
      <c r="AB588" s="401"/>
      <c r="AC588" s="401"/>
      <c r="AD588" s="401"/>
      <c r="AE588" s="401"/>
    </row>
    <row r="589" ht="12.0" customHeight="1">
      <c r="A589" s="399"/>
      <c r="B589" s="436"/>
      <c r="C589" s="399"/>
      <c r="D589" s="399"/>
      <c r="E589" s="399"/>
      <c r="F589" s="399"/>
      <c r="G589" s="399"/>
      <c r="H589" s="436"/>
      <c r="I589" s="431"/>
      <c r="J589" s="470"/>
      <c r="K589" s="470"/>
      <c r="L589" s="468"/>
      <c r="M589" s="400"/>
      <c r="N589" s="399"/>
      <c r="O589" s="399"/>
      <c r="P589" s="399"/>
      <c r="Q589" s="399"/>
      <c r="R589" s="400"/>
      <c r="S589" s="399"/>
      <c r="T589" s="400"/>
      <c r="U589" s="400"/>
      <c r="V589" s="400"/>
      <c r="W589" s="400"/>
      <c r="X589" s="400"/>
      <c r="Y589" s="400"/>
      <c r="Z589" s="401"/>
      <c r="AA589" s="401"/>
      <c r="AB589" s="401"/>
      <c r="AC589" s="401"/>
      <c r="AD589" s="401"/>
      <c r="AE589" s="401"/>
    </row>
    <row r="590" ht="12.0" customHeight="1">
      <c r="A590" s="399"/>
      <c r="B590" s="436"/>
      <c r="C590" s="399"/>
      <c r="D590" s="399"/>
      <c r="E590" s="441" t="s">
        <v>544</v>
      </c>
      <c r="F590" s="399"/>
      <c r="G590" s="435" t="s">
        <v>553</v>
      </c>
      <c r="H590" s="479" t="s">
        <v>631</v>
      </c>
      <c r="I590" s="435" t="s">
        <v>632</v>
      </c>
      <c r="J590" s="479" t="s">
        <v>633</v>
      </c>
      <c r="K590" s="442" t="s">
        <v>634</v>
      </c>
      <c r="L590" s="479" t="s">
        <v>635</v>
      </c>
      <c r="M590" s="431"/>
      <c r="N590" s="436"/>
      <c r="O590" s="399"/>
      <c r="P590" s="455"/>
      <c r="Q590" s="399"/>
      <c r="R590" s="400"/>
      <c r="S590" s="399"/>
      <c r="T590" s="400"/>
      <c r="U590" s="400"/>
      <c r="V590" s="400"/>
      <c r="W590" s="400"/>
      <c r="X590" s="400"/>
      <c r="Y590" s="400"/>
      <c r="Z590" s="401"/>
      <c r="AA590" s="401"/>
      <c r="AB590" s="401"/>
      <c r="AC590" s="401"/>
      <c r="AD590" s="401"/>
      <c r="AE590" s="401"/>
    </row>
    <row r="591" ht="12.0" customHeight="1">
      <c r="A591" s="399"/>
      <c r="B591" s="436"/>
      <c r="C591" s="399"/>
      <c r="D591" s="399"/>
      <c r="E591" s="399" t="s">
        <v>477</v>
      </c>
      <c r="F591" s="399"/>
      <c r="G591" s="480">
        <v>8926.333333333332</v>
      </c>
      <c r="H591" s="480">
        <v>11.020164609053499</v>
      </c>
      <c r="I591" s="456">
        <v>0.0</v>
      </c>
      <c r="J591" s="456">
        <v>5510.082304526749</v>
      </c>
      <c r="K591" s="456">
        <v>22315.833333333336</v>
      </c>
      <c r="L591" s="456">
        <v>27825.915637860086</v>
      </c>
      <c r="M591" s="431"/>
      <c r="N591" s="436"/>
      <c r="O591" s="399"/>
      <c r="P591" s="455"/>
      <c r="Q591" s="399"/>
      <c r="R591" s="400"/>
      <c r="S591" s="399"/>
      <c r="T591" s="400"/>
      <c r="U591" s="400"/>
      <c r="V591" s="400"/>
      <c r="W591" s="400"/>
      <c r="X591" s="400"/>
      <c r="Y591" s="400"/>
      <c r="Z591" s="401"/>
      <c r="AA591" s="401"/>
      <c r="AB591" s="401"/>
      <c r="AC591" s="401"/>
      <c r="AD591" s="401"/>
      <c r="AE591" s="401"/>
    </row>
    <row r="592" ht="12.0" customHeight="1">
      <c r="A592" s="399"/>
      <c r="B592" s="436"/>
      <c r="C592" s="399"/>
      <c r="D592" s="399"/>
      <c r="E592" s="399"/>
      <c r="F592" s="399"/>
      <c r="G592" s="399"/>
      <c r="H592" s="436"/>
      <c r="I592" s="431"/>
      <c r="J592" s="470"/>
      <c r="K592" s="470"/>
      <c r="L592" s="468"/>
      <c r="M592" s="400"/>
      <c r="N592" s="399"/>
      <c r="O592" s="399"/>
      <c r="P592" s="399"/>
      <c r="Q592" s="399"/>
      <c r="R592" s="400"/>
      <c r="S592" s="399"/>
      <c r="T592" s="400"/>
      <c r="U592" s="400"/>
      <c r="V592" s="400"/>
      <c r="W592" s="400"/>
      <c r="X592" s="400"/>
      <c r="Y592" s="400"/>
      <c r="Z592" s="401"/>
      <c r="AA592" s="401"/>
      <c r="AB592" s="401"/>
      <c r="AC592" s="401"/>
      <c r="AD592" s="401"/>
      <c r="AE592" s="401"/>
    </row>
    <row r="593" ht="12.0" customHeight="1">
      <c r="A593" s="399"/>
      <c r="B593" s="436"/>
      <c r="C593" s="399" t="s">
        <v>777</v>
      </c>
      <c r="D593" s="399" t="s">
        <v>778</v>
      </c>
      <c r="E593" s="399"/>
      <c r="F593" s="399"/>
      <c r="G593" s="399"/>
      <c r="H593" s="436" t="s">
        <v>410</v>
      </c>
      <c r="I593" s="423">
        <v>539.3416913580247</v>
      </c>
      <c r="J593" s="470">
        <v>1.0</v>
      </c>
      <c r="K593" s="431">
        <v>539.3416913580247</v>
      </c>
      <c r="L593" s="468">
        <v>1618.0250740740742</v>
      </c>
      <c r="M593" s="431"/>
      <c r="N593" s="431"/>
      <c r="O593" s="431"/>
      <c r="P593" s="430"/>
      <c r="Q593" s="468">
        <v>86307.14166666666</v>
      </c>
      <c r="R593" s="400">
        <v>180.4</v>
      </c>
      <c r="S593" s="439">
        <v>94287.17514151853</v>
      </c>
      <c r="T593" s="400"/>
      <c r="U593" s="400"/>
      <c r="V593" s="400"/>
      <c r="W593" s="400"/>
      <c r="X593" s="400">
        <v>269043.8675411523</v>
      </c>
      <c r="Y593" s="400">
        <v>363511.4426826708</v>
      </c>
      <c r="Z593" s="401"/>
      <c r="AA593" s="401"/>
      <c r="AB593" s="401"/>
      <c r="AC593" s="401"/>
      <c r="AD593" s="401"/>
      <c r="AE593" s="401"/>
    </row>
    <row r="594" ht="12.0" customHeight="1">
      <c r="A594" s="399"/>
      <c r="B594" s="436"/>
      <c r="C594" s="399"/>
      <c r="D594" s="399"/>
      <c r="E594" s="399"/>
      <c r="F594" s="399"/>
      <c r="G594" s="399"/>
      <c r="H594" s="436"/>
      <c r="I594" s="431"/>
      <c r="J594" s="470"/>
      <c r="K594" s="470"/>
      <c r="L594" s="468"/>
      <c r="M594" s="400"/>
      <c r="N594" s="399"/>
      <c r="O594" s="399"/>
      <c r="P594" s="399"/>
      <c r="Q594" s="399"/>
      <c r="R594" s="400"/>
      <c r="S594" s="399"/>
      <c r="T594" s="400"/>
      <c r="U594" s="400"/>
      <c r="V594" s="400"/>
      <c r="W594" s="400"/>
      <c r="X594" s="400"/>
      <c r="Y594" s="400"/>
      <c r="Z594" s="401"/>
      <c r="AA594" s="401"/>
      <c r="AB594" s="401"/>
      <c r="AC594" s="401"/>
      <c r="AD594" s="401"/>
      <c r="AE594" s="401"/>
    </row>
    <row r="595" ht="12.0" customHeight="1">
      <c r="A595" s="399"/>
      <c r="B595" s="436"/>
      <c r="C595" s="399"/>
      <c r="D595" s="399"/>
      <c r="E595" s="399"/>
      <c r="F595" s="399"/>
      <c r="G595" s="399"/>
      <c r="H595" s="399"/>
      <c r="I595" s="399"/>
      <c r="J595" s="399"/>
      <c r="K595" s="436" t="s">
        <v>607</v>
      </c>
      <c r="L595" s="436" t="s">
        <v>541</v>
      </c>
      <c r="M595" s="436" t="s">
        <v>608</v>
      </c>
      <c r="N595" s="399"/>
      <c r="O595" s="399"/>
      <c r="P595" s="436"/>
      <c r="Q595" s="399"/>
      <c r="R595" s="400"/>
      <c r="S595" s="399"/>
      <c r="T595" s="400"/>
      <c r="U595" s="400"/>
      <c r="V595" s="400"/>
      <c r="W595" s="400"/>
      <c r="X595" s="400"/>
      <c r="Y595" s="400"/>
      <c r="Z595" s="401"/>
      <c r="AA595" s="401"/>
      <c r="AB595" s="401"/>
      <c r="AC595" s="401"/>
      <c r="AD595" s="401"/>
      <c r="AE595" s="401"/>
    </row>
    <row r="596" ht="12.0" customHeight="1">
      <c r="A596" s="399"/>
      <c r="B596" s="436"/>
      <c r="C596" s="399"/>
      <c r="D596" s="399"/>
      <c r="E596" s="441" t="s">
        <v>609</v>
      </c>
      <c r="F596" s="399"/>
      <c r="G596" s="435" t="s">
        <v>357</v>
      </c>
      <c r="H596" s="435" t="s">
        <v>610</v>
      </c>
      <c r="I596" s="435" t="s">
        <v>611</v>
      </c>
      <c r="J596" s="435" t="s">
        <v>612</v>
      </c>
      <c r="K596" s="435" t="s">
        <v>613</v>
      </c>
      <c r="L596" s="435" t="s">
        <v>614</v>
      </c>
      <c r="M596" s="435" t="s">
        <v>615</v>
      </c>
      <c r="N596" s="399"/>
      <c r="O596" s="399"/>
      <c r="P596" s="436"/>
      <c r="Q596" s="399"/>
      <c r="R596" s="400"/>
      <c r="S596" s="399"/>
      <c r="T596" s="400"/>
      <c r="U596" s="400"/>
      <c r="V596" s="400"/>
      <c r="W596" s="400"/>
      <c r="X596" s="400"/>
      <c r="Y596" s="400"/>
      <c r="Z596" s="401"/>
      <c r="AA596" s="401"/>
      <c r="AB596" s="401"/>
      <c r="AC596" s="401"/>
      <c r="AD596" s="401"/>
      <c r="AE596" s="401"/>
    </row>
    <row r="597" ht="12.0" customHeight="1">
      <c r="A597" s="399"/>
      <c r="B597" s="436"/>
      <c r="C597" s="399"/>
      <c r="D597" s="399"/>
      <c r="E597" s="399" t="s">
        <v>722</v>
      </c>
      <c r="F597" s="399"/>
      <c r="G597" s="436"/>
      <c r="H597" s="436"/>
      <c r="I597" s="436">
        <v>1537.6</v>
      </c>
      <c r="J597" s="436">
        <v>655.6</v>
      </c>
      <c r="K597" s="438">
        <v>0.0</v>
      </c>
      <c r="L597" s="431">
        <v>655.6</v>
      </c>
      <c r="M597" s="431">
        <v>0.8093827160493827</v>
      </c>
      <c r="N597" s="436">
        <v>0.02</v>
      </c>
      <c r="O597" s="399" t="s">
        <v>709</v>
      </c>
      <c r="P597" s="455">
        <v>30.752</v>
      </c>
      <c r="Q597" s="399" t="s">
        <v>723</v>
      </c>
      <c r="R597" s="400"/>
      <c r="S597" s="399"/>
      <c r="T597" s="400"/>
      <c r="U597" s="400"/>
      <c r="V597" s="400"/>
      <c r="W597" s="400"/>
      <c r="X597" s="400"/>
      <c r="Y597" s="400"/>
      <c r="Z597" s="401"/>
      <c r="AA597" s="401"/>
      <c r="AB597" s="401"/>
      <c r="AC597" s="401"/>
      <c r="AD597" s="401"/>
      <c r="AE597" s="401"/>
    </row>
    <row r="598" ht="12.0" customHeight="1">
      <c r="A598" s="399"/>
      <c r="B598" s="436"/>
      <c r="C598" s="399"/>
      <c r="D598" s="399"/>
      <c r="E598" s="399" t="s">
        <v>751</v>
      </c>
      <c r="F598" s="399"/>
      <c r="G598" s="436"/>
      <c r="H598" s="483"/>
      <c r="I598" s="436"/>
      <c r="J598" s="455">
        <v>1218.0</v>
      </c>
      <c r="K598" s="438">
        <v>0.0</v>
      </c>
      <c r="L598" s="431">
        <v>1218.0</v>
      </c>
      <c r="M598" s="431">
        <v>1.5037037037037038</v>
      </c>
      <c r="N598" s="455">
        <v>50.0</v>
      </c>
      <c r="O598" s="399" t="s">
        <v>752</v>
      </c>
      <c r="P598" s="455">
        <v>7.217777777777778</v>
      </c>
      <c r="Q598" s="399" t="s">
        <v>753</v>
      </c>
      <c r="R598" s="400"/>
      <c r="S598" s="399"/>
      <c r="T598" s="400"/>
      <c r="U598" s="400"/>
      <c r="V598" s="400"/>
      <c r="W598" s="400"/>
      <c r="X598" s="400"/>
      <c r="Y598" s="400"/>
      <c r="Z598" s="401"/>
      <c r="AA598" s="401"/>
      <c r="AB598" s="401"/>
      <c r="AC598" s="401"/>
      <c r="AD598" s="401"/>
      <c r="AE598" s="401"/>
    </row>
    <row r="599" ht="12.0" customHeight="1">
      <c r="A599" s="399"/>
      <c r="B599" s="436"/>
      <c r="C599" s="399"/>
      <c r="D599" s="399"/>
      <c r="E599" s="399" t="s">
        <v>754</v>
      </c>
      <c r="F599" s="399"/>
      <c r="G599" s="455"/>
      <c r="H599" s="483"/>
      <c r="I599" s="436"/>
      <c r="J599" s="455">
        <v>240.0</v>
      </c>
      <c r="K599" s="438">
        <v>0.0</v>
      </c>
      <c r="L599" s="431">
        <v>240.0</v>
      </c>
      <c r="M599" s="431">
        <v>0.2962962962962963</v>
      </c>
      <c r="N599" s="455">
        <v>50.0</v>
      </c>
      <c r="O599" s="399" t="s">
        <v>752</v>
      </c>
      <c r="P599" s="455">
        <v>1.4222222222222223</v>
      </c>
      <c r="Q599" s="399" t="s">
        <v>753</v>
      </c>
      <c r="R599" s="400"/>
      <c r="S599" s="399"/>
      <c r="T599" s="400"/>
      <c r="U599" s="400"/>
      <c r="V599" s="400"/>
      <c r="W599" s="400"/>
      <c r="X599" s="400"/>
      <c r="Y599" s="400"/>
      <c r="Z599" s="401"/>
      <c r="AA599" s="401"/>
      <c r="AB599" s="401"/>
      <c r="AC599" s="401"/>
      <c r="AD599" s="401"/>
      <c r="AE599" s="401"/>
    </row>
    <row r="600" ht="12.0" customHeight="1">
      <c r="A600" s="399"/>
      <c r="B600" s="436"/>
      <c r="C600" s="399"/>
      <c r="D600" s="399"/>
      <c r="E600" s="399" t="s">
        <v>755</v>
      </c>
      <c r="F600" s="399"/>
      <c r="G600" s="436"/>
      <c r="H600" s="483"/>
      <c r="I600" s="436"/>
      <c r="J600" s="455">
        <v>3559.0</v>
      </c>
      <c r="K600" s="438">
        <v>0.0</v>
      </c>
      <c r="L600" s="431">
        <v>3559.0</v>
      </c>
      <c r="M600" s="431">
        <v>4.393827160493827</v>
      </c>
      <c r="N600" s="455">
        <v>50.0</v>
      </c>
      <c r="O600" s="399" t="s">
        <v>752</v>
      </c>
      <c r="P600" s="455">
        <v>21.09037037037037</v>
      </c>
      <c r="Q600" s="399" t="s">
        <v>753</v>
      </c>
      <c r="R600" s="400"/>
      <c r="S600" s="399"/>
      <c r="T600" s="400"/>
      <c r="U600" s="400"/>
      <c r="V600" s="400"/>
      <c r="W600" s="400"/>
      <c r="X600" s="400"/>
      <c r="Y600" s="400"/>
      <c r="Z600" s="401"/>
      <c r="AA600" s="401"/>
      <c r="AB600" s="401"/>
      <c r="AC600" s="401"/>
      <c r="AD600" s="401"/>
      <c r="AE600" s="401"/>
    </row>
    <row r="601" ht="12.0" customHeight="1">
      <c r="A601" s="399"/>
      <c r="B601" s="436"/>
      <c r="C601" s="399"/>
      <c r="D601" s="399"/>
      <c r="E601" s="399" t="s">
        <v>756</v>
      </c>
      <c r="F601" s="399"/>
      <c r="G601" s="436"/>
      <c r="H601" s="483"/>
      <c r="I601" s="436"/>
      <c r="J601" s="455">
        <v>221.54166666666666</v>
      </c>
      <c r="K601" s="438">
        <v>0.0</v>
      </c>
      <c r="L601" s="431">
        <v>221.54166666666666</v>
      </c>
      <c r="M601" s="431">
        <v>0.27350823045267486</v>
      </c>
      <c r="N601" s="455">
        <v>50.0</v>
      </c>
      <c r="O601" s="399" t="s">
        <v>752</v>
      </c>
      <c r="P601" s="455">
        <v>1.3128395061728395</v>
      </c>
      <c r="Q601" s="399" t="s">
        <v>753</v>
      </c>
      <c r="R601" s="400"/>
      <c r="S601" s="399"/>
      <c r="T601" s="400"/>
      <c r="U601" s="400"/>
      <c r="V601" s="400"/>
      <c r="W601" s="400"/>
      <c r="X601" s="400"/>
      <c r="Y601" s="400"/>
      <c r="Z601" s="401"/>
      <c r="AA601" s="401"/>
      <c r="AB601" s="401"/>
      <c r="AC601" s="401"/>
      <c r="AD601" s="401"/>
      <c r="AE601" s="401"/>
    </row>
    <row r="602" ht="12.0" customHeight="1">
      <c r="A602" s="399"/>
      <c r="B602" s="436"/>
      <c r="C602" s="399"/>
      <c r="D602" s="399"/>
      <c r="E602" s="399" t="s">
        <v>779</v>
      </c>
      <c r="F602" s="399"/>
      <c r="G602" s="436"/>
      <c r="H602" s="483"/>
      <c r="I602" s="436">
        <v>41.0</v>
      </c>
      <c r="J602" s="455"/>
      <c r="K602" s="438">
        <v>0.0</v>
      </c>
      <c r="L602" s="431">
        <v>0.0</v>
      </c>
      <c r="M602" s="431"/>
      <c r="N602" s="455">
        <v>320.0</v>
      </c>
      <c r="O602" s="399" t="s">
        <v>780</v>
      </c>
      <c r="P602" s="455">
        <v>1.025</v>
      </c>
      <c r="Q602" s="399" t="s">
        <v>781</v>
      </c>
      <c r="R602" s="400"/>
      <c r="S602" s="399"/>
      <c r="T602" s="400"/>
      <c r="U602" s="400"/>
      <c r="V602" s="400"/>
      <c r="W602" s="400"/>
      <c r="X602" s="400"/>
      <c r="Y602" s="400"/>
      <c r="Z602" s="401"/>
      <c r="AA602" s="401"/>
      <c r="AB602" s="401"/>
      <c r="AC602" s="401"/>
      <c r="AD602" s="401"/>
      <c r="AE602" s="401"/>
    </row>
    <row r="603" ht="12.0" customHeight="1">
      <c r="A603" s="399"/>
      <c r="B603" s="436"/>
      <c r="C603" s="399"/>
      <c r="D603" s="399"/>
      <c r="E603" s="399" t="s">
        <v>757</v>
      </c>
      <c r="F603" s="399"/>
      <c r="G603" s="436"/>
      <c r="H603" s="483"/>
      <c r="I603" s="455"/>
      <c r="J603" s="455">
        <v>80413.0</v>
      </c>
      <c r="K603" s="438">
        <v>0.0</v>
      </c>
      <c r="L603" s="478">
        <v>80413.0</v>
      </c>
      <c r="M603" s="478">
        <v>99.27530864197531</v>
      </c>
      <c r="N603" s="455">
        <v>50.0</v>
      </c>
      <c r="O603" s="399" t="s">
        <v>752</v>
      </c>
      <c r="P603" s="479">
        <v>476.5214814814815</v>
      </c>
      <c r="Q603" s="399" t="s">
        <v>753</v>
      </c>
      <c r="R603" s="400"/>
      <c r="S603" s="399"/>
      <c r="T603" s="400"/>
      <c r="U603" s="400"/>
      <c r="V603" s="400"/>
      <c r="W603" s="400"/>
      <c r="X603" s="400"/>
      <c r="Y603" s="400"/>
      <c r="Z603" s="401"/>
      <c r="AA603" s="401"/>
      <c r="AB603" s="401"/>
      <c r="AC603" s="401"/>
      <c r="AD603" s="401"/>
      <c r="AE603" s="401"/>
    </row>
    <row r="604" ht="12.0" customHeight="1">
      <c r="A604" s="399"/>
      <c r="B604" s="436"/>
      <c r="C604" s="399"/>
      <c r="D604" s="399"/>
      <c r="E604" s="399"/>
      <c r="F604" s="399"/>
      <c r="G604" s="436"/>
      <c r="H604" s="455"/>
      <c r="I604" s="399"/>
      <c r="J604" s="455"/>
      <c r="K604" s="438"/>
      <c r="L604" s="431">
        <v>86307.14166666666</v>
      </c>
      <c r="M604" s="431">
        <v>106.5520267489712</v>
      </c>
      <c r="N604" s="436"/>
      <c r="O604" s="399"/>
      <c r="P604" s="455">
        <v>539.3416913580247</v>
      </c>
      <c r="Q604" s="399"/>
      <c r="R604" s="400"/>
      <c r="S604" s="399"/>
      <c r="T604" s="400"/>
      <c r="U604" s="400"/>
      <c r="V604" s="400"/>
      <c r="W604" s="400"/>
      <c r="X604" s="400"/>
      <c r="Y604" s="400"/>
      <c r="Z604" s="401"/>
      <c r="AA604" s="401"/>
      <c r="AB604" s="401"/>
      <c r="AC604" s="401"/>
      <c r="AD604" s="401"/>
      <c r="AE604" s="401"/>
    </row>
    <row r="605" ht="12.0" customHeight="1">
      <c r="A605" s="399"/>
      <c r="B605" s="436"/>
      <c r="C605" s="399"/>
      <c r="D605" s="399"/>
      <c r="E605" s="399"/>
      <c r="F605" s="399"/>
      <c r="G605" s="399"/>
      <c r="H605" s="436"/>
      <c r="I605" s="431"/>
      <c r="J605" s="470"/>
      <c r="K605" s="470"/>
      <c r="L605" s="468"/>
      <c r="M605" s="400"/>
      <c r="N605" s="399"/>
      <c r="O605" s="399"/>
      <c r="P605" s="399"/>
      <c r="Q605" s="399"/>
      <c r="R605" s="400"/>
      <c r="S605" s="399"/>
      <c r="T605" s="400"/>
      <c r="U605" s="400"/>
      <c r="V605" s="400"/>
      <c r="W605" s="400"/>
      <c r="X605" s="400"/>
      <c r="Y605" s="400"/>
      <c r="Z605" s="401"/>
      <c r="AA605" s="401"/>
      <c r="AB605" s="401"/>
      <c r="AC605" s="401"/>
      <c r="AD605" s="401"/>
      <c r="AE605" s="401"/>
    </row>
    <row r="606" ht="12.0" customHeight="1">
      <c r="A606" s="399"/>
      <c r="B606" s="436"/>
      <c r="C606" s="399"/>
      <c r="D606" s="399"/>
      <c r="E606" s="441" t="s">
        <v>544</v>
      </c>
      <c r="F606" s="399"/>
      <c r="G606" s="435" t="s">
        <v>553</v>
      </c>
      <c r="H606" s="479" t="s">
        <v>631</v>
      </c>
      <c r="I606" s="435" t="s">
        <v>632</v>
      </c>
      <c r="J606" s="479" t="s">
        <v>633</v>
      </c>
      <c r="K606" s="442" t="s">
        <v>634</v>
      </c>
      <c r="L606" s="479" t="s">
        <v>635</v>
      </c>
      <c r="M606" s="431"/>
      <c r="N606" s="436"/>
      <c r="O606" s="399"/>
      <c r="P606" s="455"/>
      <c r="Q606" s="399"/>
      <c r="R606" s="400"/>
      <c r="S606" s="399"/>
      <c r="T606" s="400"/>
      <c r="U606" s="400"/>
      <c r="V606" s="400"/>
      <c r="W606" s="400"/>
      <c r="X606" s="400"/>
      <c r="Y606" s="400"/>
      <c r="Z606" s="401"/>
      <c r="AA606" s="401"/>
      <c r="AB606" s="401"/>
      <c r="AC606" s="401"/>
      <c r="AD606" s="401"/>
      <c r="AE606" s="401"/>
    </row>
    <row r="607" ht="12.0" customHeight="1">
      <c r="A607" s="399"/>
      <c r="B607" s="436"/>
      <c r="C607" s="399"/>
      <c r="D607" s="399"/>
      <c r="E607" s="399" t="s">
        <v>477</v>
      </c>
      <c r="F607" s="399"/>
      <c r="G607" s="480">
        <v>86307.14166666666</v>
      </c>
      <c r="H607" s="480">
        <v>106.5520267489712</v>
      </c>
      <c r="I607" s="456">
        <v>0.0</v>
      </c>
      <c r="J607" s="456">
        <v>53276.0133744856</v>
      </c>
      <c r="K607" s="456">
        <v>215767.8541666667</v>
      </c>
      <c r="L607" s="456">
        <v>269043.8675411523</v>
      </c>
      <c r="M607" s="431"/>
      <c r="N607" s="436"/>
      <c r="O607" s="399"/>
      <c r="P607" s="455"/>
      <c r="Q607" s="399"/>
      <c r="R607" s="400"/>
      <c r="S607" s="399"/>
      <c r="T607" s="400"/>
      <c r="U607" s="400"/>
      <c r="V607" s="400"/>
      <c r="W607" s="400"/>
      <c r="X607" s="400"/>
      <c r="Y607" s="400"/>
      <c r="Z607" s="401"/>
      <c r="AA607" s="401"/>
      <c r="AB607" s="401"/>
      <c r="AC607" s="401"/>
      <c r="AD607" s="401"/>
      <c r="AE607" s="401"/>
    </row>
    <row r="608" ht="12.0" customHeight="1">
      <c r="A608" s="399"/>
      <c r="B608" s="436"/>
      <c r="C608" s="399"/>
      <c r="D608" s="399"/>
      <c r="E608" s="399"/>
      <c r="F608" s="399"/>
      <c r="G608" s="399"/>
      <c r="H608" s="436"/>
      <c r="I608" s="431"/>
      <c r="J608" s="470"/>
      <c r="K608" s="470"/>
      <c r="L608" s="468"/>
      <c r="M608" s="400"/>
      <c r="N608" s="399"/>
      <c r="O608" s="399"/>
      <c r="P608" s="399"/>
      <c r="Q608" s="399"/>
      <c r="R608" s="400"/>
      <c r="S608" s="399"/>
      <c r="T608" s="400"/>
      <c r="U608" s="400"/>
      <c r="V608" s="400"/>
      <c r="W608" s="400"/>
      <c r="X608" s="400"/>
      <c r="Y608" s="400"/>
      <c r="Z608" s="401"/>
      <c r="AA608" s="401"/>
      <c r="AB608" s="401"/>
      <c r="AC608" s="401"/>
      <c r="AD608" s="401"/>
      <c r="AE608" s="401"/>
    </row>
    <row r="609" ht="12.0" customHeight="1">
      <c r="A609" s="399"/>
      <c r="B609" s="436"/>
      <c r="C609" s="399"/>
      <c r="D609" s="399"/>
      <c r="E609" s="399"/>
      <c r="F609" s="399"/>
      <c r="G609" s="435" t="s">
        <v>611</v>
      </c>
      <c r="H609" s="435" t="s">
        <v>782</v>
      </c>
      <c r="I609" s="479" t="s">
        <v>783</v>
      </c>
      <c r="J609" s="470"/>
      <c r="K609" s="470"/>
      <c r="L609" s="468"/>
      <c r="M609" s="400"/>
      <c r="N609" s="399"/>
      <c r="O609" s="399"/>
      <c r="P609" s="399"/>
      <c r="Q609" s="399"/>
      <c r="R609" s="400"/>
      <c r="S609" s="399"/>
      <c r="T609" s="400"/>
      <c r="U609" s="400"/>
      <c r="V609" s="400"/>
      <c r="W609" s="400"/>
      <c r="X609" s="400"/>
      <c r="Y609" s="400"/>
      <c r="Z609" s="401"/>
      <c r="AA609" s="401"/>
      <c r="AB609" s="401"/>
      <c r="AC609" s="401"/>
      <c r="AD609" s="401"/>
      <c r="AE609" s="401"/>
    </row>
    <row r="610" ht="12.0" customHeight="1">
      <c r="A610" s="399"/>
      <c r="B610" s="436"/>
      <c r="C610" s="399"/>
      <c r="D610" s="399"/>
      <c r="E610" s="399" t="s">
        <v>784</v>
      </c>
      <c r="F610" s="399"/>
      <c r="G610" s="436">
        <v>41.0</v>
      </c>
      <c r="H610" s="456">
        <v>4.4</v>
      </c>
      <c r="I610" s="456">
        <v>180.4</v>
      </c>
      <c r="J610" s="470"/>
      <c r="K610" s="470"/>
      <c r="L610" s="468"/>
      <c r="M610" s="400"/>
      <c r="N610" s="399"/>
      <c r="O610" s="399"/>
      <c r="P610" s="399"/>
      <c r="Q610" s="399"/>
      <c r="R610" s="400"/>
      <c r="S610" s="399"/>
      <c r="T610" s="400"/>
      <c r="U610" s="400"/>
      <c r="V610" s="400"/>
      <c r="W610" s="400"/>
      <c r="X610" s="400"/>
      <c r="Y610" s="400"/>
      <c r="Z610" s="401"/>
      <c r="AA610" s="401"/>
      <c r="AB610" s="401"/>
      <c r="AC610" s="401"/>
      <c r="AD610" s="401"/>
      <c r="AE610" s="401"/>
    </row>
    <row r="611" ht="12.0" customHeight="1">
      <c r="A611" s="399"/>
      <c r="B611" s="436"/>
      <c r="C611" s="399"/>
      <c r="D611" s="399"/>
      <c r="E611" s="399"/>
      <c r="F611" s="399"/>
      <c r="G611" s="399"/>
      <c r="H611" s="436"/>
      <c r="I611" s="431"/>
      <c r="J611" s="470"/>
      <c r="K611" s="470"/>
      <c r="L611" s="468"/>
      <c r="M611" s="400"/>
      <c r="N611" s="399"/>
      <c r="O611" s="399"/>
      <c r="P611" s="399"/>
      <c r="Q611" s="399"/>
      <c r="R611" s="400"/>
      <c r="S611" s="399"/>
      <c r="T611" s="400"/>
      <c r="U611" s="400"/>
      <c r="V611" s="400"/>
      <c r="W611" s="400"/>
      <c r="X611" s="400"/>
      <c r="Y611" s="400"/>
      <c r="Z611" s="401"/>
      <c r="AA611" s="401"/>
      <c r="AB611" s="401"/>
      <c r="AC611" s="401"/>
      <c r="AD611" s="401"/>
      <c r="AE611" s="401"/>
    </row>
    <row r="612" ht="12.0" customHeight="1">
      <c r="A612" s="399"/>
      <c r="B612" s="436"/>
      <c r="C612" s="399" t="s">
        <v>785</v>
      </c>
      <c r="D612" s="399" t="s">
        <v>786</v>
      </c>
      <c r="E612" s="399"/>
      <c r="F612" s="399"/>
      <c r="G612" s="399"/>
      <c r="H612" s="436" t="s">
        <v>410</v>
      </c>
      <c r="I612" s="423">
        <v>3.5081481481481482</v>
      </c>
      <c r="J612" s="470">
        <v>1.0</v>
      </c>
      <c r="K612" s="431">
        <v>3.5081481481481482</v>
      </c>
      <c r="L612" s="468">
        <v>10.524444444444445</v>
      </c>
      <c r="M612" s="431"/>
      <c r="N612" s="431"/>
      <c r="O612" s="431"/>
      <c r="P612" s="430"/>
      <c r="Q612" s="468">
        <v>592.0</v>
      </c>
      <c r="R612" s="400"/>
      <c r="S612" s="439">
        <v>613.2909511111112</v>
      </c>
      <c r="T612" s="400"/>
      <c r="U612" s="400"/>
      <c r="V612" s="400"/>
      <c r="W612" s="400"/>
      <c r="X612" s="400">
        <v>1845.432098765432</v>
      </c>
      <c r="Y612" s="400">
        <v>2458.7230498765434</v>
      </c>
      <c r="Z612" s="401"/>
      <c r="AA612" s="401"/>
      <c r="AB612" s="401"/>
      <c r="AC612" s="401"/>
      <c r="AD612" s="401"/>
      <c r="AE612" s="401"/>
    </row>
    <row r="613" ht="12.0" customHeight="1">
      <c r="A613" s="399"/>
      <c r="B613" s="436"/>
      <c r="C613" s="399"/>
      <c r="D613" s="399"/>
      <c r="E613" s="399"/>
      <c r="F613" s="399"/>
      <c r="G613" s="399"/>
      <c r="H613" s="436"/>
      <c r="I613" s="431"/>
      <c r="J613" s="470"/>
      <c r="K613" s="470"/>
      <c r="L613" s="468"/>
      <c r="M613" s="400"/>
      <c r="N613" s="399"/>
      <c r="O613" s="399"/>
      <c r="P613" s="399"/>
      <c r="Q613" s="399"/>
      <c r="R613" s="400"/>
      <c r="S613" s="399"/>
      <c r="T613" s="400"/>
      <c r="U613" s="400"/>
      <c r="V613" s="400"/>
      <c r="W613" s="400"/>
      <c r="X613" s="400"/>
      <c r="Y613" s="400"/>
      <c r="Z613" s="401"/>
      <c r="AA613" s="401"/>
      <c r="AB613" s="401"/>
      <c r="AC613" s="401"/>
      <c r="AD613" s="401"/>
      <c r="AE613" s="401"/>
    </row>
    <row r="614" ht="12.0" customHeight="1">
      <c r="A614" s="399"/>
      <c r="B614" s="436"/>
      <c r="C614" s="399"/>
      <c r="D614" s="399"/>
      <c r="E614" s="399"/>
      <c r="F614" s="399"/>
      <c r="G614" s="399"/>
      <c r="H614" s="399"/>
      <c r="I614" s="399"/>
      <c r="J614" s="399"/>
      <c r="K614" s="436" t="s">
        <v>607</v>
      </c>
      <c r="L614" s="436" t="s">
        <v>541</v>
      </c>
      <c r="M614" s="436" t="s">
        <v>608</v>
      </c>
      <c r="N614" s="399"/>
      <c r="O614" s="399"/>
      <c r="P614" s="436"/>
      <c r="Q614" s="399"/>
      <c r="R614" s="400"/>
      <c r="S614" s="399"/>
      <c r="T614" s="400"/>
      <c r="U614" s="400"/>
      <c r="V614" s="400"/>
      <c r="W614" s="400"/>
      <c r="X614" s="400"/>
      <c r="Y614" s="400"/>
      <c r="Z614" s="401"/>
      <c r="AA614" s="401"/>
      <c r="AB614" s="401"/>
      <c r="AC614" s="401"/>
      <c r="AD614" s="401"/>
      <c r="AE614" s="401"/>
    </row>
    <row r="615" ht="12.0" customHeight="1">
      <c r="A615" s="399"/>
      <c r="B615" s="436"/>
      <c r="C615" s="399"/>
      <c r="D615" s="399"/>
      <c r="E615" s="441" t="s">
        <v>609</v>
      </c>
      <c r="F615" s="399"/>
      <c r="G615" s="435" t="s">
        <v>357</v>
      </c>
      <c r="H615" s="435" t="s">
        <v>610</v>
      </c>
      <c r="I615" s="435" t="s">
        <v>611</v>
      </c>
      <c r="J615" s="435" t="s">
        <v>612</v>
      </c>
      <c r="K615" s="435" t="s">
        <v>613</v>
      </c>
      <c r="L615" s="435" t="s">
        <v>614</v>
      </c>
      <c r="M615" s="435" t="s">
        <v>615</v>
      </c>
      <c r="N615" s="399"/>
      <c r="O615" s="399"/>
      <c r="P615" s="436"/>
      <c r="Q615" s="399"/>
      <c r="R615" s="400"/>
      <c r="S615" s="399"/>
      <c r="T615" s="400"/>
      <c r="U615" s="400"/>
      <c r="V615" s="400"/>
      <c r="W615" s="400"/>
      <c r="X615" s="400"/>
      <c r="Y615" s="400"/>
      <c r="Z615" s="401"/>
      <c r="AA615" s="401"/>
      <c r="AB615" s="401"/>
      <c r="AC615" s="401"/>
      <c r="AD615" s="401"/>
      <c r="AE615" s="401"/>
    </row>
    <row r="616" ht="12.0" customHeight="1">
      <c r="A616" s="399"/>
      <c r="B616" s="436"/>
      <c r="C616" s="399"/>
      <c r="D616" s="399"/>
      <c r="E616" s="399" t="s">
        <v>751</v>
      </c>
      <c r="F616" s="399"/>
      <c r="G616" s="436"/>
      <c r="H616" s="483"/>
      <c r="I616" s="436"/>
      <c r="J616" s="455"/>
      <c r="K616" s="438">
        <v>0.0</v>
      </c>
      <c r="L616" s="431">
        <v>0.0</v>
      </c>
      <c r="M616" s="431">
        <v>0.0</v>
      </c>
      <c r="N616" s="436">
        <v>0.25</v>
      </c>
      <c r="O616" s="399" t="s">
        <v>735</v>
      </c>
      <c r="P616" s="455">
        <v>0.0</v>
      </c>
      <c r="Q616" s="399" t="s">
        <v>773</v>
      </c>
      <c r="R616" s="400"/>
      <c r="S616" s="399"/>
      <c r="T616" s="400"/>
      <c r="U616" s="400"/>
      <c r="V616" s="400"/>
      <c r="W616" s="400"/>
      <c r="X616" s="400"/>
      <c r="Y616" s="400"/>
      <c r="Z616" s="401"/>
      <c r="AA616" s="401"/>
      <c r="AB616" s="401"/>
      <c r="AC616" s="401"/>
      <c r="AD616" s="401"/>
      <c r="AE616" s="401"/>
    </row>
    <row r="617" ht="12.0" customHeight="1">
      <c r="A617" s="399"/>
      <c r="B617" s="436"/>
      <c r="C617" s="399"/>
      <c r="D617" s="399"/>
      <c r="E617" s="399" t="s">
        <v>754</v>
      </c>
      <c r="F617" s="399"/>
      <c r="G617" s="455"/>
      <c r="H617" s="483"/>
      <c r="I617" s="436"/>
      <c r="J617" s="455"/>
      <c r="K617" s="438">
        <v>0.0</v>
      </c>
      <c r="L617" s="431">
        <v>0.0</v>
      </c>
      <c r="M617" s="431">
        <v>0.0</v>
      </c>
      <c r="N617" s="455">
        <v>50.0</v>
      </c>
      <c r="O617" s="399" t="s">
        <v>752</v>
      </c>
      <c r="P617" s="455">
        <v>0.0</v>
      </c>
      <c r="Q617" s="399" t="s">
        <v>753</v>
      </c>
      <c r="R617" s="400"/>
      <c r="S617" s="399"/>
      <c r="T617" s="400"/>
      <c r="U617" s="400"/>
      <c r="V617" s="400"/>
      <c r="W617" s="400"/>
      <c r="X617" s="400"/>
      <c r="Y617" s="400"/>
      <c r="Z617" s="401"/>
      <c r="AA617" s="401"/>
      <c r="AB617" s="401"/>
      <c r="AC617" s="401"/>
      <c r="AD617" s="401"/>
      <c r="AE617" s="401"/>
    </row>
    <row r="618" ht="12.0" customHeight="1">
      <c r="A618" s="399"/>
      <c r="B618" s="436"/>
      <c r="C618" s="399"/>
      <c r="D618" s="399"/>
      <c r="E618" s="399" t="s">
        <v>755</v>
      </c>
      <c r="F618" s="399"/>
      <c r="G618" s="436"/>
      <c r="H618" s="483"/>
      <c r="I618" s="436"/>
      <c r="J618" s="455"/>
      <c r="K618" s="438">
        <v>0.0</v>
      </c>
      <c r="L618" s="431">
        <v>0.0</v>
      </c>
      <c r="M618" s="431">
        <v>0.0</v>
      </c>
      <c r="N618" s="455">
        <v>50.0</v>
      </c>
      <c r="O618" s="399" t="s">
        <v>752</v>
      </c>
      <c r="P618" s="455">
        <v>0.0</v>
      </c>
      <c r="Q618" s="399" t="s">
        <v>753</v>
      </c>
      <c r="R618" s="400"/>
      <c r="S618" s="399"/>
      <c r="T618" s="400"/>
      <c r="U618" s="400"/>
      <c r="V618" s="400"/>
      <c r="W618" s="400"/>
      <c r="X618" s="400"/>
      <c r="Y618" s="400"/>
      <c r="Z618" s="401"/>
      <c r="AA618" s="401"/>
      <c r="AB618" s="401"/>
      <c r="AC618" s="401"/>
      <c r="AD618" s="401"/>
      <c r="AE618" s="401"/>
    </row>
    <row r="619" ht="12.0" customHeight="1">
      <c r="A619" s="399"/>
      <c r="B619" s="436"/>
      <c r="C619" s="399"/>
      <c r="D619" s="399"/>
      <c r="E619" s="399" t="s">
        <v>756</v>
      </c>
      <c r="F619" s="399"/>
      <c r="G619" s="436"/>
      <c r="H619" s="483"/>
      <c r="I619" s="436"/>
      <c r="J619" s="455">
        <v>592.0</v>
      </c>
      <c r="K619" s="438">
        <v>0.0</v>
      </c>
      <c r="L619" s="431">
        <v>592.0</v>
      </c>
      <c r="M619" s="431">
        <v>0.7308641975308642</v>
      </c>
      <c r="N619" s="455">
        <v>50.0</v>
      </c>
      <c r="O619" s="399" t="s">
        <v>752</v>
      </c>
      <c r="P619" s="455">
        <v>3.5081481481481482</v>
      </c>
      <c r="Q619" s="399" t="s">
        <v>753</v>
      </c>
      <c r="R619" s="400"/>
      <c r="S619" s="399"/>
      <c r="T619" s="400"/>
      <c r="U619" s="400"/>
      <c r="V619" s="400"/>
      <c r="W619" s="400"/>
      <c r="X619" s="400"/>
      <c r="Y619" s="400"/>
      <c r="Z619" s="401"/>
      <c r="AA619" s="401"/>
      <c r="AB619" s="401"/>
      <c r="AC619" s="401"/>
      <c r="AD619" s="401"/>
      <c r="AE619" s="401"/>
    </row>
    <row r="620" ht="12.0" customHeight="1">
      <c r="A620" s="399"/>
      <c r="B620" s="436"/>
      <c r="C620" s="399"/>
      <c r="D620" s="399"/>
      <c r="E620" s="399" t="s">
        <v>757</v>
      </c>
      <c r="F620" s="399"/>
      <c r="G620" s="436"/>
      <c r="H620" s="483"/>
      <c r="I620" s="455"/>
      <c r="J620" s="399"/>
      <c r="K620" s="438">
        <v>0.0</v>
      </c>
      <c r="L620" s="478">
        <v>0.0</v>
      </c>
      <c r="M620" s="478">
        <v>0.0</v>
      </c>
      <c r="N620" s="455">
        <v>50.0</v>
      </c>
      <c r="O620" s="399" t="s">
        <v>752</v>
      </c>
      <c r="P620" s="479">
        <v>0.0</v>
      </c>
      <c r="Q620" s="399" t="s">
        <v>753</v>
      </c>
      <c r="R620" s="400"/>
      <c r="S620" s="399"/>
      <c r="T620" s="400"/>
      <c r="U620" s="400"/>
      <c r="V620" s="400"/>
      <c r="W620" s="400"/>
      <c r="X620" s="400"/>
      <c r="Y620" s="400"/>
      <c r="Z620" s="401"/>
      <c r="AA620" s="401"/>
      <c r="AB620" s="401"/>
      <c r="AC620" s="401"/>
      <c r="AD620" s="401"/>
      <c r="AE620" s="401"/>
    </row>
    <row r="621" ht="12.0" customHeight="1">
      <c r="A621" s="399"/>
      <c r="B621" s="436"/>
      <c r="C621" s="399"/>
      <c r="D621" s="399"/>
      <c r="E621" s="399"/>
      <c r="F621" s="399"/>
      <c r="G621" s="436"/>
      <c r="H621" s="455"/>
      <c r="I621" s="399"/>
      <c r="J621" s="455"/>
      <c r="K621" s="438"/>
      <c r="L621" s="485">
        <v>592.0</v>
      </c>
      <c r="M621" s="485">
        <v>0.7308641975308642</v>
      </c>
      <c r="N621" s="436"/>
      <c r="O621" s="399"/>
      <c r="P621" s="455">
        <v>3.5081481481481482</v>
      </c>
      <c r="Q621" s="399"/>
      <c r="R621" s="400"/>
      <c r="S621" s="399"/>
      <c r="T621" s="400"/>
      <c r="U621" s="400"/>
      <c r="V621" s="400"/>
      <c r="W621" s="400"/>
      <c r="X621" s="400"/>
      <c r="Y621" s="400"/>
      <c r="Z621" s="401"/>
      <c r="AA621" s="401"/>
      <c r="AB621" s="401"/>
      <c r="AC621" s="401"/>
      <c r="AD621" s="401"/>
      <c r="AE621" s="401"/>
    </row>
    <row r="622" ht="12.0" customHeight="1">
      <c r="A622" s="399"/>
      <c r="B622" s="436"/>
      <c r="C622" s="399"/>
      <c r="D622" s="399"/>
      <c r="E622" s="399"/>
      <c r="F622" s="399"/>
      <c r="G622" s="399"/>
      <c r="H622" s="399"/>
      <c r="I622" s="436"/>
      <c r="J622" s="431"/>
      <c r="K622" s="431"/>
      <c r="L622" s="470"/>
      <c r="M622" s="468"/>
      <c r="N622" s="400"/>
      <c r="O622" s="399"/>
      <c r="P622" s="399"/>
      <c r="Q622" s="399"/>
      <c r="R622" s="400"/>
      <c r="S622" s="399"/>
      <c r="T622" s="400"/>
      <c r="U622" s="400"/>
      <c r="V622" s="400"/>
      <c r="W622" s="400"/>
      <c r="X622" s="400"/>
      <c r="Y622" s="400"/>
      <c r="Z622" s="401"/>
      <c r="AA622" s="401"/>
      <c r="AB622" s="401"/>
      <c r="AC622" s="401"/>
      <c r="AD622" s="401"/>
      <c r="AE622" s="401"/>
    </row>
    <row r="623" ht="12.0" customHeight="1">
      <c r="A623" s="399"/>
      <c r="B623" s="436"/>
      <c r="C623" s="399"/>
      <c r="D623" s="399"/>
      <c r="E623" s="441" t="s">
        <v>544</v>
      </c>
      <c r="F623" s="399"/>
      <c r="G623" s="435" t="s">
        <v>553</v>
      </c>
      <c r="H623" s="479" t="s">
        <v>631</v>
      </c>
      <c r="I623" s="435" t="s">
        <v>632</v>
      </c>
      <c r="J623" s="479" t="s">
        <v>633</v>
      </c>
      <c r="K623" s="442" t="s">
        <v>634</v>
      </c>
      <c r="L623" s="479" t="s">
        <v>635</v>
      </c>
      <c r="M623" s="431"/>
      <c r="N623" s="436"/>
      <c r="O623" s="399"/>
      <c r="P623" s="455"/>
      <c r="Q623" s="399"/>
      <c r="R623" s="400"/>
      <c r="S623" s="399"/>
      <c r="T623" s="400"/>
      <c r="U623" s="400"/>
      <c r="V623" s="400"/>
      <c r="W623" s="400"/>
      <c r="X623" s="400"/>
      <c r="Y623" s="400"/>
      <c r="Z623" s="401"/>
      <c r="AA623" s="401"/>
      <c r="AB623" s="401"/>
      <c r="AC623" s="401"/>
      <c r="AD623" s="401"/>
      <c r="AE623" s="401"/>
    </row>
    <row r="624" ht="12.0" customHeight="1">
      <c r="A624" s="399"/>
      <c r="B624" s="436"/>
      <c r="C624" s="399"/>
      <c r="D624" s="399"/>
      <c r="E624" s="399" t="s">
        <v>477</v>
      </c>
      <c r="F624" s="399"/>
      <c r="G624" s="480">
        <v>592.0</v>
      </c>
      <c r="H624" s="480">
        <v>0.7308641975308642</v>
      </c>
      <c r="I624" s="456">
        <v>0.0</v>
      </c>
      <c r="J624" s="456">
        <v>365.4320987654321</v>
      </c>
      <c r="K624" s="456">
        <v>1480.0</v>
      </c>
      <c r="L624" s="456">
        <v>1845.432098765432</v>
      </c>
      <c r="M624" s="431"/>
      <c r="N624" s="436"/>
      <c r="O624" s="399"/>
      <c r="P624" s="455"/>
      <c r="Q624" s="399"/>
      <c r="R624" s="400"/>
      <c r="S624" s="399"/>
      <c r="T624" s="400"/>
      <c r="U624" s="400"/>
      <c r="V624" s="400"/>
      <c r="W624" s="400"/>
      <c r="X624" s="400"/>
      <c r="Y624" s="400"/>
      <c r="Z624" s="401"/>
      <c r="AA624" s="401"/>
      <c r="AB624" s="401"/>
      <c r="AC624" s="401"/>
      <c r="AD624" s="401"/>
      <c r="AE624" s="401"/>
    </row>
    <row r="625" ht="12.0" customHeight="1">
      <c r="A625" s="399"/>
      <c r="B625" s="436"/>
      <c r="C625" s="399"/>
      <c r="D625" s="399"/>
      <c r="E625" s="399"/>
      <c r="F625" s="399"/>
      <c r="G625" s="399"/>
      <c r="H625" s="399"/>
      <c r="I625" s="436"/>
      <c r="J625" s="431"/>
      <c r="K625" s="431"/>
      <c r="L625" s="470"/>
      <c r="M625" s="468"/>
      <c r="N625" s="400"/>
      <c r="O625" s="399"/>
      <c r="P625" s="399"/>
      <c r="Q625" s="399"/>
      <c r="R625" s="400"/>
      <c r="S625" s="399"/>
      <c r="T625" s="400"/>
      <c r="U625" s="400"/>
      <c r="V625" s="400"/>
      <c r="W625" s="400"/>
      <c r="X625" s="400"/>
      <c r="Y625" s="400"/>
      <c r="Z625" s="401"/>
      <c r="AA625" s="401"/>
      <c r="AB625" s="401"/>
      <c r="AC625" s="401"/>
      <c r="AD625" s="401"/>
      <c r="AE625" s="401"/>
    </row>
    <row r="626" ht="12.0" customHeight="1">
      <c r="A626" s="399"/>
      <c r="B626" s="436"/>
      <c r="C626" s="399" t="s">
        <v>787</v>
      </c>
      <c r="D626" s="399" t="s">
        <v>788</v>
      </c>
      <c r="E626" s="399"/>
      <c r="F626" s="399"/>
      <c r="G626" s="399"/>
      <c r="H626" s="436" t="s">
        <v>410</v>
      </c>
      <c r="I626" s="423">
        <v>55.01135802469136</v>
      </c>
      <c r="J626" s="470">
        <v>1.0</v>
      </c>
      <c r="K626" s="431">
        <v>55.01135802469136</v>
      </c>
      <c r="L626" s="468">
        <v>165.03407407407408</v>
      </c>
      <c r="M626" s="431"/>
      <c r="N626" s="431"/>
      <c r="O626" s="431"/>
      <c r="P626" s="430"/>
      <c r="Q626" s="468">
        <v>3649.2916666666665</v>
      </c>
      <c r="R626" s="400"/>
      <c r="S626" s="439">
        <v>9617.03059851852</v>
      </c>
      <c r="T626" s="400"/>
      <c r="U626" s="400"/>
      <c r="V626" s="400"/>
      <c r="W626" s="400"/>
      <c r="X626" s="400">
        <v>11375.8783436214</v>
      </c>
      <c r="Y626" s="400">
        <v>20992.90894213992</v>
      </c>
      <c r="Z626" s="401"/>
      <c r="AA626" s="401"/>
      <c r="AB626" s="401"/>
      <c r="AC626" s="401"/>
      <c r="AD626" s="401"/>
      <c r="AE626" s="401"/>
    </row>
    <row r="627" ht="12.0" customHeight="1">
      <c r="A627" s="399"/>
      <c r="B627" s="436"/>
      <c r="C627" s="399"/>
      <c r="D627" s="399"/>
      <c r="E627" s="399"/>
      <c r="F627" s="399"/>
      <c r="G627" s="399"/>
      <c r="H627" s="436"/>
      <c r="I627" s="431"/>
      <c r="J627" s="470"/>
      <c r="K627" s="470"/>
      <c r="L627" s="468"/>
      <c r="M627" s="400"/>
      <c r="N627" s="399"/>
      <c r="O627" s="399"/>
      <c r="P627" s="399"/>
      <c r="Q627" s="399"/>
      <c r="R627" s="400"/>
      <c r="S627" s="399"/>
      <c r="T627" s="400"/>
      <c r="U627" s="400"/>
      <c r="V627" s="400"/>
      <c r="W627" s="400"/>
      <c r="X627" s="400"/>
      <c r="Y627" s="400"/>
      <c r="Z627" s="401"/>
      <c r="AA627" s="401"/>
      <c r="AB627" s="401"/>
      <c r="AC627" s="401"/>
      <c r="AD627" s="401"/>
      <c r="AE627" s="401"/>
    </row>
    <row r="628" ht="12.0" customHeight="1">
      <c r="A628" s="399"/>
      <c r="B628" s="436"/>
      <c r="C628" s="399"/>
      <c r="D628" s="399"/>
      <c r="E628" s="399"/>
      <c r="F628" s="399"/>
      <c r="G628" s="399"/>
      <c r="H628" s="399"/>
      <c r="I628" s="399"/>
      <c r="J628" s="399"/>
      <c r="K628" s="436" t="s">
        <v>607</v>
      </c>
      <c r="L628" s="436" t="s">
        <v>541</v>
      </c>
      <c r="M628" s="436" t="s">
        <v>608</v>
      </c>
      <c r="N628" s="399"/>
      <c r="O628" s="399"/>
      <c r="P628" s="436"/>
      <c r="Q628" s="399"/>
      <c r="R628" s="400"/>
      <c r="S628" s="399"/>
      <c r="T628" s="400"/>
      <c r="U628" s="400"/>
      <c r="V628" s="400"/>
      <c r="W628" s="400"/>
      <c r="X628" s="400"/>
      <c r="Y628" s="400"/>
      <c r="Z628" s="401"/>
      <c r="AA628" s="401"/>
      <c r="AB628" s="401"/>
      <c r="AC628" s="401"/>
      <c r="AD628" s="401"/>
      <c r="AE628" s="401"/>
    </row>
    <row r="629" ht="12.0" customHeight="1">
      <c r="A629" s="399"/>
      <c r="B629" s="436"/>
      <c r="C629" s="399"/>
      <c r="D629" s="399"/>
      <c r="E629" s="441" t="s">
        <v>609</v>
      </c>
      <c r="F629" s="399"/>
      <c r="G629" s="435" t="s">
        <v>357</v>
      </c>
      <c r="H629" s="435" t="s">
        <v>610</v>
      </c>
      <c r="I629" s="435" t="s">
        <v>611</v>
      </c>
      <c r="J629" s="435" t="s">
        <v>612</v>
      </c>
      <c r="K629" s="435" t="s">
        <v>613</v>
      </c>
      <c r="L629" s="435" t="s">
        <v>614</v>
      </c>
      <c r="M629" s="435" t="s">
        <v>615</v>
      </c>
      <c r="N629" s="399"/>
      <c r="O629" s="399"/>
      <c r="P629" s="436"/>
      <c r="Q629" s="399"/>
      <c r="R629" s="400"/>
      <c r="S629" s="399"/>
      <c r="T629" s="400"/>
      <c r="U629" s="400"/>
      <c r="V629" s="400"/>
      <c r="W629" s="400"/>
      <c r="X629" s="400"/>
      <c r="Y629" s="400"/>
      <c r="Z629" s="401"/>
      <c r="AA629" s="401"/>
      <c r="AB629" s="401"/>
      <c r="AC629" s="401"/>
      <c r="AD629" s="401"/>
      <c r="AE629" s="401"/>
    </row>
    <row r="630" ht="12.0" customHeight="1">
      <c r="A630" s="399"/>
      <c r="B630" s="436"/>
      <c r="C630" s="399"/>
      <c r="D630" s="399"/>
      <c r="E630" s="399" t="s">
        <v>751</v>
      </c>
      <c r="F630" s="399"/>
      <c r="G630" s="436"/>
      <c r="H630" s="483"/>
      <c r="I630" s="436"/>
      <c r="J630" s="455">
        <v>0.0</v>
      </c>
      <c r="K630" s="438">
        <v>0.0</v>
      </c>
      <c r="L630" s="431">
        <v>0.0</v>
      </c>
      <c r="M630" s="431">
        <v>0.0</v>
      </c>
      <c r="N630" s="436">
        <v>0.25</v>
      </c>
      <c r="O630" s="399" t="s">
        <v>735</v>
      </c>
      <c r="P630" s="455">
        <v>0.0</v>
      </c>
      <c r="Q630" s="399" t="s">
        <v>773</v>
      </c>
      <c r="R630" s="400"/>
      <c r="S630" s="399"/>
      <c r="T630" s="400"/>
      <c r="U630" s="400"/>
      <c r="V630" s="400"/>
      <c r="W630" s="400"/>
      <c r="X630" s="400"/>
      <c r="Y630" s="400"/>
      <c r="Z630" s="401"/>
      <c r="AA630" s="401"/>
      <c r="AB630" s="401"/>
      <c r="AC630" s="401"/>
      <c r="AD630" s="401"/>
      <c r="AE630" s="401"/>
    </row>
    <row r="631" ht="12.0" customHeight="1">
      <c r="A631" s="399"/>
      <c r="B631" s="436"/>
      <c r="C631" s="399"/>
      <c r="D631" s="399"/>
      <c r="E631" s="399" t="s">
        <v>767</v>
      </c>
      <c r="F631" s="399"/>
      <c r="G631" s="436"/>
      <c r="H631" s="483"/>
      <c r="I631" s="436">
        <v>3466.0</v>
      </c>
      <c r="J631" s="455">
        <v>348.0</v>
      </c>
      <c r="K631" s="438">
        <v>0.0</v>
      </c>
      <c r="L631" s="431">
        <v>348.0</v>
      </c>
      <c r="M631" s="431">
        <v>0.42962962962962964</v>
      </c>
      <c r="N631" s="436">
        <v>0.01</v>
      </c>
      <c r="O631" s="399" t="s">
        <v>709</v>
      </c>
      <c r="P631" s="455">
        <v>34.660000000000004</v>
      </c>
      <c r="Q631" s="399" t="s">
        <v>630</v>
      </c>
      <c r="R631" s="400"/>
      <c r="S631" s="399"/>
      <c r="T631" s="400"/>
      <c r="U631" s="400"/>
      <c r="V631" s="400"/>
      <c r="W631" s="400"/>
      <c r="X631" s="400"/>
      <c r="Y631" s="400"/>
      <c r="Z631" s="401"/>
      <c r="AA631" s="401"/>
      <c r="AB631" s="401"/>
      <c r="AC631" s="401"/>
      <c r="AD631" s="401"/>
      <c r="AE631" s="401"/>
    </row>
    <row r="632" ht="12.0" customHeight="1">
      <c r="A632" s="399"/>
      <c r="B632" s="436"/>
      <c r="C632" s="399"/>
      <c r="D632" s="399"/>
      <c r="E632" s="399" t="s">
        <v>722</v>
      </c>
      <c r="F632" s="399"/>
      <c r="G632" s="436"/>
      <c r="H632" s="436"/>
      <c r="I632" s="436">
        <v>56.0</v>
      </c>
      <c r="J632" s="436">
        <v>56.0</v>
      </c>
      <c r="K632" s="438">
        <v>0.0</v>
      </c>
      <c r="L632" s="431">
        <v>56.0</v>
      </c>
      <c r="M632" s="431">
        <v>0.0691358024691358</v>
      </c>
      <c r="N632" s="436">
        <v>0.02</v>
      </c>
      <c r="O632" s="399" t="s">
        <v>709</v>
      </c>
      <c r="P632" s="455">
        <v>1.12</v>
      </c>
      <c r="Q632" s="399" t="s">
        <v>723</v>
      </c>
      <c r="R632" s="400"/>
      <c r="S632" s="399"/>
      <c r="T632" s="400"/>
      <c r="U632" s="400"/>
      <c r="V632" s="400"/>
      <c r="W632" s="400"/>
      <c r="X632" s="400"/>
      <c r="Y632" s="400"/>
      <c r="Z632" s="401"/>
      <c r="AA632" s="401"/>
      <c r="AB632" s="401"/>
      <c r="AC632" s="401"/>
      <c r="AD632" s="401"/>
      <c r="AE632" s="401"/>
    </row>
    <row r="633" ht="12.0" customHeight="1">
      <c r="A633" s="399"/>
      <c r="B633" s="436"/>
      <c r="C633" s="399"/>
      <c r="D633" s="399"/>
      <c r="E633" s="399" t="s">
        <v>754</v>
      </c>
      <c r="F633" s="399"/>
      <c r="G633" s="455"/>
      <c r="H633" s="483"/>
      <c r="I633" s="436"/>
      <c r="J633" s="455">
        <v>2055.0</v>
      </c>
      <c r="K633" s="438">
        <v>0.0</v>
      </c>
      <c r="L633" s="431">
        <v>2055.0</v>
      </c>
      <c r="M633" s="431">
        <v>2.537037037037037</v>
      </c>
      <c r="N633" s="455">
        <v>50.0</v>
      </c>
      <c r="O633" s="399" t="s">
        <v>752</v>
      </c>
      <c r="P633" s="455">
        <v>12.177777777777779</v>
      </c>
      <c r="Q633" s="399" t="s">
        <v>753</v>
      </c>
      <c r="R633" s="400"/>
      <c r="S633" s="399"/>
      <c r="T633" s="400"/>
      <c r="U633" s="400"/>
      <c r="V633" s="400"/>
      <c r="W633" s="400"/>
      <c r="X633" s="400"/>
      <c r="Y633" s="400"/>
      <c r="Z633" s="401"/>
      <c r="AA633" s="401"/>
      <c r="AB633" s="401"/>
      <c r="AC633" s="401"/>
      <c r="AD633" s="401"/>
      <c r="AE633" s="401"/>
    </row>
    <row r="634" ht="12.0" customHeight="1">
      <c r="A634" s="399"/>
      <c r="B634" s="436"/>
      <c r="C634" s="399"/>
      <c r="D634" s="399"/>
      <c r="E634" s="399" t="s">
        <v>755</v>
      </c>
      <c r="F634" s="399"/>
      <c r="G634" s="436"/>
      <c r="H634" s="483"/>
      <c r="I634" s="436"/>
      <c r="J634" s="455">
        <v>0.0</v>
      </c>
      <c r="K634" s="438">
        <v>0.0</v>
      </c>
      <c r="L634" s="431">
        <v>0.0</v>
      </c>
      <c r="M634" s="431">
        <v>0.0</v>
      </c>
      <c r="N634" s="455">
        <v>50.0</v>
      </c>
      <c r="O634" s="399" t="s">
        <v>752</v>
      </c>
      <c r="P634" s="455">
        <v>0.0</v>
      </c>
      <c r="Q634" s="399" t="s">
        <v>753</v>
      </c>
      <c r="R634" s="400"/>
      <c r="S634" s="399"/>
      <c r="T634" s="400"/>
      <c r="U634" s="400"/>
      <c r="V634" s="400"/>
      <c r="W634" s="400"/>
      <c r="X634" s="400"/>
      <c r="Y634" s="400"/>
      <c r="Z634" s="401"/>
      <c r="AA634" s="401"/>
      <c r="AB634" s="401"/>
      <c r="AC634" s="401"/>
      <c r="AD634" s="401"/>
      <c r="AE634" s="401"/>
    </row>
    <row r="635" ht="12.0" customHeight="1">
      <c r="A635" s="399"/>
      <c r="B635" s="436"/>
      <c r="C635" s="399"/>
      <c r="D635" s="399"/>
      <c r="E635" s="399" t="s">
        <v>756</v>
      </c>
      <c r="F635" s="399"/>
      <c r="G635" s="436"/>
      <c r="H635" s="483"/>
      <c r="I635" s="436"/>
      <c r="J635" s="455">
        <v>1051.0</v>
      </c>
      <c r="K635" s="438">
        <v>0.0</v>
      </c>
      <c r="L635" s="431">
        <v>1051.0</v>
      </c>
      <c r="M635" s="431">
        <v>1.297530864197531</v>
      </c>
      <c r="N635" s="455">
        <v>50.0</v>
      </c>
      <c r="O635" s="399" t="s">
        <v>752</v>
      </c>
      <c r="P635" s="455">
        <v>6.228148148148148</v>
      </c>
      <c r="Q635" s="399" t="s">
        <v>753</v>
      </c>
      <c r="R635" s="400"/>
      <c r="S635" s="399"/>
      <c r="T635" s="400"/>
      <c r="U635" s="400"/>
      <c r="V635" s="400"/>
      <c r="W635" s="400"/>
      <c r="X635" s="400"/>
      <c r="Y635" s="400"/>
      <c r="Z635" s="401"/>
      <c r="AA635" s="401"/>
      <c r="AB635" s="401"/>
      <c r="AC635" s="401"/>
      <c r="AD635" s="401"/>
      <c r="AE635" s="401"/>
    </row>
    <row r="636" ht="12.0" customHeight="1">
      <c r="A636" s="399"/>
      <c r="B636" s="436"/>
      <c r="C636" s="399"/>
      <c r="D636" s="399"/>
      <c r="E636" s="399" t="s">
        <v>757</v>
      </c>
      <c r="F636" s="399"/>
      <c r="G636" s="436"/>
      <c r="H636" s="483"/>
      <c r="I636" s="455"/>
      <c r="J636" s="480">
        <v>139.29166666666666</v>
      </c>
      <c r="K636" s="438">
        <v>0.0</v>
      </c>
      <c r="L636" s="478">
        <v>139.29166666666666</v>
      </c>
      <c r="M636" s="478">
        <v>0.17196502057613167</v>
      </c>
      <c r="N636" s="455">
        <v>50.0</v>
      </c>
      <c r="O636" s="399" t="s">
        <v>752</v>
      </c>
      <c r="P636" s="479">
        <v>0.825432098765432</v>
      </c>
      <c r="Q636" s="399" t="s">
        <v>753</v>
      </c>
      <c r="R636" s="400"/>
      <c r="S636" s="399"/>
      <c r="T636" s="400"/>
      <c r="U636" s="400"/>
      <c r="V636" s="400"/>
      <c r="W636" s="400"/>
      <c r="X636" s="400"/>
      <c r="Y636" s="400"/>
      <c r="Z636" s="401"/>
      <c r="AA636" s="401"/>
      <c r="AB636" s="401"/>
      <c r="AC636" s="401"/>
      <c r="AD636" s="401"/>
      <c r="AE636" s="401"/>
    </row>
    <row r="637" ht="12.0" customHeight="1">
      <c r="A637" s="399"/>
      <c r="B637" s="436"/>
      <c r="C637" s="399"/>
      <c r="D637" s="399"/>
      <c r="E637" s="399"/>
      <c r="F637" s="399"/>
      <c r="G637" s="436"/>
      <c r="H637" s="455"/>
      <c r="I637" s="399"/>
      <c r="J637" s="455"/>
      <c r="K637" s="438"/>
      <c r="L637" s="485">
        <v>3649.2916666666665</v>
      </c>
      <c r="M637" s="485">
        <v>4.505298353909466</v>
      </c>
      <c r="N637" s="436"/>
      <c r="O637" s="399"/>
      <c r="P637" s="455">
        <v>55.01135802469136</v>
      </c>
      <c r="Q637" s="399"/>
      <c r="R637" s="400"/>
      <c r="S637" s="399"/>
      <c r="T637" s="400"/>
      <c r="U637" s="400"/>
      <c r="V637" s="400"/>
      <c r="W637" s="400"/>
      <c r="X637" s="400"/>
      <c r="Y637" s="400"/>
      <c r="Z637" s="401"/>
      <c r="AA637" s="401"/>
      <c r="AB637" s="401"/>
      <c r="AC637" s="401"/>
      <c r="AD637" s="401"/>
      <c r="AE637" s="401"/>
    </row>
    <row r="638" ht="12.0" customHeight="1">
      <c r="A638" s="399"/>
      <c r="B638" s="436"/>
      <c r="C638" s="399"/>
      <c r="D638" s="399"/>
      <c r="E638" s="399"/>
      <c r="F638" s="399"/>
      <c r="G638" s="399"/>
      <c r="H638" s="399"/>
      <c r="I638" s="436"/>
      <c r="J638" s="431"/>
      <c r="K638" s="431"/>
      <c r="L638" s="470"/>
      <c r="M638" s="468"/>
      <c r="N638" s="400"/>
      <c r="O638" s="399"/>
      <c r="P638" s="399"/>
      <c r="Q638" s="399"/>
      <c r="R638" s="400"/>
      <c r="S638" s="399"/>
      <c r="T638" s="400"/>
      <c r="U638" s="400"/>
      <c r="V638" s="400"/>
      <c r="W638" s="400"/>
      <c r="X638" s="400"/>
      <c r="Y638" s="400"/>
      <c r="Z638" s="401"/>
      <c r="AA638" s="401"/>
      <c r="AB638" s="401"/>
      <c r="AC638" s="401"/>
      <c r="AD638" s="401"/>
      <c r="AE638" s="401"/>
    </row>
    <row r="639" ht="12.0" customHeight="1">
      <c r="A639" s="399"/>
      <c r="B639" s="436"/>
      <c r="C639" s="399"/>
      <c r="D639" s="399"/>
      <c r="E639" s="441" t="s">
        <v>544</v>
      </c>
      <c r="F639" s="399"/>
      <c r="G639" s="435" t="s">
        <v>553</v>
      </c>
      <c r="H639" s="479" t="s">
        <v>631</v>
      </c>
      <c r="I639" s="435" t="s">
        <v>632</v>
      </c>
      <c r="J639" s="479" t="s">
        <v>633</v>
      </c>
      <c r="K639" s="442" t="s">
        <v>634</v>
      </c>
      <c r="L639" s="479" t="s">
        <v>635</v>
      </c>
      <c r="M639" s="431"/>
      <c r="N639" s="436"/>
      <c r="O639" s="399"/>
      <c r="P639" s="455"/>
      <c r="Q639" s="399"/>
      <c r="R639" s="400"/>
      <c r="S639" s="399"/>
      <c r="T639" s="400"/>
      <c r="U639" s="400"/>
      <c r="V639" s="400"/>
      <c r="W639" s="400"/>
      <c r="X639" s="400"/>
      <c r="Y639" s="400"/>
      <c r="Z639" s="401"/>
      <c r="AA639" s="401"/>
      <c r="AB639" s="401"/>
      <c r="AC639" s="401"/>
      <c r="AD639" s="401"/>
      <c r="AE639" s="401"/>
    </row>
    <row r="640" ht="12.0" customHeight="1">
      <c r="A640" s="399"/>
      <c r="B640" s="436"/>
      <c r="C640" s="399"/>
      <c r="D640" s="399"/>
      <c r="E640" s="399" t="s">
        <v>477</v>
      </c>
      <c r="F640" s="399"/>
      <c r="G640" s="480">
        <v>3649.2916666666665</v>
      </c>
      <c r="H640" s="480">
        <v>4.505298353909466</v>
      </c>
      <c r="I640" s="456">
        <v>0.0</v>
      </c>
      <c r="J640" s="456">
        <v>2252.649176954733</v>
      </c>
      <c r="K640" s="456">
        <v>9123.229166666668</v>
      </c>
      <c r="L640" s="456">
        <v>11375.8783436214</v>
      </c>
      <c r="M640" s="431"/>
      <c r="N640" s="436"/>
      <c r="O640" s="399"/>
      <c r="P640" s="455"/>
      <c r="Q640" s="399"/>
      <c r="R640" s="400"/>
      <c r="S640" s="399"/>
      <c r="T640" s="400"/>
      <c r="U640" s="400"/>
      <c r="V640" s="400"/>
      <c r="W640" s="400"/>
      <c r="X640" s="400"/>
      <c r="Y640" s="400"/>
      <c r="Z640" s="401"/>
      <c r="AA640" s="401"/>
      <c r="AB640" s="401"/>
      <c r="AC640" s="401"/>
      <c r="AD640" s="401"/>
      <c r="AE640" s="401"/>
    </row>
    <row r="641" ht="12.0" customHeight="1">
      <c r="A641" s="399"/>
      <c r="B641" s="436"/>
      <c r="C641" s="399"/>
      <c r="D641" s="399"/>
      <c r="E641" s="399"/>
      <c r="F641" s="399"/>
      <c r="G641" s="399"/>
      <c r="H641" s="399"/>
      <c r="I641" s="436"/>
      <c r="J641" s="431"/>
      <c r="K641" s="431"/>
      <c r="L641" s="470"/>
      <c r="M641" s="468"/>
      <c r="N641" s="400"/>
      <c r="O641" s="399"/>
      <c r="P641" s="399"/>
      <c r="Q641" s="399"/>
      <c r="R641" s="400"/>
      <c r="S641" s="399"/>
      <c r="T641" s="400"/>
      <c r="U641" s="400"/>
      <c r="V641" s="400"/>
      <c r="W641" s="400"/>
      <c r="X641" s="400"/>
      <c r="Y641" s="400"/>
      <c r="Z641" s="401"/>
      <c r="AA641" s="401"/>
      <c r="AB641" s="401"/>
      <c r="AC641" s="401"/>
      <c r="AD641" s="401"/>
      <c r="AE641" s="401"/>
    </row>
    <row r="642" ht="12.0" customHeight="1">
      <c r="A642" s="399"/>
      <c r="B642" s="436"/>
      <c r="C642" s="399" t="s">
        <v>789</v>
      </c>
      <c r="D642" s="399" t="s">
        <v>790</v>
      </c>
      <c r="E642" s="399"/>
      <c r="F642" s="399"/>
      <c r="G642" s="399"/>
      <c r="H642" s="436" t="s">
        <v>410</v>
      </c>
      <c r="I642" s="431">
        <v>293.206841005291</v>
      </c>
      <c r="J642" s="470">
        <v>1.0</v>
      </c>
      <c r="K642" s="431">
        <v>293.206841005291</v>
      </c>
      <c r="L642" s="468">
        <v>879.620523015873</v>
      </c>
      <c r="M642" s="431"/>
      <c r="N642" s="431"/>
      <c r="O642" s="431"/>
      <c r="P642" s="430"/>
      <c r="Q642" s="468">
        <v>50474.784</v>
      </c>
      <c r="R642" s="400"/>
      <c r="S642" s="439">
        <v>51258.12673770397</v>
      </c>
      <c r="T642" s="400"/>
      <c r="U642" s="400"/>
      <c r="V642" s="400"/>
      <c r="W642" s="400"/>
      <c r="X642" s="400">
        <v>157344.23407407408</v>
      </c>
      <c r="Y642" s="400">
        <v>208602.36081177805</v>
      </c>
      <c r="Z642" s="401"/>
      <c r="AA642" s="401"/>
      <c r="AB642" s="401"/>
      <c r="AC642" s="401"/>
      <c r="AD642" s="401"/>
      <c r="AE642" s="401"/>
    </row>
    <row r="643" ht="12.0" customHeight="1">
      <c r="A643" s="399"/>
      <c r="B643" s="436"/>
      <c r="C643" s="399"/>
      <c r="D643" s="441" t="s">
        <v>238</v>
      </c>
      <c r="E643" s="399"/>
      <c r="F643" s="399"/>
      <c r="G643" s="399"/>
      <c r="H643" s="399"/>
      <c r="I643" s="399"/>
      <c r="J643" s="399"/>
      <c r="K643" s="431"/>
      <c r="L643" s="399"/>
      <c r="M643" s="399"/>
      <c r="N643" s="399"/>
      <c r="O643" s="399"/>
      <c r="P643" s="399"/>
      <c r="Q643" s="399"/>
      <c r="R643" s="400"/>
      <c r="S643" s="399"/>
      <c r="T643" s="400"/>
      <c r="U643" s="400"/>
      <c r="V643" s="400"/>
      <c r="W643" s="400"/>
      <c r="X643" s="400"/>
      <c r="Y643" s="400"/>
      <c r="Z643" s="401"/>
      <c r="AA643" s="401"/>
      <c r="AB643" s="401"/>
      <c r="AC643" s="401"/>
      <c r="AD643" s="401"/>
      <c r="AE643" s="401"/>
    </row>
    <row r="644" ht="12.0" customHeight="1">
      <c r="A644" s="399"/>
      <c r="B644" s="436"/>
      <c r="C644" s="399"/>
      <c r="D644" s="399" t="s">
        <v>746</v>
      </c>
      <c r="E644" s="399"/>
      <c r="F644" s="399"/>
      <c r="G644" s="399"/>
      <c r="H644" s="399"/>
      <c r="I644" s="399"/>
      <c r="J644" s="399"/>
      <c r="K644" s="431"/>
      <c r="L644" s="399"/>
      <c r="M644" s="399"/>
      <c r="N644" s="399"/>
      <c r="O644" s="399"/>
      <c r="P644" s="399"/>
      <c r="Q644" s="399"/>
      <c r="R644" s="400"/>
      <c r="S644" s="399"/>
      <c r="T644" s="400"/>
      <c r="U644" s="400"/>
      <c r="V644" s="400"/>
      <c r="W644" s="400"/>
      <c r="X644" s="400"/>
      <c r="Y644" s="400"/>
      <c r="Z644" s="401"/>
      <c r="AA644" s="401"/>
      <c r="AB644" s="401"/>
      <c r="AC644" s="401"/>
      <c r="AD644" s="401"/>
      <c r="AE644" s="401"/>
    </row>
    <row r="645" ht="12.0" customHeight="1">
      <c r="A645" s="399"/>
      <c r="B645" s="436"/>
      <c r="C645" s="399"/>
      <c r="D645" s="399" t="s">
        <v>747</v>
      </c>
      <c r="E645" s="399"/>
      <c r="F645" s="399"/>
      <c r="G645" s="399"/>
      <c r="H645" s="399"/>
      <c r="I645" s="399"/>
      <c r="J645" s="399"/>
      <c r="K645" s="431"/>
      <c r="L645" s="399"/>
      <c r="M645" s="399"/>
      <c r="N645" s="399"/>
      <c r="O645" s="399"/>
      <c r="P645" s="399"/>
      <c r="Q645" s="399"/>
      <c r="R645" s="400"/>
      <c r="S645" s="399"/>
      <c r="T645" s="400"/>
      <c r="U645" s="400"/>
      <c r="V645" s="400"/>
      <c r="W645" s="400"/>
      <c r="X645" s="400"/>
      <c r="Y645" s="400"/>
      <c r="Z645" s="401"/>
      <c r="AA645" s="401"/>
      <c r="AB645" s="401"/>
      <c r="AC645" s="401"/>
      <c r="AD645" s="401"/>
      <c r="AE645" s="401"/>
    </row>
    <row r="646" ht="12.0" customHeight="1">
      <c r="A646" s="399"/>
      <c r="B646" s="436"/>
      <c r="C646" s="399"/>
      <c r="D646" s="399"/>
      <c r="E646" s="399"/>
      <c r="F646" s="399"/>
      <c r="G646" s="399"/>
      <c r="H646" s="436"/>
      <c r="I646" s="431"/>
      <c r="J646" s="470"/>
      <c r="K646" s="431"/>
      <c r="L646" s="468"/>
      <c r="M646" s="431"/>
      <c r="N646" s="431"/>
      <c r="O646" s="431"/>
      <c r="P646" s="430"/>
      <c r="Q646" s="468"/>
      <c r="R646" s="400"/>
      <c r="S646" s="439"/>
      <c r="T646" s="400"/>
      <c r="U646" s="400"/>
      <c r="V646" s="400"/>
      <c r="W646" s="400"/>
      <c r="X646" s="400"/>
      <c r="Y646" s="400"/>
      <c r="Z646" s="401"/>
      <c r="AA646" s="401"/>
      <c r="AB646" s="401"/>
      <c r="AC646" s="401"/>
      <c r="AD646" s="401"/>
      <c r="AE646" s="401"/>
    </row>
    <row r="647" ht="12.0" customHeight="1">
      <c r="A647" s="399"/>
      <c r="B647" s="436"/>
      <c r="C647" s="399"/>
      <c r="D647" s="399"/>
      <c r="E647" s="399"/>
      <c r="F647" s="399"/>
      <c r="G647" s="436"/>
      <c r="H647" s="455"/>
      <c r="I647" s="455"/>
      <c r="J647" s="436"/>
      <c r="K647" s="436" t="s">
        <v>607</v>
      </c>
      <c r="L647" s="436" t="s">
        <v>541</v>
      </c>
      <c r="M647" s="436" t="s">
        <v>608</v>
      </c>
      <c r="N647" s="399"/>
      <c r="O647" s="399"/>
      <c r="P647" s="399"/>
      <c r="Q647" s="399"/>
      <c r="R647" s="400"/>
      <c r="S647" s="399"/>
      <c r="T647" s="400"/>
      <c r="U647" s="400"/>
      <c r="V647" s="400"/>
      <c r="W647" s="400"/>
      <c r="X647" s="400"/>
      <c r="Y647" s="400"/>
      <c r="Z647" s="401"/>
      <c r="AA647" s="401"/>
      <c r="AB647" s="401"/>
      <c r="AC647" s="401"/>
      <c r="AD647" s="401"/>
      <c r="AE647" s="401"/>
    </row>
    <row r="648" ht="12.0" customHeight="1">
      <c r="A648" s="399"/>
      <c r="B648" s="436"/>
      <c r="C648" s="399"/>
      <c r="D648" s="399"/>
      <c r="E648" s="441" t="s">
        <v>609</v>
      </c>
      <c r="F648" s="399"/>
      <c r="G648" s="479" t="s">
        <v>791</v>
      </c>
      <c r="H648" s="479" t="s">
        <v>792</v>
      </c>
      <c r="I648" s="435" t="s">
        <v>611</v>
      </c>
      <c r="J648" s="435" t="s">
        <v>612</v>
      </c>
      <c r="K648" s="435" t="s">
        <v>613</v>
      </c>
      <c r="L648" s="435" t="s">
        <v>614</v>
      </c>
      <c r="M648" s="435" t="s">
        <v>615</v>
      </c>
      <c r="N648" s="399"/>
      <c r="O648" s="399"/>
      <c r="P648" s="399"/>
      <c r="Q648" s="399"/>
      <c r="R648" s="400"/>
      <c r="S648" s="399"/>
      <c r="T648" s="400"/>
      <c r="U648" s="400"/>
      <c r="V648" s="400"/>
      <c r="W648" s="400"/>
      <c r="X648" s="400"/>
      <c r="Y648" s="400"/>
      <c r="Z648" s="401"/>
      <c r="AA648" s="401"/>
      <c r="AB648" s="401"/>
      <c r="AC648" s="401"/>
      <c r="AD648" s="401"/>
      <c r="AE648" s="401"/>
    </row>
    <row r="649" ht="12.0" customHeight="1">
      <c r="A649" s="399"/>
      <c r="B649" s="436"/>
      <c r="C649" s="399"/>
      <c r="D649" s="399"/>
      <c r="E649" s="399" t="s">
        <v>793</v>
      </c>
      <c r="F649" s="399"/>
      <c r="G649" s="455"/>
      <c r="H649" s="455"/>
      <c r="I649" s="455">
        <v>15274.0</v>
      </c>
      <c r="J649" s="483">
        <v>5345.9</v>
      </c>
      <c r="K649" s="438">
        <v>0.0</v>
      </c>
      <c r="L649" s="431">
        <v>5345.9</v>
      </c>
      <c r="M649" s="431">
        <v>6.599876543209876</v>
      </c>
      <c r="N649" s="436">
        <v>1600.0</v>
      </c>
      <c r="O649" s="399" t="s">
        <v>794</v>
      </c>
      <c r="P649" s="486">
        <v>26.729499999999998</v>
      </c>
      <c r="Q649" s="399" t="s">
        <v>795</v>
      </c>
      <c r="R649" s="400"/>
      <c r="S649" s="399"/>
      <c r="T649" s="400"/>
      <c r="U649" s="400"/>
      <c r="V649" s="400"/>
      <c r="W649" s="400"/>
      <c r="X649" s="400"/>
      <c r="Y649" s="400"/>
      <c r="Z649" s="401"/>
      <c r="AA649" s="401"/>
      <c r="AB649" s="401"/>
      <c r="AC649" s="401"/>
      <c r="AD649" s="401"/>
      <c r="AE649" s="401"/>
    </row>
    <row r="650" ht="12.0" customHeight="1">
      <c r="A650" s="399"/>
      <c r="B650" s="436"/>
      <c r="C650" s="399"/>
      <c r="D650" s="399"/>
      <c r="E650" s="399" t="s">
        <v>755</v>
      </c>
      <c r="F650" s="399"/>
      <c r="G650" s="455"/>
      <c r="H650" s="455"/>
      <c r="I650" s="455"/>
      <c r="J650" s="483"/>
      <c r="K650" s="438">
        <v>0.0</v>
      </c>
      <c r="L650" s="431">
        <v>0.0</v>
      </c>
      <c r="M650" s="431">
        <v>0.0</v>
      </c>
      <c r="N650" s="455">
        <v>50.0</v>
      </c>
      <c r="O650" s="399" t="s">
        <v>752</v>
      </c>
      <c r="P650" s="455">
        <v>0.0</v>
      </c>
      <c r="Q650" s="399" t="s">
        <v>753</v>
      </c>
      <c r="R650" s="400"/>
      <c r="S650" s="399"/>
      <c r="T650" s="400"/>
      <c r="U650" s="400"/>
      <c r="V650" s="400"/>
      <c r="W650" s="400"/>
      <c r="X650" s="400"/>
      <c r="Y650" s="400"/>
      <c r="Z650" s="401"/>
      <c r="AA650" s="401"/>
      <c r="AB650" s="401"/>
      <c r="AC650" s="401"/>
      <c r="AD650" s="401"/>
      <c r="AE650" s="401"/>
    </row>
    <row r="651" ht="12.0" customHeight="1">
      <c r="A651" s="399"/>
      <c r="B651" s="436"/>
      <c r="C651" s="399"/>
      <c r="D651" s="399"/>
      <c r="E651" s="399" t="s">
        <v>796</v>
      </c>
      <c r="F651" s="399"/>
      <c r="G651" s="455"/>
      <c r="H651" s="455"/>
      <c r="I651" s="455"/>
      <c r="J651" s="483">
        <v>1527.4</v>
      </c>
      <c r="K651" s="438">
        <v>0.0</v>
      </c>
      <c r="L651" s="431">
        <v>1527.4</v>
      </c>
      <c r="M651" s="431">
        <v>1.885679012345679</v>
      </c>
      <c r="N651" s="455">
        <v>50.0</v>
      </c>
      <c r="O651" s="399" t="s">
        <v>752</v>
      </c>
      <c r="P651" s="455">
        <v>9.051259259259261</v>
      </c>
      <c r="Q651" s="399" t="s">
        <v>753</v>
      </c>
      <c r="R651" s="400"/>
      <c r="S651" s="399"/>
      <c r="T651" s="400"/>
      <c r="U651" s="400"/>
      <c r="V651" s="400"/>
      <c r="W651" s="400"/>
      <c r="X651" s="400"/>
      <c r="Y651" s="400"/>
      <c r="Z651" s="401"/>
      <c r="AA651" s="401"/>
      <c r="AB651" s="401"/>
      <c r="AC651" s="401"/>
      <c r="AD651" s="401"/>
      <c r="AE651" s="401"/>
    </row>
    <row r="652" ht="12.0" customHeight="1">
      <c r="A652" s="399"/>
      <c r="B652" s="436"/>
      <c r="C652" s="399"/>
      <c r="D652" s="399"/>
      <c r="E652" s="399" t="s">
        <v>797</v>
      </c>
      <c r="F652" s="399"/>
      <c r="G652" s="455"/>
      <c r="H652" s="455"/>
      <c r="I652" s="455"/>
      <c r="J652" s="483">
        <v>16766.0</v>
      </c>
      <c r="K652" s="438">
        <v>0.0</v>
      </c>
      <c r="L652" s="431">
        <v>16766.0</v>
      </c>
      <c r="M652" s="431">
        <v>20.698765432098764</v>
      </c>
      <c r="N652" s="455">
        <v>50.0</v>
      </c>
      <c r="O652" s="399" t="s">
        <v>752</v>
      </c>
      <c r="P652" s="455">
        <v>99.35407407407406</v>
      </c>
      <c r="Q652" s="399" t="s">
        <v>753</v>
      </c>
      <c r="R652" s="400"/>
      <c r="S652" s="399"/>
      <c r="T652" s="400"/>
      <c r="U652" s="400"/>
      <c r="V652" s="400"/>
      <c r="W652" s="400"/>
      <c r="X652" s="400"/>
      <c r="Y652" s="400"/>
      <c r="Z652" s="401"/>
      <c r="AA652" s="401"/>
      <c r="AB652" s="401"/>
      <c r="AC652" s="401"/>
      <c r="AD652" s="401"/>
      <c r="AE652" s="401"/>
    </row>
    <row r="653" ht="12.0" customHeight="1">
      <c r="A653" s="399"/>
      <c r="B653" s="436"/>
      <c r="C653" s="399"/>
      <c r="D653" s="399"/>
      <c r="E653" s="399" t="s">
        <v>767</v>
      </c>
      <c r="F653" s="399"/>
      <c r="G653" s="436"/>
      <c r="H653" s="483"/>
      <c r="I653" s="436">
        <v>6055.0</v>
      </c>
      <c r="J653" s="455">
        <v>1211.0</v>
      </c>
      <c r="K653" s="438">
        <v>0.0</v>
      </c>
      <c r="L653" s="431">
        <v>1211.0</v>
      </c>
      <c r="M653" s="431">
        <v>1.4950617283950618</v>
      </c>
      <c r="N653" s="436">
        <v>0.01</v>
      </c>
      <c r="O653" s="399" t="s">
        <v>709</v>
      </c>
      <c r="P653" s="455">
        <v>60.550000000000004</v>
      </c>
      <c r="Q653" s="399" t="s">
        <v>630</v>
      </c>
      <c r="R653" s="400"/>
      <c r="S653" s="399"/>
      <c r="T653" s="400"/>
      <c r="U653" s="400"/>
      <c r="V653" s="400"/>
      <c r="W653" s="400"/>
      <c r="X653" s="400"/>
      <c r="Y653" s="400"/>
      <c r="Z653" s="401"/>
      <c r="AA653" s="401"/>
      <c r="AB653" s="401"/>
      <c r="AC653" s="401"/>
      <c r="AD653" s="401"/>
      <c r="AE653" s="401"/>
    </row>
    <row r="654" ht="12.0" customHeight="1">
      <c r="A654" s="399"/>
      <c r="B654" s="436"/>
      <c r="C654" s="399"/>
      <c r="D654" s="399"/>
      <c r="E654" s="399" t="s">
        <v>768</v>
      </c>
      <c r="F654" s="399"/>
      <c r="G654" s="455">
        <v>7.1715</v>
      </c>
      <c r="H654" s="483"/>
      <c r="I654" s="436"/>
      <c r="J654" s="399"/>
      <c r="K654" s="438">
        <v>0.0</v>
      </c>
      <c r="L654" s="431">
        <v>7.1715</v>
      </c>
      <c r="M654" s="431">
        <v>0.008853703703703704</v>
      </c>
      <c r="N654" s="436">
        <v>0.7</v>
      </c>
      <c r="O654" s="399" t="s">
        <v>769</v>
      </c>
      <c r="P654" s="455">
        <v>5.0200499999999995</v>
      </c>
      <c r="Q654" s="399" t="s">
        <v>770</v>
      </c>
      <c r="R654" s="400"/>
      <c r="S654" s="399"/>
      <c r="T654" s="400"/>
      <c r="U654" s="400"/>
      <c r="V654" s="400"/>
      <c r="W654" s="400"/>
      <c r="X654" s="400"/>
      <c r="Y654" s="400"/>
      <c r="Z654" s="401"/>
      <c r="AA654" s="401"/>
      <c r="AB654" s="401"/>
      <c r="AC654" s="401"/>
      <c r="AD654" s="401"/>
      <c r="AE654" s="401"/>
    </row>
    <row r="655" ht="12.0" customHeight="1">
      <c r="A655" s="399"/>
      <c r="B655" s="436"/>
      <c r="C655" s="399"/>
      <c r="D655" s="399"/>
      <c r="E655" s="399" t="s">
        <v>755</v>
      </c>
      <c r="F655" s="399"/>
      <c r="G655" s="436"/>
      <c r="H655" s="483"/>
      <c r="I655" s="436"/>
      <c r="J655" s="455">
        <v>16148.0</v>
      </c>
      <c r="K655" s="438">
        <v>0.0</v>
      </c>
      <c r="L655" s="431">
        <v>16148.0</v>
      </c>
      <c r="M655" s="431">
        <v>19.9358024691358</v>
      </c>
      <c r="N655" s="482">
        <v>0.05714285714285714</v>
      </c>
      <c r="O655" s="399" t="s">
        <v>735</v>
      </c>
      <c r="P655" s="455">
        <v>34.17566137566138</v>
      </c>
      <c r="Q655" s="399" t="s">
        <v>717</v>
      </c>
      <c r="R655" s="400"/>
      <c r="S655" s="399"/>
      <c r="T655" s="400"/>
      <c r="U655" s="400"/>
      <c r="V655" s="400"/>
      <c r="W655" s="400"/>
      <c r="X655" s="400"/>
      <c r="Y655" s="400"/>
      <c r="Z655" s="401"/>
      <c r="AA655" s="401"/>
      <c r="AB655" s="401"/>
      <c r="AC655" s="401"/>
      <c r="AD655" s="401"/>
      <c r="AE655" s="401"/>
    </row>
    <row r="656" ht="12.0" customHeight="1">
      <c r="A656" s="399"/>
      <c r="B656" s="436"/>
      <c r="C656" s="399"/>
      <c r="D656" s="424"/>
      <c r="E656" s="399" t="s">
        <v>798</v>
      </c>
      <c r="F656" s="399"/>
      <c r="G656" s="436"/>
      <c r="H656" s="399"/>
      <c r="I656" s="455">
        <v>80.0</v>
      </c>
      <c r="J656" s="455">
        <v>24.0</v>
      </c>
      <c r="K656" s="438">
        <v>0.0</v>
      </c>
      <c r="L656" s="431">
        <v>24.0</v>
      </c>
      <c r="M656" s="431">
        <v>0.02962962962962963</v>
      </c>
      <c r="N656" s="436">
        <v>0.008</v>
      </c>
      <c r="O656" s="399" t="s">
        <v>620</v>
      </c>
      <c r="P656" s="455">
        <v>0.64</v>
      </c>
      <c r="Q656" s="399" t="s">
        <v>799</v>
      </c>
      <c r="R656" s="400"/>
      <c r="S656" s="399"/>
      <c r="T656" s="400"/>
      <c r="U656" s="400"/>
      <c r="V656" s="400"/>
      <c r="W656" s="400"/>
      <c r="X656" s="400"/>
      <c r="Y656" s="400"/>
      <c r="Z656" s="401"/>
      <c r="AA656" s="401"/>
      <c r="AB656" s="401"/>
      <c r="AC656" s="401"/>
      <c r="AD656" s="401"/>
      <c r="AE656" s="401"/>
    </row>
    <row r="657" ht="12.0" customHeight="1">
      <c r="A657" s="399"/>
      <c r="B657" s="436"/>
      <c r="C657" s="399"/>
      <c r="D657" s="399"/>
      <c r="E657" s="399" t="s">
        <v>800</v>
      </c>
      <c r="F657" s="399"/>
      <c r="G657" s="436"/>
      <c r="H657" s="483"/>
      <c r="I657" s="455">
        <v>324.0</v>
      </c>
      <c r="J657" s="455">
        <v>162.0</v>
      </c>
      <c r="K657" s="438">
        <v>0.0</v>
      </c>
      <c r="L657" s="431">
        <v>162.0</v>
      </c>
      <c r="M657" s="431">
        <v>0.2</v>
      </c>
      <c r="N657" s="436"/>
      <c r="O657" s="399"/>
      <c r="P657" s="455">
        <v>2.0</v>
      </c>
      <c r="Q657" s="399" t="s">
        <v>630</v>
      </c>
      <c r="R657" s="400"/>
      <c r="S657" s="399"/>
      <c r="T657" s="400"/>
      <c r="U657" s="400"/>
      <c r="V657" s="400"/>
      <c r="W657" s="400"/>
      <c r="X657" s="400"/>
      <c r="Y657" s="400"/>
      <c r="Z657" s="401"/>
      <c r="AA657" s="401"/>
      <c r="AB657" s="401"/>
      <c r="AC657" s="401"/>
      <c r="AD657" s="401"/>
      <c r="AE657" s="401"/>
    </row>
    <row r="658" ht="12.0" customHeight="1">
      <c r="A658" s="399"/>
      <c r="B658" s="436"/>
      <c r="C658" s="399"/>
      <c r="D658" s="399"/>
      <c r="E658" s="399" t="s">
        <v>801</v>
      </c>
      <c r="F658" s="399"/>
      <c r="G658" s="436"/>
      <c r="H658" s="483"/>
      <c r="I658" s="455">
        <v>128.0</v>
      </c>
      <c r="J658" s="455">
        <v>55.0</v>
      </c>
      <c r="K658" s="438">
        <v>0.0</v>
      </c>
      <c r="L658" s="431">
        <v>55.0</v>
      </c>
      <c r="M658" s="431">
        <v>0.06790123456790123</v>
      </c>
      <c r="N658" s="436"/>
      <c r="O658" s="399"/>
      <c r="P658" s="455">
        <v>1.0</v>
      </c>
      <c r="Q658" s="399" t="s">
        <v>630</v>
      </c>
      <c r="R658" s="400"/>
      <c r="S658" s="399"/>
      <c r="T658" s="400"/>
      <c r="U658" s="400"/>
      <c r="V658" s="400"/>
      <c r="W658" s="400"/>
      <c r="X658" s="400"/>
      <c r="Y658" s="400"/>
      <c r="Z658" s="401"/>
      <c r="AA658" s="401"/>
      <c r="AB658" s="401"/>
      <c r="AC658" s="401"/>
      <c r="AD658" s="401"/>
      <c r="AE658" s="401"/>
    </row>
    <row r="659" ht="12.0" customHeight="1">
      <c r="A659" s="399"/>
      <c r="B659" s="436"/>
      <c r="C659" s="399"/>
      <c r="D659" s="399"/>
      <c r="E659" s="399" t="s">
        <v>756</v>
      </c>
      <c r="F659" s="399"/>
      <c r="G659" s="436"/>
      <c r="H659" s="483"/>
      <c r="I659" s="436"/>
      <c r="J659" s="455">
        <v>5778.0</v>
      </c>
      <c r="K659" s="438">
        <v>0.0</v>
      </c>
      <c r="L659" s="431">
        <v>5778.0</v>
      </c>
      <c r="M659" s="431">
        <v>7.133333333333334</v>
      </c>
      <c r="N659" s="455">
        <v>50.0</v>
      </c>
      <c r="O659" s="399" t="s">
        <v>752</v>
      </c>
      <c r="P659" s="455">
        <v>34.24</v>
      </c>
      <c r="Q659" s="399" t="s">
        <v>753</v>
      </c>
      <c r="R659" s="400"/>
      <c r="S659" s="399"/>
      <c r="T659" s="400"/>
      <c r="U659" s="400"/>
      <c r="V659" s="400"/>
      <c r="W659" s="400"/>
      <c r="X659" s="400"/>
      <c r="Y659" s="400"/>
      <c r="Z659" s="401"/>
      <c r="AA659" s="401"/>
      <c r="AB659" s="401"/>
      <c r="AC659" s="401"/>
      <c r="AD659" s="401"/>
      <c r="AE659" s="401"/>
    </row>
    <row r="660" ht="12.0" customHeight="1">
      <c r="A660" s="399"/>
      <c r="B660" s="436"/>
      <c r="C660" s="399"/>
      <c r="D660" s="399"/>
      <c r="E660" s="399" t="s">
        <v>757</v>
      </c>
      <c r="F660" s="399"/>
      <c r="G660" s="436"/>
      <c r="H660" s="483"/>
      <c r="I660" s="455"/>
      <c r="J660" s="480">
        <v>3450.3125</v>
      </c>
      <c r="K660" s="438">
        <v>0.0</v>
      </c>
      <c r="L660" s="478">
        <v>3450.3125</v>
      </c>
      <c r="M660" s="478">
        <v>4.259645061728395</v>
      </c>
      <c r="N660" s="455">
        <v>50.0</v>
      </c>
      <c r="O660" s="399" t="s">
        <v>752</v>
      </c>
      <c r="P660" s="479">
        <v>20.446296296296296</v>
      </c>
      <c r="Q660" s="399" t="s">
        <v>753</v>
      </c>
      <c r="R660" s="400"/>
      <c r="S660" s="399"/>
      <c r="T660" s="400"/>
      <c r="U660" s="400"/>
      <c r="V660" s="400"/>
      <c r="W660" s="400"/>
      <c r="X660" s="400"/>
      <c r="Y660" s="400"/>
      <c r="Z660" s="401"/>
      <c r="AA660" s="401"/>
      <c r="AB660" s="401"/>
      <c r="AC660" s="401"/>
      <c r="AD660" s="401"/>
      <c r="AE660" s="401"/>
    </row>
    <row r="661" ht="12.0" customHeight="1">
      <c r="A661" s="399"/>
      <c r="B661" s="436"/>
      <c r="C661" s="399"/>
      <c r="D661" s="399"/>
      <c r="E661" s="399"/>
      <c r="F661" s="399"/>
      <c r="G661" s="436"/>
      <c r="H661" s="455"/>
      <c r="I661" s="399"/>
      <c r="J661" s="455"/>
      <c r="K661" s="438"/>
      <c r="L661" s="431">
        <v>50474.784</v>
      </c>
      <c r="M661" s="431">
        <v>62.31454814814814</v>
      </c>
      <c r="N661" s="436"/>
      <c r="O661" s="399"/>
      <c r="P661" s="455">
        <v>293.206841005291</v>
      </c>
      <c r="Q661" s="399"/>
      <c r="R661" s="400"/>
      <c r="S661" s="399"/>
      <c r="T661" s="400"/>
      <c r="U661" s="400"/>
      <c r="V661" s="400"/>
      <c r="W661" s="400"/>
      <c r="X661" s="400"/>
      <c r="Y661" s="400"/>
      <c r="Z661" s="401"/>
      <c r="AA661" s="401"/>
      <c r="AB661" s="401"/>
      <c r="AC661" s="401"/>
      <c r="AD661" s="401"/>
      <c r="AE661" s="401"/>
    </row>
    <row r="662" ht="12.0" customHeight="1">
      <c r="A662" s="399"/>
      <c r="B662" s="436"/>
      <c r="C662" s="399"/>
      <c r="D662" s="399"/>
      <c r="E662" s="399"/>
      <c r="F662" s="399"/>
      <c r="G662" s="399"/>
      <c r="H662" s="399"/>
      <c r="I662" s="399"/>
      <c r="J662" s="399"/>
      <c r="K662" s="431"/>
      <c r="L662" s="399"/>
      <c r="M662" s="399"/>
      <c r="N662" s="399"/>
      <c r="O662" s="399"/>
      <c r="P662" s="399"/>
      <c r="Q662" s="399"/>
      <c r="R662" s="400"/>
      <c r="S662" s="399"/>
      <c r="T662" s="400"/>
      <c r="U662" s="400"/>
      <c r="V662" s="400"/>
      <c r="W662" s="400"/>
      <c r="X662" s="400"/>
      <c r="Y662" s="400"/>
      <c r="Z662" s="401"/>
      <c r="AA662" s="401"/>
      <c r="AB662" s="401"/>
      <c r="AC662" s="401"/>
      <c r="AD662" s="401"/>
      <c r="AE662" s="401"/>
    </row>
    <row r="663" ht="12.0" customHeight="1">
      <c r="A663" s="399"/>
      <c r="B663" s="436"/>
      <c r="C663" s="399"/>
      <c r="D663" s="399"/>
      <c r="E663" s="441" t="s">
        <v>544</v>
      </c>
      <c r="F663" s="399"/>
      <c r="G663" s="435" t="s">
        <v>553</v>
      </c>
      <c r="H663" s="479" t="s">
        <v>631</v>
      </c>
      <c r="I663" s="435" t="s">
        <v>632</v>
      </c>
      <c r="J663" s="479" t="s">
        <v>633</v>
      </c>
      <c r="K663" s="442" t="s">
        <v>634</v>
      </c>
      <c r="L663" s="479" t="s">
        <v>635</v>
      </c>
      <c r="M663" s="431"/>
      <c r="N663" s="436"/>
      <c r="O663" s="399"/>
      <c r="P663" s="455"/>
      <c r="Q663" s="399"/>
      <c r="R663" s="400"/>
      <c r="S663" s="399"/>
      <c r="T663" s="400"/>
      <c r="U663" s="400"/>
      <c r="V663" s="400"/>
      <c r="W663" s="400"/>
      <c r="X663" s="400"/>
      <c r="Y663" s="400"/>
      <c r="Z663" s="401"/>
      <c r="AA663" s="401"/>
      <c r="AB663" s="401"/>
      <c r="AC663" s="401"/>
      <c r="AD663" s="401"/>
      <c r="AE663" s="401"/>
    </row>
    <row r="664" ht="12.0" customHeight="1">
      <c r="A664" s="399"/>
      <c r="B664" s="436"/>
      <c r="C664" s="399"/>
      <c r="D664" s="399"/>
      <c r="E664" s="399" t="s">
        <v>477</v>
      </c>
      <c r="F664" s="399"/>
      <c r="G664" s="480">
        <v>50474.784</v>
      </c>
      <c r="H664" s="480">
        <v>62.31454814814814</v>
      </c>
      <c r="I664" s="456">
        <v>0.0</v>
      </c>
      <c r="J664" s="456">
        <v>31157.27407407407</v>
      </c>
      <c r="K664" s="456">
        <v>126186.95999999999</v>
      </c>
      <c r="L664" s="456">
        <v>157344.23407407408</v>
      </c>
      <c r="M664" s="431"/>
      <c r="N664" s="436"/>
      <c r="O664" s="399"/>
      <c r="P664" s="455"/>
      <c r="Q664" s="399"/>
      <c r="R664" s="400"/>
      <c r="S664" s="399"/>
      <c r="T664" s="400"/>
      <c r="U664" s="400"/>
      <c r="V664" s="400"/>
      <c r="W664" s="400"/>
      <c r="X664" s="400"/>
      <c r="Y664" s="400"/>
      <c r="Z664" s="401"/>
      <c r="AA664" s="401"/>
      <c r="AB664" s="401"/>
      <c r="AC664" s="401"/>
      <c r="AD664" s="401"/>
      <c r="AE664" s="401"/>
    </row>
    <row r="665" ht="12.0" customHeight="1">
      <c r="A665" s="399"/>
      <c r="B665" s="436"/>
      <c r="C665" s="399"/>
      <c r="D665" s="399"/>
      <c r="E665" s="399"/>
      <c r="F665" s="399"/>
      <c r="G665" s="480"/>
      <c r="H665" s="480"/>
      <c r="I665" s="456"/>
      <c r="J665" s="456"/>
      <c r="K665" s="456"/>
      <c r="L665" s="456"/>
      <c r="M665" s="431"/>
      <c r="N665" s="436"/>
      <c r="O665" s="399"/>
      <c r="P665" s="455"/>
      <c r="Q665" s="399"/>
      <c r="R665" s="400"/>
      <c r="S665" s="399"/>
      <c r="T665" s="400"/>
      <c r="U665" s="400"/>
      <c r="V665" s="400"/>
      <c r="W665" s="400"/>
      <c r="X665" s="400"/>
      <c r="Y665" s="400"/>
      <c r="Z665" s="401"/>
      <c r="AA665" s="401"/>
      <c r="AB665" s="401"/>
      <c r="AC665" s="401"/>
      <c r="AD665" s="401"/>
      <c r="AE665" s="401"/>
    </row>
    <row r="666" ht="12.0" customHeight="1">
      <c r="A666" s="399"/>
      <c r="B666" s="436"/>
      <c r="C666" s="399"/>
      <c r="D666" s="399"/>
      <c r="E666" s="399"/>
      <c r="F666" s="399"/>
      <c r="G666" s="480"/>
      <c r="H666" s="480"/>
      <c r="I666" s="456"/>
      <c r="J666" s="456"/>
      <c r="K666" s="456"/>
      <c r="L666" s="456"/>
      <c r="M666" s="431"/>
      <c r="N666" s="436"/>
      <c r="O666" s="399"/>
      <c r="P666" s="455"/>
      <c r="Q666" s="399"/>
      <c r="R666" s="400"/>
      <c r="S666" s="399"/>
      <c r="T666" s="400"/>
      <c r="U666" s="400"/>
      <c r="V666" s="400"/>
      <c r="W666" s="400"/>
      <c r="X666" s="400"/>
      <c r="Y666" s="400"/>
      <c r="Z666" s="401"/>
      <c r="AA666" s="401"/>
      <c r="AB666" s="401"/>
      <c r="AC666" s="401"/>
      <c r="AD666" s="401"/>
      <c r="AE666" s="401"/>
    </row>
    <row r="667" ht="12.0" customHeight="1">
      <c r="A667" s="449"/>
      <c r="B667" s="462">
        <v>2.17</v>
      </c>
      <c r="C667" s="449" t="s">
        <v>802</v>
      </c>
      <c r="D667" s="449"/>
      <c r="E667" s="449"/>
      <c r="F667" s="449"/>
      <c r="G667" s="449"/>
      <c r="H667" s="462" t="s">
        <v>410</v>
      </c>
      <c r="I667" s="463">
        <v>480.0</v>
      </c>
      <c r="J667" s="473">
        <v>1.0</v>
      </c>
      <c r="K667" s="451">
        <v>480.0</v>
      </c>
      <c r="L667" s="474">
        <v>1440.0</v>
      </c>
      <c r="M667" s="449"/>
      <c r="N667" s="449"/>
      <c r="O667" s="449"/>
      <c r="P667" s="449"/>
      <c r="Q667" s="449"/>
      <c r="R667" s="453"/>
      <c r="S667" s="466">
        <v>83913.12000000001</v>
      </c>
      <c r="T667" s="453"/>
      <c r="U667" s="453"/>
      <c r="V667" s="453"/>
      <c r="W667" s="453"/>
      <c r="X667" s="453"/>
      <c r="Y667" s="453">
        <v>83913.12000000001</v>
      </c>
      <c r="Z667" s="401"/>
      <c r="AA667" s="401"/>
      <c r="AB667" s="401"/>
      <c r="AC667" s="401"/>
      <c r="AD667" s="401"/>
      <c r="AE667" s="401"/>
    </row>
    <row r="668" ht="12.0" customHeight="1">
      <c r="A668" s="399"/>
      <c r="B668" s="436"/>
      <c r="C668" s="399"/>
      <c r="D668" s="399"/>
      <c r="E668" s="399"/>
      <c r="F668" s="399"/>
      <c r="G668" s="399"/>
      <c r="H668" s="399"/>
      <c r="I668" s="399"/>
      <c r="J668" s="399"/>
      <c r="K668" s="399"/>
      <c r="L668" s="469"/>
      <c r="M668" s="399"/>
      <c r="N668" s="399"/>
      <c r="O668" s="399"/>
      <c r="P668" s="399"/>
      <c r="Q668" s="399"/>
      <c r="R668" s="400"/>
      <c r="S668" s="445"/>
      <c r="T668" s="400"/>
      <c r="U668" s="400"/>
      <c r="V668" s="400"/>
      <c r="W668" s="400"/>
      <c r="X668" s="400"/>
      <c r="Y668" s="400"/>
      <c r="Z668" s="401"/>
      <c r="AA668" s="401"/>
      <c r="AB668" s="401"/>
      <c r="AC668" s="401"/>
      <c r="AD668" s="401"/>
      <c r="AE668" s="401"/>
    </row>
    <row r="669" ht="12.0" customHeight="1">
      <c r="A669" s="399"/>
      <c r="B669" s="436"/>
      <c r="C669" s="399"/>
      <c r="D669" s="399"/>
      <c r="E669" s="399"/>
      <c r="F669" s="399"/>
      <c r="G669" s="399"/>
      <c r="H669" s="399"/>
      <c r="I669" s="399"/>
      <c r="J669" s="436" t="s">
        <v>803</v>
      </c>
      <c r="K669" s="399"/>
      <c r="L669" s="469"/>
      <c r="M669" s="399"/>
      <c r="N669" s="399"/>
      <c r="O669" s="399"/>
      <c r="P669" s="399"/>
      <c r="Q669" s="399"/>
      <c r="R669" s="400"/>
      <c r="S669" s="445"/>
      <c r="T669" s="400"/>
      <c r="U669" s="400"/>
      <c r="V669" s="400"/>
      <c r="W669" s="400"/>
      <c r="X669" s="400"/>
      <c r="Y669" s="400"/>
      <c r="Z669" s="401"/>
      <c r="AA669" s="401"/>
      <c r="AB669" s="401"/>
      <c r="AC669" s="401"/>
      <c r="AD669" s="401"/>
      <c r="AE669" s="401"/>
    </row>
    <row r="670" ht="12.0" customHeight="1">
      <c r="A670" s="399"/>
      <c r="B670" s="436"/>
      <c r="C670" s="399"/>
      <c r="D670" s="399"/>
      <c r="E670" s="399"/>
      <c r="F670" s="399"/>
      <c r="G670" s="399"/>
      <c r="H670" s="435" t="s">
        <v>804</v>
      </c>
      <c r="I670" s="399"/>
      <c r="J670" s="435" t="s">
        <v>805</v>
      </c>
      <c r="K670" s="399"/>
      <c r="L670" s="469"/>
      <c r="M670" s="399"/>
      <c r="N670" s="399"/>
      <c r="O670" s="399"/>
      <c r="P670" s="399"/>
      <c r="Q670" s="399"/>
      <c r="R670" s="400"/>
      <c r="S670" s="445"/>
      <c r="T670" s="400"/>
      <c r="U670" s="400"/>
      <c r="V670" s="400"/>
      <c r="W670" s="400"/>
      <c r="X670" s="400"/>
      <c r="Y670" s="400"/>
      <c r="Z670" s="401"/>
      <c r="AA670" s="401"/>
      <c r="AB670" s="401"/>
      <c r="AC670" s="401"/>
      <c r="AD670" s="401"/>
      <c r="AE670" s="401"/>
    </row>
    <row r="671" ht="12.0" customHeight="1">
      <c r="A671" s="399"/>
      <c r="B671" s="436"/>
      <c r="C671" s="399" t="s">
        <v>806</v>
      </c>
      <c r="D671" s="424" t="s">
        <v>807</v>
      </c>
      <c r="E671" s="399"/>
      <c r="F671" s="399">
        <v>45.0</v>
      </c>
      <c r="G671" s="436" t="s">
        <v>808</v>
      </c>
      <c r="H671" s="436">
        <v>360.0</v>
      </c>
      <c r="I671" s="399" t="s">
        <v>414</v>
      </c>
      <c r="J671" s="436">
        <v>5.0</v>
      </c>
      <c r="K671" s="399" t="s">
        <v>809</v>
      </c>
      <c r="L671" s="469"/>
      <c r="M671" s="399"/>
      <c r="N671" s="399"/>
      <c r="O671" s="399"/>
      <c r="P671" s="399"/>
      <c r="Q671" s="399"/>
      <c r="R671" s="400"/>
      <c r="S671" s="445"/>
      <c r="T671" s="400"/>
      <c r="U671" s="400"/>
      <c r="V671" s="400"/>
      <c r="W671" s="400"/>
      <c r="X671" s="400"/>
      <c r="Y671" s="400"/>
      <c r="Z671" s="401"/>
      <c r="AA671" s="401"/>
      <c r="AB671" s="401"/>
      <c r="AC671" s="401"/>
      <c r="AD671" s="401"/>
      <c r="AE671" s="401"/>
    </row>
    <row r="672" ht="12.0" customHeight="1">
      <c r="A672" s="399"/>
      <c r="B672" s="436"/>
      <c r="C672" s="399"/>
      <c r="D672" s="399"/>
      <c r="E672" s="399"/>
      <c r="F672" s="399"/>
      <c r="G672" s="399"/>
      <c r="H672" s="436"/>
      <c r="I672" s="399"/>
      <c r="J672" s="436"/>
      <c r="K672" s="399"/>
      <c r="L672" s="399"/>
      <c r="M672" s="399"/>
      <c r="N672" s="399"/>
      <c r="O672" s="399"/>
      <c r="P672" s="399"/>
      <c r="Q672" s="399"/>
      <c r="R672" s="400"/>
      <c r="S672" s="399"/>
      <c r="T672" s="400"/>
      <c r="U672" s="400"/>
      <c r="V672" s="400"/>
      <c r="W672" s="400"/>
      <c r="X672" s="400"/>
      <c r="Y672" s="400"/>
      <c r="Z672" s="401"/>
      <c r="AA672" s="401"/>
      <c r="AB672" s="401"/>
      <c r="AC672" s="401"/>
      <c r="AD672" s="401"/>
      <c r="AE672" s="401"/>
    </row>
    <row r="673" ht="12.0" customHeight="1">
      <c r="A673" s="399"/>
      <c r="B673" s="436"/>
      <c r="C673" s="399" t="s">
        <v>810</v>
      </c>
      <c r="D673" s="399" t="s">
        <v>811</v>
      </c>
      <c r="E673" s="399"/>
      <c r="F673" s="399">
        <v>2.0</v>
      </c>
      <c r="G673" s="436" t="s">
        <v>808</v>
      </c>
      <c r="H673" s="436">
        <v>16.0</v>
      </c>
      <c r="I673" s="399" t="s">
        <v>414</v>
      </c>
      <c r="J673" s="436">
        <v>0.0</v>
      </c>
      <c r="K673" s="399" t="s">
        <v>812</v>
      </c>
      <c r="L673" s="399"/>
      <c r="M673" s="399"/>
      <c r="N673" s="399"/>
      <c r="O673" s="399"/>
      <c r="P673" s="399"/>
      <c r="Q673" s="399"/>
      <c r="R673" s="400"/>
      <c r="S673" s="399"/>
      <c r="T673" s="400"/>
      <c r="U673" s="400"/>
      <c r="V673" s="400"/>
      <c r="W673" s="400"/>
      <c r="X673" s="400"/>
      <c r="Y673" s="400"/>
      <c r="Z673" s="401"/>
      <c r="AA673" s="401"/>
      <c r="AB673" s="401"/>
      <c r="AC673" s="401"/>
      <c r="AD673" s="401"/>
      <c r="AE673" s="401"/>
    </row>
    <row r="674" ht="12.0" customHeight="1">
      <c r="A674" s="399"/>
      <c r="B674" s="436"/>
      <c r="C674" s="399"/>
      <c r="D674" s="399"/>
      <c r="E674" s="399"/>
      <c r="F674" s="399"/>
      <c r="G674" s="399"/>
      <c r="H674" s="436"/>
      <c r="I674" s="399"/>
      <c r="J674" s="436"/>
      <c r="K674" s="399"/>
      <c r="L674" s="399"/>
      <c r="M674" s="399"/>
      <c r="N674" s="399"/>
      <c r="O674" s="399"/>
      <c r="P674" s="399"/>
      <c r="Q674" s="399"/>
      <c r="R674" s="400"/>
      <c r="S674" s="399"/>
      <c r="T674" s="400"/>
      <c r="U674" s="400"/>
      <c r="V674" s="400"/>
      <c r="W674" s="400"/>
      <c r="X674" s="400"/>
      <c r="Y674" s="400"/>
      <c r="Z674" s="401"/>
      <c r="AA674" s="401"/>
      <c r="AB674" s="401"/>
      <c r="AC674" s="401"/>
      <c r="AD674" s="401"/>
      <c r="AE674" s="401"/>
    </row>
    <row r="675" ht="12.0" customHeight="1">
      <c r="A675" s="399"/>
      <c r="B675" s="436"/>
      <c r="C675" s="399" t="s">
        <v>813</v>
      </c>
      <c r="D675" s="399" t="s">
        <v>814</v>
      </c>
      <c r="E675" s="399"/>
      <c r="F675" s="399">
        <v>3.0</v>
      </c>
      <c r="G675" s="436" t="s">
        <v>808</v>
      </c>
      <c r="H675" s="436">
        <v>24.0</v>
      </c>
      <c r="I675" s="399" t="s">
        <v>414</v>
      </c>
      <c r="J675" s="436">
        <v>3.0</v>
      </c>
      <c r="K675" s="399" t="s">
        <v>222</v>
      </c>
      <c r="L675" s="399"/>
      <c r="M675" s="399"/>
      <c r="N675" s="399"/>
      <c r="O675" s="399"/>
      <c r="P675" s="399"/>
      <c r="Q675" s="399"/>
      <c r="R675" s="400"/>
      <c r="S675" s="399"/>
      <c r="T675" s="400"/>
      <c r="U675" s="400"/>
      <c r="V675" s="400"/>
      <c r="W675" s="400"/>
      <c r="X675" s="400"/>
      <c r="Y675" s="400"/>
      <c r="Z675" s="401"/>
      <c r="AA675" s="401"/>
      <c r="AB675" s="401"/>
      <c r="AC675" s="401"/>
      <c r="AD675" s="401"/>
      <c r="AE675" s="401"/>
    </row>
    <row r="676" ht="12.0" customHeight="1">
      <c r="A676" s="399"/>
      <c r="B676" s="436"/>
      <c r="C676" s="399"/>
      <c r="D676" s="399"/>
      <c r="E676" s="399"/>
      <c r="F676" s="399"/>
      <c r="G676" s="399"/>
      <c r="H676" s="436"/>
      <c r="I676" s="399"/>
      <c r="J676" s="436"/>
      <c r="K676" s="399"/>
      <c r="L676" s="399"/>
      <c r="M676" s="399"/>
      <c r="N676" s="399"/>
      <c r="O676" s="399"/>
      <c r="P676" s="399"/>
      <c r="Q676" s="399"/>
      <c r="R676" s="400"/>
      <c r="S676" s="399"/>
      <c r="T676" s="400"/>
      <c r="U676" s="400"/>
      <c r="V676" s="400"/>
      <c r="W676" s="400"/>
      <c r="X676" s="400"/>
      <c r="Y676" s="400"/>
      <c r="Z676" s="401"/>
      <c r="AA676" s="401"/>
      <c r="AB676" s="401"/>
      <c r="AC676" s="401"/>
      <c r="AD676" s="401"/>
      <c r="AE676" s="401"/>
    </row>
    <row r="677" ht="12.0" customHeight="1">
      <c r="A677" s="399"/>
      <c r="B677" s="436"/>
      <c r="C677" s="399" t="s">
        <v>815</v>
      </c>
      <c r="D677" s="399" t="s">
        <v>816</v>
      </c>
      <c r="E677" s="399"/>
      <c r="F677" s="399">
        <v>20.0</v>
      </c>
      <c r="G677" s="436" t="s">
        <v>808</v>
      </c>
      <c r="H677" s="436">
        <v>0.0</v>
      </c>
      <c r="I677" s="399" t="s">
        <v>414</v>
      </c>
      <c r="J677" s="436">
        <v>20.0</v>
      </c>
      <c r="K677" s="399" t="s">
        <v>222</v>
      </c>
      <c r="L677" s="399"/>
      <c r="M677" s="399"/>
      <c r="N677" s="399"/>
      <c r="O677" s="399"/>
      <c r="P677" s="399"/>
      <c r="Q677" s="399"/>
      <c r="R677" s="400"/>
      <c r="S677" s="399"/>
      <c r="T677" s="400"/>
      <c r="U677" s="400"/>
      <c r="V677" s="400"/>
      <c r="W677" s="400"/>
      <c r="X677" s="400"/>
      <c r="Y677" s="400"/>
      <c r="Z677" s="401"/>
      <c r="AA677" s="401"/>
      <c r="AB677" s="401"/>
      <c r="AC677" s="401"/>
      <c r="AD677" s="401"/>
      <c r="AE677" s="401"/>
    </row>
    <row r="678" ht="12.0" customHeight="1">
      <c r="A678" s="399"/>
      <c r="B678" s="436"/>
      <c r="C678" s="399"/>
      <c r="D678" s="399"/>
      <c r="E678" s="399"/>
      <c r="F678" s="399"/>
      <c r="G678" s="399"/>
      <c r="H678" s="436"/>
      <c r="I678" s="399"/>
      <c r="J678" s="436"/>
      <c r="K678" s="399"/>
      <c r="L678" s="399"/>
      <c r="M678" s="399"/>
      <c r="N678" s="399"/>
      <c r="O678" s="399"/>
      <c r="P678" s="399"/>
      <c r="Q678" s="399"/>
      <c r="R678" s="400"/>
      <c r="S678" s="399"/>
      <c r="T678" s="400"/>
      <c r="U678" s="400"/>
      <c r="V678" s="400"/>
      <c r="W678" s="400"/>
      <c r="X678" s="400"/>
      <c r="Y678" s="400"/>
      <c r="Z678" s="401"/>
      <c r="AA678" s="401"/>
      <c r="AB678" s="401"/>
      <c r="AC678" s="401"/>
      <c r="AD678" s="401"/>
      <c r="AE678" s="401"/>
    </row>
    <row r="679" ht="12.0" customHeight="1">
      <c r="A679" s="399"/>
      <c r="B679" s="436"/>
      <c r="C679" s="399" t="s">
        <v>817</v>
      </c>
      <c r="D679" s="399" t="s">
        <v>818</v>
      </c>
      <c r="E679" s="399"/>
      <c r="F679" s="399">
        <v>10.0</v>
      </c>
      <c r="G679" s="436" t="s">
        <v>808</v>
      </c>
      <c r="H679" s="436">
        <v>80.0</v>
      </c>
      <c r="I679" s="399" t="s">
        <v>414</v>
      </c>
      <c r="J679" s="436">
        <v>7.0</v>
      </c>
      <c r="K679" s="399" t="s">
        <v>819</v>
      </c>
      <c r="L679" s="399"/>
      <c r="M679" s="399"/>
      <c r="N679" s="399"/>
      <c r="O679" s="399"/>
      <c r="P679" s="399"/>
      <c r="Q679" s="399"/>
      <c r="R679" s="400"/>
      <c r="S679" s="399"/>
      <c r="T679" s="400"/>
      <c r="U679" s="400"/>
      <c r="V679" s="400"/>
      <c r="W679" s="400"/>
      <c r="X679" s="400"/>
      <c r="Y679" s="400"/>
      <c r="Z679" s="401"/>
      <c r="AA679" s="401"/>
      <c r="AB679" s="401"/>
      <c r="AC679" s="401"/>
      <c r="AD679" s="401"/>
      <c r="AE679" s="401"/>
    </row>
    <row r="680" ht="12.0" customHeight="1">
      <c r="A680" s="399"/>
      <c r="B680" s="436"/>
      <c r="C680" s="399"/>
      <c r="D680" s="399"/>
      <c r="E680" s="399"/>
      <c r="F680" s="399"/>
      <c r="G680" s="399"/>
      <c r="H680" s="399"/>
      <c r="I680" s="399"/>
      <c r="J680" s="399"/>
      <c r="K680" s="399"/>
      <c r="L680" s="399"/>
      <c r="M680" s="399"/>
      <c r="N680" s="399"/>
      <c r="O680" s="399"/>
      <c r="P680" s="399"/>
      <c r="Q680" s="399"/>
      <c r="R680" s="400"/>
      <c r="S680" s="399"/>
      <c r="T680" s="400"/>
      <c r="U680" s="400"/>
      <c r="V680" s="400"/>
      <c r="W680" s="400"/>
      <c r="X680" s="400"/>
      <c r="Y680" s="400"/>
      <c r="Z680" s="401"/>
      <c r="AA680" s="401"/>
      <c r="AB680" s="401"/>
      <c r="AC680" s="401"/>
      <c r="AD680" s="401"/>
      <c r="AE680" s="401"/>
    </row>
    <row r="681" ht="12.0" customHeight="1">
      <c r="A681" s="399"/>
      <c r="B681" s="436"/>
      <c r="C681" s="399"/>
      <c r="D681" s="399"/>
      <c r="E681" s="399"/>
      <c r="F681" s="399"/>
      <c r="G681" s="399"/>
      <c r="H681" s="436">
        <v>480.0</v>
      </c>
      <c r="I681" s="436"/>
      <c r="J681" s="436">
        <v>35.0</v>
      </c>
      <c r="K681" s="399"/>
      <c r="L681" s="399"/>
      <c r="M681" s="399"/>
      <c r="N681" s="399"/>
      <c r="O681" s="399"/>
      <c r="P681" s="399"/>
      <c r="Q681" s="399"/>
      <c r="R681" s="400"/>
      <c r="S681" s="399"/>
      <c r="T681" s="400"/>
      <c r="U681" s="400"/>
      <c r="V681" s="400"/>
      <c r="W681" s="400"/>
      <c r="X681" s="400"/>
      <c r="Y681" s="400"/>
      <c r="Z681" s="401"/>
      <c r="AA681" s="401"/>
      <c r="AB681" s="401"/>
      <c r="AC681" s="401"/>
      <c r="AD681" s="401"/>
      <c r="AE681" s="401"/>
    </row>
    <row r="682" ht="12.0" customHeight="1">
      <c r="A682" s="399"/>
      <c r="B682" s="436"/>
      <c r="C682" s="399"/>
      <c r="D682" s="399"/>
      <c r="E682" s="399"/>
      <c r="F682" s="399"/>
      <c r="G682" s="399"/>
      <c r="H682" s="399"/>
      <c r="I682" s="399"/>
      <c r="J682" s="399"/>
      <c r="K682" s="399"/>
      <c r="L682" s="399"/>
      <c r="M682" s="399"/>
      <c r="N682" s="399"/>
      <c r="O682" s="399"/>
      <c r="P682" s="399"/>
      <c r="Q682" s="399"/>
      <c r="R682" s="400"/>
      <c r="S682" s="399"/>
      <c r="T682" s="400"/>
      <c r="U682" s="400"/>
      <c r="V682" s="400"/>
      <c r="W682" s="400"/>
      <c r="X682" s="400"/>
      <c r="Y682" s="400"/>
      <c r="Z682" s="401"/>
      <c r="AA682" s="401"/>
      <c r="AB682" s="401"/>
      <c r="AC682" s="401"/>
      <c r="AD682" s="401"/>
      <c r="AE682" s="401"/>
    </row>
    <row r="683" ht="12.0" customHeight="1">
      <c r="A683" s="449"/>
      <c r="B683" s="462">
        <v>2.18</v>
      </c>
      <c r="C683" s="449" t="s">
        <v>820</v>
      </c>
      <c r="D683" s="449"/>
      <c r="E683" s="449"/>
      <c r="F683" s="449"/>
      <c r="G683" s="449"/>
      <c r="H683" s="449"/>
      <c r="I683" s="449"/>
      <c r="J683" s="449"/>
      <c r="K683" s="449"/>
      <c r="L683" s="449"/>
      <c r="M683" s="449"/>
      <c r="N683" s="449"/>
      <c r="O683" s="449"/>
      <c r="P683" s="449"/>
      <c r="Q683" s="449"/>
      <c r="R683" s="453"/>
      <c r="S683" s="449"/>
      <c r="T683" s="453"/>
      <c r="U683" s="453"/>
      <c r="V683" s="453"/>
      <c r="W683" s="453"/>
      <c r="X683" s="453"/>
      <c r="Y683" s="453"/>
      <c r="Z683" s="401"/>
      <c r="AA683" s="401"/>
      <c r="AB683" s="401"/>
      <c r="AC683" s="401"/>
      <c r="AD683" s="401"/>
      <c r="AE683" s="401"/>
    </row>
    <row r="684" ht="12.0" customHeight="1">
      <c r="A684" s="399"/>
      <c r="B684" s="436"/>
      <c r="C684" s="399"/>
      <c r="D684" s="399"/>
      <c r="E684" s="399"/>
      <c r="F684" s="399"/>
      <c r="G684" s="399"/>
      <c r="H684" s="399"/>
      <c r="I684" s="399"/>
      <c r="J684" s="399"/>
      <c r="K684" s="399"/>
      <c r="L684" s="399"/>
      <c r="M684" s="399"/>
      <c r="N684" s="399"/>
      <c r="O684" s="399"/>
      <c r="P684" s="399"/>
      <c r="Q684" s="399"/>
      <c r="R684" s="400"/>
      <c r="S684" s="399"/>
      <c r="T684" s="400"/>
      <c r="U684" s="400"/>
      <c r="V684" s="400"/>
      <c r="W684" s="400"/>
      <c r="X684" s="400"/>
      <c r="Y684" s="400"/>
      <c r="Z684" s="401"/>
      <c r="AA684" s="401"/>
      <c r="AB684" s="401"/>
      <c r="AC684" s="401"/>
      <c r="AD684" s="401"/>
      <c r="AE684" s="401"/>
    </row>
    <row r="685" ht="12.0" customHeight="1">
      <c r="A685" s="399"/>
      <c r="B685" s="436"/>
      <c r="C685" s="399" t="s">
        <v>821</v>
      </c>
      <c r="D685" s="399"/>
      <c r="E685" s="399"/>
      <c r="F685" s="399"/>
      <c r="G685" s="399"/>
      <c r="H685" s="399"/>
      <c r="I685" s="399"/>
      <c r="J685" s="436">
        <v>5.0</v>
      </c>
      <c r="K685" s="399" t="s">
        <v>222</v>
      </c>
      <c r="L685" s="399"/>
      <c r="M685" s="399"/>
      <c r="N685" s="399"/>
      <c r="O685" s="399"/>
      <c r="P685" s="399"/>
      <c r="Q685" s="399"/>
      <c r="R685" s="400"/>
      <c r="S685" s="399"/>
      <c r="T685" s="400"/>
      <c r="U685" s="400"/>
      <c r="V685" s="400"/>
      <c r="W685" s="400"/>
      <c r="X685" s="400"/>
      <c r="Y685" s="400"/>
      <c r="Z685" s="401"/>
      <c r="AA685" s="401"/>
      <c r="AB685" s="401"/>
      <c r="AC685" s="401"/>
      <c r="AD685" s="401"/>
      <c r="AE685" s="401"/>
    </row>
    <row r="686" ht="12.0" customHeight="1">
      <c r="A686" s="399"/>
      <c r="B686" s="436"/>
      <c r="C686" s="399"/>
      <c r="D686" s="399"/>
      <c r="E686" s="399"/>
      <c r="F686" s="399"/>
      <c r="G686" s="399"/>
      <c r="H686" s="399"/>
      <c r="I686" s="399"/>
      <c r="J686" s="399"/>
      <c r="K686" s="399"/>
      <c r="L686" s="399"/>
      <c r="M686" s="399"/>
      <c r="N686" s="399"/>
      <c r="O686" s="399"/>
      <c r="P686" s="399"/>
      <c r="Q686" s="399"/>
      <c r="R686" s="400"/>
      <c r="S686" s="399"/>
      <c r="T686" s="400"/>
      <c r="U686" s="400"/>
      <c r="V686" s="400"/>
      <c r="W686" s="400"/>
      <c r="X686" s="400"/>
      <c r="Y686" s="400"/>
      <c r="Z686" s="401"/>
      <c r="AA686" s="401"/>
      <c r="AB686" s="401"/>
      <c r="AC686" s="401"/>
      <c r="AD686" s="401"/>
      <c r="AE686" s="401"/>
    </row>
    <row r="687" ht="12.0" customHeight="1">
      <c r="A687" s="449"/>
      <c r="B687" s="462">
        <v>2.19</v>
      </c>
      <c r="C687" s="449" t="s">
        <v>822</v>
      </c>
      <c r="D687" s="449"/>
      <c r="E687" s="449"/>
      <c r="F687" s="449"/>
      <c r="G687" s="449"/>
      <c r="H687" s="462" t="s">
        <v>410</v>
      </c>
      <c r="I687" s="451">
        <v>151.55812234706616</v>
      </c>
      <c r="J687" s="473">
        <v>1.0</v>
      </c>
      <c r="K687" s="451">
        <v>151.55812234706616</v>
      </c>
      <c r="L687" s="474">
        <v>454.6743670411985</v>
      </c>
      <c r="M687" s="451"/>
      <c r="N687" s="451"/>
      <c r="O687" s="451"/>
      <c r="P687" s="463"/>
      <c r="Q687" s="474">
        <v>72000.0</v>
      </c>
      <c r="R687" s="453">
        <v>353427.27777777775</v>
      </c>
      <c r="S687" s="466">
        <v>26495.23939059176</v>
      </c>
      <c r="T687" s="453"/>
      <c r="U687" s="453"/>
      <c r="V687" s="453"/>
      <c r="W687" s="453"/>
      <c r="X687" s="453">
        <v>2000.0</v>
      </c>
      <c r="Y687" s="453">
        <v>381922.5171683695</v>
      </c>
      <c r="Z687" s="401"/>
      <c r="AA687" s="401"/>
      <c r="AB687" s="401"/>
      <c r="AC687" s="401"/>
      <c r="AD687" s="401"/>
      <c r="AE687" s="401"/>
    </row>
    <row r="688" ht="12.0" customHeight="1">
      <c r="A688" s="399"/>
      <c r="B688" s="436"/>
      <c r="C688" s="399"/>
      <c r="D688" s="441" t="s">
        <v>238</v>
      </c>
      <c r="E688" s="399"/>
      <c r="F688" s="399"/>
      <c r="G688" s="399"/>
      <c r="H688" s="399"/>
      <c r="I688" s="399"/>
      <c r="J688" s="399"/>
      <c r="K688" s="431"/>
      <c r="L688" s="399"/>
      <c r="M688" s="399"/>
      <c r="N688" s="399"/>
      <c r="O688" s="399"/>
      <c r="P688" s="399"/>
      <c r="Q688" s="399"/>
      <c r="R688" s="400"/>
      <c r="S688" s="399"/>
      <c r="T688" s="400"/>
      <c r="U688" s="400"/>
      <c r="V688" s="400"/>
      <c r="W688" s="400"/>
      <c r="X688" s="400"/>
      <c r="Y688" s="400"/>
      <c r="Z688" s="401"/>
      <c r="AA688" s="401"/>
      <c r="AB688" s="401"/>
      <c r="AC688" s="401"/>
      <c r="AD688" s="401"/>
      <c r="AE688" s="401"/>
    </row>
    <row r="689" ht="12.0" customHeight="1">
      <c r="A689" s="399"/>
      <c r="B689" s="436"/>
      <c r="C689" s="399"/>
      <c r="D689" s="399" t="s">
        <v>823</v>
      </c>
      <c r="E689" s="399"/>
      <c r="F689" s="399"/>
      <c r="G689" s="399"/>
      <c r="H689" s="399"/>
      <c r="I689" s="399"/>
      <c r="J689" s="399"/>
      <c r="K689" s="431"/>
      <c r="L689" s="399"/>
      <c r="M689" s="399"/>
      <c r="N689" s="399"/>
      <c r="O689" s="399"/>
      <c r="P689" s="399"/>
      <c r="Q689" s="401" t="s">
        <v>517</v>
      </c>
      <c r="R689" s="422"/>
      <c r="S689" s="428">
        <f>(P696+P697)*E727</f>
        <v>27405.33357</v>
      </c>
      <c r="T689" s="400"/>
      <c r="U689" s="400"/>
      <c r="V689" s="400"/>
      <c r="W689" s="400"/>
      <c r="X689" s="400"/>
      <c r="Y689" s="400"/>
      <c r="Z689" s="428">
        <f>S689/I696</f>
        <v>0.380629633</v>
      </c>
      <c r="AA689" s="476" t="s">
        <v>509</v>
      </c>
      <c r="AB689" s="401"/>
      <c r="AC689" s="401"/>
      <c r="AD689" s="401"/>
      <c r="AE689" s="401"/>
    </row>
    <row r="690" ht="12.0" customHeight="1">
      <c r="A690" s="399"/>
      <c r="B690" s="436"/>
      <c r="C690" s="399"/>
      <c r="D690" s="399" t="s">
        <v>747</v>
      </c>
      <c r="E690" s="399"/>
      <c r="F690" s="399"/>
      <c r="G690" s="399"/>
      <c r="H690" s="399"/>
      <c r="I690" s="399"/>
      <c r="J690" s="399"/>
      <c r="K690" s="431"/>
      <c r="L690" s="399"/>
      <c r="M690" s="399"/>
      <c r="N690" s="399"/>
      <c r="O690" s="399"/>
      <c r="P690" s="399"/>
      <c r="Q690" s="401" t="s">
        <v>330</v>
      </c>
      <c r="R690" s="422"/>
      <c r="S690" s="428">
        <f>P698*E727</f>
        <v>70984.28373</v>
      </c>
      <c r="T690" s="400"/>
      <c r="U690" s="400"/>
      <c r="V690" s="400"/>
      <c r="W690" s="400"/>
      <c r="X690" s="400"/>
      <c r="Y690" s="400"/>
      <c r="Z690" s="428">
        <f>S690/J698</f>
        <v>0.2071928889</v>
      </c>
      <c r="AA690" s="476" t="s">
        <v>462</v>
      </c>
      <c r="AB690" s="401"/>
      <c r="AC690" s="401"/>
      <c r="AD690" s="401"/>
      <c r="AE690" s="401"/>
    </row>
    <row r="691" ht="12.0" customHeight="1">
      <c r="A691" s="399"/>
      <c r="B691" s="436"/>
      <c r="C691" s="399"/>
      <c r="D691" s="399" t="s">
        <v>824</v>
      </c>
      <c r="E691" s="399"/>
      <c r="F691" s="399"/>
      <c r="G691" s="399"/>
      <c r="H691" s="399"/>
      <c r="I691" s="399"/>
      <c r="J691" s="399"/>
      <c r="K691" s="431"/>
      <c r="L691" s="399"/>
      <c r="M691" s="399"/>
      <c r="N691" s="399"/>
      <c r="O691" s="399"/>
      <c r="P691" s="399"/>
      <c r="Q691" s="399"/>
      <c r="R691" s="400"/>
      <c r="S691" s="399"/>
      <c r="T691" s="400"/>
      <c r="U691" s="400"/>
      <c r="V691" s="400"/>
      <c r="W691" s="400"/>
      <c r="X691" s="400"/>
      <c r="Y691" s="400"/>
      <c r="Z691" s="401"/>
      <c r="AA691" s="401"/>
      <c r="AB691" s="401"/>
      <c r="AC691" s="401"/>
      <c r="AD691" s="401"/>
      <c r="AE691" s="401"/>
    </row>
    <row r="692" ht="12.0" customHeight="1">
      <c r="A692" s="399"/>
      <c r="B692" s="436"/>
      <c r="C692" s="399"/>
      <c r="D692" s="399" t="s">
        <v>825</v>
      </c>
      <c r="E692" s="399"/>
      <c r="F692" s="399"/>
      <c r="G692" s="399"/>
      <c r="H692" s="399"/>
      <c r="I692" s="399"/>
      <c r="J692" s="399"/>
      <c r="K692" s="431"/>
      <c r="L692" s="399"/>
      <c r="M692" s="399"/>
      <c r="N692" s="399"/>
      <c r="O692" s="399"/>
      <c r="P692" s="399"/>
      <c r="Q692" s="399"/>
      <c r="R692" s="400"/>
      <c r="S692" s="399"/>
      <c r="T692" s="400"/>
      <c r="U692" s="400"/>
      <c r="V692" s="400"/>
      <c r="W692" s="400"/>
      <c r="X692" s="400"/>
      <c r="Y692" s="400"/>
      <c r="Z692" s="401"/>
      <c r="AA692" s="401"/>
      <c r="AB692" s="401"/>
      <c r="AC692" s="401"/>
      <c r="AD692" s="401"/>
      <c r="AE692" s="401"/>
    </row>
    <row r="693" ht="12.0" customHeight="1">
      <c r="A693" s="399"/>
      <c r="B693" s="436"/>
      <c r="C693" s="399"/>
      <c r="D693" s="399"/>
      <c r="E693" s="399"/>
      <c r="F693" s="399"/>
      <c r="G693" s="399"/>
      <c r="H693" s="436"/>
      <c r="I693" s="431"/>
      <c r="J693" s="470"/>
      <c r="K693" s="431"/>
      <c r="L693" s="468"/>
      <c r="M693" s="431"/>
      <c r="N693" s="431"/>
      <c r="O693" s="431"/>
      <c r="P693" s="430"/>
      <c r="Q693" s="468"/>
      <c r="R693" s="400"/>
      <c r="S693" s="399"/>
      <c r="T693" s="400"/>
      <c r="U693" s="400"/>
      <c r="V693" s="400"/>
      <c r="W693" s="400"/>
      <c r="X693" s="400"/>
      <c r="Y693" s="400"/>
      <c r="Z693" s="401"/>
      <c r="AA693" s="401"/>
      <c r="AB693" s="401"/>
      <c r="AC693" s="401"/>
      <c r="AD693" s="401"/>
      <c r="AE693" s="401"/>
    </row>
    <row r="694" ht="12.0" customHeight="1">
      <c r="A694" s="399"/>
      <c r="B694" s="436"/>
      <c r="C694" s="399"/>
      <c r="D694" s="399"/>
      <c r="E694" s="399"/>
      <c r="F694" s="399"/>
      <c r="G694" s="436"/>
      <c r="H694" s="455"/>
      <c r="I694" s="455"/>
      <c r="J694" s="436"/>
      <c r="K694" s="436" t="s">
        <v>607</v>
      </c>
      <c r="L694" s="436" t="s">
        <v>541</v>
      </c>
      <c r="M694" s="436" t="s">
        <v>608</v>
      </c>
      <c r="N694" s="399"/>
      <c r="O694" s="399"/>
      <c r="P694" s="399"/>
      <c r="Q694" s="399"/>
      <c r="R694" s="400"/>
      <c r="S694" s="399"/>
      <c r="T694" s="400"/>
      <c r="U694" s="400"/>
      <c r="V694" s="400"/>
      <c r="W694" s="400"/>
      <c r="X694" s="400"/>
      <c r="Y694" s="400"/>
      <c r="Z694" s="401"/>
      <c r="AA694" s="401"/>
      <c r="AB694" s="401"/>
      <c r="AC694" s="401"/>
      <c r="AD694" s="401"/>
      <c r="AE694" s="401"/>
    </row>
    <row r="695" ht="12.0" customHeight="1">
      <c r="A695" s="399"/>
      <c r="B695" s="436"/>
      <c r="C695" s="399"/>
      <c r="D695" s="399"/>
      <c r="E695" s="441" t="s">
        <v>609</v>
      </c>
      <c r="F695" s="399"/>
      <c r="G695" s="479" t="s">
        <v>791</v>
      </c>
      <c r="H695" s="479" t="s">
        <v>792</v>
      </c>
      <c r="I695" s="435" t="s">
        <v>611</v>
      </c>
      <c r="J695" s="435" t="s">
        <v>612</v>
      </c>
      <c r="K695" s="435" t="s">
        <v>613</v>
      </c>
      <c r="L695" s="435" t="s">
        <v>614</v>
      </c>
      <c r="M695" s="435" t="s">
        <v>615</v>
      </c>
      <c r="N695" s="399"/>
      <c r="O695" s="399"/>
      <c r="P695" s="399"/>
      <c r="Q695" s="399"/>
      <c r="R695" s="400"/>
      <c r="S695" s="399"/>
      <c r="T695" s="400"/>
      <c r="U695" s="400"/>
      <c r="V695" s="400"/>
      <c r="W695" s="400"/>
      <c r="X695" s="400"/>
      <c r="Y695" s="400"/>
      <c r="Z695" s="401"/>
      <c r="AA695" s="401"/>
      <c r="AB695" s="401"/>
      <c r="AC695" s="401"/>
      <c r="AD695" s="401"/>
      <c r="AE695" s="401"/>
    </row>
    <row r="696" ht="12.0" customHeight="1">
      <c r="A696" s="399"/>
      <c r="B696" s="436"/>
      <c r="C696" s="399"/>
      <c r="D696" s="399"/>
      <c r="E696" s="399" t="s">
        <v>826</v>
      </c>
      <c r="F696" s="399"/>
      <c r="G696" s="455"/>
      <c r="H696" s="455"/>
      <c r="I696" s="483">
        <v>72000.0</v>
      </c>
      <c r="J696" s="483"/>
      <c r="K696" s="438">
        <v>0.0</v>
      </c>
      <c r="L696" s="431">
        <v>0.0</v>
      </c>
      <c r="M696" s="431">
        <v>0.0</v>
      </c>
      <c r="N696" s="436">
        <v>18000.0</v>
      </c>
      <c r="O696" s="399" t="s">
        <v>794</v>
      </c>
      <c r="P696" s="486">
        <v>32.0</v>
      </c>
      <c r="Q696" s="399" t="s">
        <v>827</v>
      </c>
      <c r="R696" s="400"/>
      <c r="S696" s="399"/>
      <c r="T696" s="400"/>
      <c r="U696" s="400"/>
      <c r="V696" s="400"/>
      <c r="W696" s="400"/>
      <c r="X696" s="400"/>
      <c r="Y696" s="400"/>
      <c r="Z696" s="401"/>
      <c r="AA696" s="401"/>
      <c r="AB696" s="401"/>
      <c r="AC696" s="401"/>
      <c r="AD696" s="401"/>
      <c r="AE696" s="401"/>
    </row>
    <row r="697" ht="12.0" customHeight="1">
      <c r="A697" s="399"/>
      <c r="B697" s="436"/>
      <c r="C697" s="399"/>
      <c r="D697" s="399"/>
      <c r="E697" s="399" t="s">
        <v>828</v>
      </c>
      <c r="F697" s="399"/>
      <c r="G697" s="455"/>
      <c r="H697" s="455"/>
      <c r="I697" s="483">
        <v>72000.0</v>
      </c>
      <c r="J697" s="483"/>
      <c r="K697" s="438">
        <v>0.0</v>
      </c>
      <c r="L697" s="431">
        <v>0.0</v>
      </c>
      <c r="M697" s="431">
        <v>0.0</v>
      </c>
      <c r="N697" s="436">
        <v>80100.0</v>
      </c>
      <c r="O697" s="399" t="s">
        <v>794</v>
      </c>
      <c r="P697" s="486">
        <v>7.191011235955056</v>
      </c>
      <c r="Q697" s="399" t="s">
        <v>829</v>
      </c>
      <c r="R697" s="400"/>
      <c r="S697" s="399"/>
      <c r="T697" s="400"/>
      <c r="U697" s="400"/>
      <c r="V697" s="400"/>
      <c r="W697" s="400"/>
      <c r="X697" s="400"/>
      <c r="Y697" s="400"/>
      <c r="Z697" s="401"/>
      <c r="AA697" s="401"/>
      <c r="AB697" s="401"/>
      <c r="AC697" s="401"/>
      <c r="AD697" s="401"/>
      <c r="AE697" s="401"/>
    </row>
    <row r="698" ht="12.0" customHeight="1">
      <c r="A698" s="399"/>
      <c r="B698" s="436"/>
      <c r="C698" s="399"/>
      <c r="D698" s="399"/>
      <c r="E698" s="399" t="s">
        <v>330</v>
      </c>
      <c r="F698" s="399"/>
      <c r="G698" s="455"/>
      <c r="H698" s="455"/>
      <c r="I698" s="455"/>
      <c r="J698" s="483">
        <v>342600.0</v>
      </c>
      <c r="K698" s="438">
        <v>0.0</v>
      </c>
      <c r="L698" s="431">
        <v>342600.0</v>
      </c>
      <c r="M698" s="431">
        <v>422.962962962963</v>
      </c>
      <c r="N698" s="455">
        <v>1000.0</v>
      </c>
      <c r="O698" s="399" t="s">
        <v>752</v>
      </c>
      <c r="P698" s="455">
        <v>101.5111111111111</v>
      </c>
      <c r="Q698" s="399" t="s">
        <v>830</v>
      </c>
      <c r="R698" s="400"/>
      <c r="S698" s="399"/>
      <c r="T698" s="400"/>
      <c r="U698" s="400"/>
      <c r="V698" s="400"/>
      <c r="W698" s="400"/>
      <c r="X698" s="400"/>
      <c r="Y698" s="400"/>
      <c r="Z698" s="401"/>
      <c r="AA698" s="401"/>
      <c r="AB698" s="401"/>
      <c r="AC698" s="401"/>
      <c r="AD698" s="401"/>
      <c r="AE698" s="401"/>
    </row>
    <row r="699" ht="12.0" customHeight="1">
      <c r="A699" s="399"/>
      <c r="B699" s="436"/>
      <c r="C699" s="399"/>
      <c r="D699" s="399"/>
      <c r="E699" s="399" t="s">
        <v>831</v>
      </c>
      <c r="F699" s="399"/>
      <c r="G699" s="455"/>
      <c r="H699" s="455"/>
      <c r="I699" s="483">
        <v>19550.0</v>
      </c>
      <c r="J699" s="483"/>
      <c r="K699" s="438">
        <v>0.0</v>
      </c>
      <c r="L699" s="431">
        <v>0.0</v>
      </c>
      <c r="M699" s="431">
        <v>0.0</v>
      </c>
      <c r="N699" s="436">
        <v>25000.0</v>
      </c>
      <c r="O699" s="399" t="s">
        <v>794</v>
      </c>
      <c r="P699" s="486">
        <v>6.256</v>
      </c>
      <c r="Q699" s="399" t="s">
        <v>832</v>
      </c>
      <c r="R699" s="400"/>
      <c r="S699" s="399"/>
      <c r="T699" s="400"/>
      <c r="U699" s="400"/>
      <c r="V699" s="400"/>
      <c r="W699" s="400"/>
      <c r="X699" s="400"/>
      <c r="Y699" s="400"/>
      <c r="Z699" s="401"/>
      <c r="AA699" s="401"/>
      <c r="AB699" s="401"/>
      <c r="AC699" s="401"/>
      <c r="AD699" s="401"/>
      <c r="AE699" s="401"/>
    </row>
    <row r="700" ht="12.0" customHeight="1">
      <c r="A700" s="399"/>
      <c r="B700" s="436"/>
      <c r="C700" s="399"/>
      <c r="D700" s="399"/>
      <c r="E700" s="399" t="s">
        <v>831</v>
      </c>
      <c r="F700" s="399"/>
      <c r="G700" s="455"/>
      <c r="H700" s="455"/>
      <c r="I700" s="483">
        <v>19550.0</v>
      </c>
      <c r="J700" s="483"/>
      <c r="K700" s="438">
        <v>0.0</v>
      </c>
      <c r="L700" s="478">
        <v>0.0</v>
      </c>
      <c r="M700" s="478">
        <v>0.0</v>
      </c>
      <c r="N700" s="436">
        <v>34000.0</v>
      </c>
      <c r="O700" s="399" t="s">
        <v>794</v>
      </c>
      <c r="P700" s="487">
        <v>4.6</v>
      </c>
      <c r="Q700" s="399" t="s">
        <v>833</v>
      </c>
      <c r="R700" s="400"/>
      <c r="S700" s="399"/>
      <c r="T700" s="400"/>
      <c r="U700" s="400"/>
      <c r="V700" s="400"/>
      <c r="W700" s="400"/>
      <c r="X700" s="400"/>
      <c r="Y700" s="400"/>
      <c r="Z700" s="401"/>
      <c r="AA700" s="401"/>
      <c r="AB700" s="401"/>
      <c r="AC700" s="401"/>
      <c r="AD700" s="401"/>
      <c r="AE700" s="401"/>
    </row>
    <row r="701" ht="12.0" customHeight="1">
      <c r="A701" s="399"/>
      <c r="B701" s="436"/>
      <c r="C701" s="399"/>
      <c r="D701" s="399"/>
      <c r="E701" s="399"/>
      <c r="F701" s="399"/>
      <c r="G701" s="436"/>
      <c r="H701" s="455"/>
      <c r="I701" s="399"/>
      <c r="J701" s="455"/>
      <c r="K701" s="438"/>
      <c r="L701" s="431">
        <v>342600.0</v>
      </c>
      <c r="M701" s="431">
        <v>422.962962962963</v>
      </c>
      <c r="N701" s="436"/>
      <c r="O701" s="399"/>
      <c r="P701" s="455">
        <v>151.55812234706616</v>
      </c>
      <c r="Q701" s="399"/>
      <c r="R701" s="400"/>
      <c r="S701" s="399"/>
      <c r="T701" s="400"/>
      <c r="U701" s="400"/>
      <c r="V701" s="400"/>
      <c r="W701" s="400"/>
      <c r="X701" s="400"/>
      <c r="Y701" s="400"/>
      <c r="Z701" s="401"/>
      <c r="AA701" s="401"/>
      <c r="AB701" s="401"/>
      <c r="AC701" s="401"/>
      <c r="AD701" s="401"/>
      <c r="AE701" s="401"/>
    </row>
    <row r="702" ht="12.0" customHeight="1">
      <c r="A702" s="399"/>
      <c r="B702" s="436"/>
      <c r="C702" s="399"/>
      <c r="D702" s="399"/>
      <c r="E702" s="399"/>
      <c r="F702" s="399"/>
      <c r="G702" s="399"/>
      <c r="H702" s="399"/>
      <c r="I702" s="399"/>
      <c r="J702" s="399"/>
      <c r="K702" s="431"/>
      <c r="L702" s="399"/>
      <c r="M702" s="399"/>
      <c r="N702" s="399"/>
      <c r="O702" s="399"/>
      <c r="P702" s="399"/>
      <c r="Q702" s="399"/>
      <c r="R702" s="400"/>
      <c r="S702" s="399"/>
      <c r="T702" s="400"/>
      <c r="U702" s="400"/>
      <c r="V702" s="400"/>
      <c r="W702" s="400"/>
      <c r="X702" s="400"/>
      <c r="Y702" s="400"/>
      <c r="Z702" s="401"/>
      <c r="AA702" s="401"/>
      <c r="AB702" s="401"/>
      <c r="AC702" s="401"/>
      <c r="AD702" s="401"/>
      <c r="AE702" s="401"/>
    </row>
    <row r="703" ht="12.0" customHeight="1">
      <c r="A703" s="399"/>
      <c r="B703" s="436"/>
      <c r="C703" s="399"/>
      <c r="D703" s="399"/>
      <c r="E703" s="441" t="s">
        <v>544</v>
      </c>
      <c r="F703" s="399"/>
      <c r="G703" s="435" t="s">
        <v>611</v>
      </c>
      <c r="H703" s="479" t="s">
        <v>834</v>
      </c>
      <c r="I703" s="435" t="s">
        <v>835</v>
      </c>
      <c r="J703" s="435" t="s">
        <v>612</v>
      </c>
      <c r="K703" s="442" t="s">
        <v>836</v>
      </c>
      <c r="L703" s="479" t="s">
        <v>635</v>
      </c>
      <c r="M703" s="431"/>
      <c r="N703" s="436"/>
      <c r="O703" s="399"/>
      <c r="P703" s="455"/>
      <c r="Q703" s="399"/>
      <c r="R703" s="400"/>
      <c r="S703" s="399"/>
      <c r="T703" s="400"/>
      <c r="U703" s="400"/>
      <c r="V703" s="400"/>
      <c r="W703" s="400"/>
      <c r="X703" s="400"/>
      <c r="Y703" s="400"/>
      <c r="Z703" s="401"/>
      <c r="AA703" s="401"/>
      <c r="AB703" s="401"/>
      <c r="AC703" s="401"/>
      <c r="AD703" s="401"/>
      <c r="AE703" s="401"/>
    </row>
    <row r="704" ht="12.0" customHeight="1">
      <c r="A704" s="399"/>
      <c r="B704" s="436"/>
      <c r="C704" s="399"/>
      <c r="D704" s="399"/>
      <c r="E704" s="399" t="s">
        <v>837</v>
      </c>
      <c r="F704" s="399"/>
      <c r="G704" s="480">
        <v>72000.0</v>
      </c>
      <c r="H704" s="456">
        <v>0.18</v>
      </c>
      <c r="I704" s="456">
        <v>0.07</v>
      </c>
      <c r="J704" s="456"/>
      <c r="K704" s="456"/>
      <c r="L704" s="456">
        <v>2000.0</v>
      </c>
      <c r="M704" s="399" t="s">
        <v>829</v>
      </c>
      <c r="N704" s="436"/>
      <c r="O704" s="399"/>
      <c r="P704" s="455"/>
      <c r="Q704" s="399"/>
      <c r="R704" s="400"/>
      <c r="S704" s="399"/>
      <c r="T704" s="400"/>
      <c r="U704" s="400"/>
      <c r="V704" s="400"/>
      <c r="W704" s="400"/>
      <c r="X704" s="400"/>
      <c r="Y704" s="400"/>
      <c r="Z704" s="401"/>
      <c r="AA704" s="401"/>
      <c r="AB704" s="401"/>
      <c r="AC704" s="401"/>
      <c r="AD704" s="401"/>
      <c r="AE704" s="401"/>
    </row>
    <row r="705" ht="12.0" customHeight="1">
      <c r="A705" s="399"/>
      <c r="B705" s="436"/>
      <c r="C705" s="399"/>
      <c r="D705" s="399"/>
      <c r="E705" s="399" t="s">
        <v>838</v>
      </c>
      <c r="F705" s="399"/>
      <c r="G705" s="480">
        <v>19550.0</v>
      </c>
      <c r="H705" s="456">
        <v>1.49</v>
      </c>
      <c r="I705" s="456"/>
      <c r="J705" s="456"/>
      <c r="K705" s="456"/>
      <c r="L705" s="456">
        <v>29129.5</v>
      </c>
      <c r="M705" s="399" t="s">
        <v>839</v>
      </c>
      <c r="N705" s="436"/>
      <c r="O705" s="399"/>
      <c r="P705" s="455"/>
      <c r="Q705" s="399"/>
      <c r="R705" s="400"/>
      <c r="S705" s="399"/>
      <c r="T705" s="400"/>
      <c r="U705" s="400"/>
      <c r="V705" s="400"/>
      <c r="W705" s="400"/>
      <c r="X705" s="400"/>
      <c r="Y705" s="400"/>
      <c r="Z705" s="401"/>
      <c r="AA705" s="401"/>
      <c r="AB705" s="401"/>
      <c r="AC705" s="401"/>
      <c r="AD705" s="401"/>
      <c r="AE705" s="401"/>
    </row>
    <row r="706" ht="12.0" customHeight="1">
      <c r="A706" s="399"/>
      <c r="B706" s="436"/>
      <c r="C706" s="399"/>
      <c r="D706" s="399"/>
      <c r="E706" s="399" t="s">
        <v>840</v>
      </c>
      <c r="F706" s="399"/>
      <c r="G706" s="480"/>
      <c r="H706" s="480"/>
      <c r="I706" s="456"/>
      <c r="J706" s="483">
        <v>342600.0</v>
      </c>
      <c r="K706" s="456">
        <v>25.4</v>
      </c>
      <c r="L706" s="457">
        <v>322297.77777777775</v>
      </c>
      <c r="M706" s="399" t="s">
        <v>841</v>
      </c>
      <c r="N706" s="436"/>
      <c r="O706" s="399"/>
      <c r="P706" s="455"/>
      <c r="Q706" s="399"/>
      <c r="R706" s="400"/>
      <c r="S706" s="399"/>
      <c r="T706" s="400"/>
      <c r="U706" s="400"/>
      <c r="V706" s="400"/>
      <c r="W706" s="400"/>
      <c r="X706" s="400"/>
      <c r="Y706" s="400"/>
      <c r="Z706" s="401"/>
      <c r="AA706" s="401"/>
      <c r="AB706" s="401"/>
      <c r="AC706" s="401"/>
      <c r="AD706" s="401"/>
      <c r="AE706" s="401"/>
    </row>
    <row r="707" ht="12.0" customHeight="1">
      <c r="A707" s="399"/>
      <c r="B707" s="436"/>
      <c r="C707" s="399"/>
      <c r="D707" s="399"/>
      <c r="E707" s="399"/>
      <c r="F707" s="399"/>
      <c r="G707" s="480"/>
      <c r="H707" s="480"/>
      <c r="I707" s="456"/>
      <c r="J707" s="456"/>
      <c r="K707" s="456"/>
      <c r="L707" s="456">
        <v>353427.27777777775</v>
      </c>
      <c r="M707" s="431"/>
      <c r="N707" s="436"/>
      <c r="O707" s="399"/>
      <c r="P707" s="455"/>
      <c r="Q707" s="399"/>
      <c r="R707" s="400"/>
      <c r="S707" s="399"/>
      <c r="T707" s="400"/>
      <c r="U707" s="400"/>
      <c r="V707" s="400"/>
      <c r="W707" s="400"/>
      <c r="X707" s="400"/>
      <c r="Y707" s="400"/>
      <c r="Z707" s="401"/>
      <c r="AA707" s="401"/>
      <c r="AB707" s="401"/>
      <c r="AC707" s="401"/>
      <c r="AD707" s="401"/>
      <c r="AE707" s="401"/>
    </row>
    <row r="708" ht="12.0" customHeight="1">
      <c r="A708" s="399"/>
      <c r="B708" s="436"/>
      <c r="C708" s="399"/>
      <c r="D708" s="399"/>
      <c r="E708" s="399"/>
      <c r="F708" s="399"/>
      <c r="G708" s="399"/>
      <c r="H708" s="399"/>
      <c r="I708" s="399"/>
      <c r="J708" s="399"/>
      <c r="K708" s="399"/>
      <c r="L708" s="399"/>
      <c r="M708" s="399"/>
      <c r="N708" s="399"/>
      <c r="O708" s="399"/>
      <c r="P708" s="399"/>
      <c r="Q708" s="399"/>
      <c r="R708" s="400"/>
      <c r="S708" s="399"/>
      <c r="T708" s="400"/>
      <c r="U708" s="400"/>
      <c r="V708" s="400"/>
      <c r="W708" s="400"/>
      <c r="X708" s="400"/>
      <c r="Y708" s="400"/>
      <c r="Z708" s="401"/>
      <c r="AA708" s="401"/>
      <c r="AB708" s="401"/>
      <c r="AC708" s="401"/>
      <c r="AD708" s="401"/>
      <c r="AE708" s="401"/>
    </row>
    <row r="709" ht="12.0" customHeight="1">
      <c r="A709" s="449"/>
      <c r="B709" s="488">
        <v>2.2</v>
      </c>
      <c r="C709" s="449" t="s">
        <v>842</v>
      </c>
      <c r="D709" s="449"/>
      <c r="E709" s="449"/>
      <c r="F709" s="449"/>
      <c r="G709" s="449"/>
      <c r="H709" s="462" t="s">
        <v>410</v>
      </c>
      <c r="I709" s="463">
        <v>80.0</v>
      </c>
      <c r="J709" s="473">
        <v>1.0</v>
      </c>
      <c r="K709" s="451">
        <v>80.0</v>
      </c>
      <c r="L709" s="474">
        <v>240.0</v>
      </c>
      <c r="M709" s="449"/>
      <c r="N709" s="449"/>
      <c r="O709" s="449"/>
      <c r="P709" s="449"/>
      <c r="Q709" s="449"/>
      <c r="R709" s="453"/>
      <c r="S709" s="466">
        <v>13985.52</v>
      </c>
      <c r="T709" s="453"/>
      <c r="U709" s="453"/>
      <c r="V709" s="453"/>
      <c r="W709" s="453"/>
      <c r="X709" s="453"/>
      <c r="Y709" s="453">
        <v>13985.52</v>
      </c>
      <c r="Z709" s="401"/>
      <c r="AA709" s="401"/>
      <c r="AB709" s="401"/>
      <c r="AC709" s="401"/>
      <c r="AD709" s="401"/>
      <c r="AE709" s="401"/>
    </row>
    <row r="710" ht="12.0" customHeight="1">
      <c r="A710" s="399"/>
      <c r="B710" s="436"/>
      <c r="C710" s="399"/>
      <c r="D710" s="399"/>
      <c r="E710" s="399"/>
      <c r="F710" s="399"/>
      <c r="G710" s="399"/>
      <c r="H710" s="399"/>
      <c r="I710" s="399"/>
      <c r="J710" s="399"/>
      <c r="K710" s="399"/>
      <c r="L710" s="469"/>
      <c r="M710" s="399"/>
      <c r="N710" s="399"/>
      <c r="O710" s="399"/>
      <c r="P710" s="399"/>
      <c r="Q710" s="399"/>
      <c r="R710" s="400"/>
      <c r="S710" s="445"/>
      <c r="T710" s="400"/>
      <c r="U710" s="400"/>
      <c r="V710" s="400"/>
      <c r="W710" s="400"/>
      <c r="X710" s="400"/>
      <c r="Y710" s="400"/>
      <c r="Z710" s="401"/>
      <c r="AA710" s="401"/>
      <c r="AB710" s="401"/>
      <c r="AC710" s="401"/>
      <c r="AD710" s="401"/>
      <c r="AE710" s="401"/>
    </row>
    <row r="711" ht="12.0" customHeight="1">
      <c r="A711" s="399"/>
      <c r="B711" s="436"/>
      <c r="C711" s="399"/>
      <c r="D711" s="399"/>
      <c r="E711" s="399"/>
      <c r="F711" s="399"/>
      <c r="G711" s="399"/>
      <c r="H711" s="399"/>
      <c r="I711" s="399"/>
      <c r="J711" s="436" t="s">
        <v>803</v>
      </c>
      <c r="K711" s="399"/>
      <c r="L711" s="469"/>
      <c r="M711" s="399"/>
      <c r="N711" s="399"/>
      <c r="O711" s="399"/>
      <c r="P711" s="399"/>
      <c r="Q711" s="399"/>
      <c r="R711" s="400"/>
      <c r="S711" s="445"/>
      <c r="T711" s="400"/>
      <c r="U711" s="400"/>
      <c r="V711" s="400"/>
      <c r="W711" s="400"/>
      <c r="X711" s="400"/>
      <c r="Y711" s="400"/>
      <c r="Z711" s="401"/>
      <c r="AA711" s="401"/>
      <c r="AB711" s="401"/>
      <c r="AC711" s="401"/>
      <c r="AD711" s="401"/>
      <c r="AE711" s="401"/>
    </row>
    <row r="712" ht="12.0" customHeight="1">
      <c r="A712" s="399"/>
      <c r="B712" s="436"/>
      <c r="C712" s="399"/>
      <c r="D712" s="399"/>
      <c r="E712" s="399"/>
      <c r="F712" s="399"/>
      <c r="G712" s="399"/>
      <c r="H712" s="435" t="s">
        <v>804</v>
      </c>
      <c r="I712" s="399"/>
      <c r="J712" s="435" t="s">
        <v>805</v>
      </c>
      <c r="K712" s="399"/>
      <c r="L712" s="469"/>
      <c r="M712" s="399"/>
      <c r="N712" s="399"/>
      <c r="O712" s="399"/>
      <c r="P712" s="399"/>
      <c r="Q712" s="399"/>
      <c r="R712" s="400"/>
      <c r="S712" s="445"/>
      <c r="T712" s="400"/>
      <c r="U712" s="400"/>
      <c r="V712" s="400"/>
      <c r="W712" s="400"/>
      <c r="X712" s="400"/>
      <c r="Y712" s="400"/>
      <c r="Z712" s="401"/>
      <c r="AA712" s="401"/>
      <c r="AB712" s="401"/>
      <c r="AC712" s="401"/>
      <c r="AD712" s="401"/>
      <c r="AE712" s="401"/>
    </row>
    <row r="713" ht="12.0" customHeight="1">
      <c r="A713" s="399"/>
      <c r="B713" s="436"/>
      <c r="C713" s="399"/>
      <c r="D713" s="424" t="s">
        <v>843</v>
      </c>
      <c r="E713" s="399"/>
      <c r="F713" s="399">
        <v>10.0</v>
      </c>
      <c r="G713" s="436" t="s">
        <v>808</v>
      </c>
      <c r="H713" s="436">
        <v>80.0</v>
      </c>
      <c r="I713" s="399" t="s">
        <v>414</v>
      </c>
      <c r="J713" s="436">
        <v>10.0</v>
      </c>
      <c r="K713" s="399"/>
      <c r="L713" s="469"/>
      <c r="M713" s="399"/>
      <c r="N713" s="399"/>
      <c r="O713" s="399"/>
      <c r="P713" s="399"/>
      <c r="Q713" s="399"/>
      <c r="R713" s="400"/>
      <c r="S713" s="445"/>
      <c r="T713" s="400"/>
      <c r="U713" s="400"/>
      <c r="V713" s="400"/>
      <c r="W713" s="400"/>
      <c r="X713" s="400"/>
      <c r="Y713" s="400"/>
      <c r="Z713" s="401"/>
      <c r="AA713" s="401"/>
      <c r="AB713" s="401"/>
      <c r="AC713" s="401"/>
      <c r="AD713" s="401"/>
      <c r="AE713" s="401"/>
    </row>
    <row r="714" ht="12.0" customHeight="1">
      <c r="A714" s="399"/>
      <c r="B714" s="436"/>
      <c r="C714" s="399"/>
      <c r="D714" s="399"/>
      <c r="E714" s="399"/>
      <c r="F714" s="399"/>
      <c r="G714" s="399"/>
      <c r="H714" s="399"/>
      <c r="I714" s="399"/>
      <c r="J714" s="399"/>
      <c r="K714" s="399"/>
      <c r="L714" s="399"/>
      <c r="M714" s="399"/>
      <c r="N714" s="399"/>
      <c r="O714" s="399"/>
      <c r="P714" s="399"/>
      <c r="Q714" s="399"/>
      <c r="R714" s="400"/>
      <c r="S714" s="399"/>
      <c r="T714" s="400"/>
      <c r="U714" s="400"/>
      <c r="V714" s="400"/>
      <c r="W714" s="400"/>
      <c r="X714" s="400"/>
      <c r="Y714" s="400"/>
      <c r="Z714" s="401"/>
      <c r="AA714" s="401"/>
      <c r="AB714" s="401"/>
      <c r="AC714" s="401"/>
      <c r="AD714" s="401"/>
      <c r="AE714" s="401"/>
    </row>
    <row r="715" ht="12.0" customHeight="1">
      <c r="A715" s="399"/>
      <c r="B715" s="436"/>
      <c r="C715" s="399"/>
      <c r="D715" s="399"/>
      <c r="E715" s="399"/>
      <c r="F715" s="399"/>
      <c r="G715" s="399"/>
      <c r="H715" s="399"/>
      <c r="I715" s="399"/>
      <c r="J715" s="399"/>
      <c r="K715" s="399"/>
      <c r="L715" s="399"/>
      <c r="M715" s="399"/>
      <c r="N715" s="399"/>
      <c r="O715" s="399"/>
      <c r="P715" s="399"/>
      <c r="Q715" s="399"/>
      <c r="R715" s="400"/>
      <c r="S715" s="399"/>
      <c r="T715" s="400"/>
      <c r="U715" s="400"/>
      <c r="V715" s="400"/>
      <c r="W715" s="400"/>
      <c r="X715" s="400"/>
      <c r="Y715" s="400"/>
      <c r="Z715" s="401"/>
      <c r="AA715" s="401"/>
      <c r="AB715" s="401"/>
      <c r="AC715" s="401"/>
      <c r="AD715" s="401"/>
      <c r="AE715" s="401"/>
    </row>
    <row r="716" ht="12.0" customHeight="1">
      <c r="A716" s="399"/>
      <c r="B716" s="436"/>
      <c r="C716" s="399"/>
      <c r="D716" s="399"/>
      <c r="E716" s="399"/>
      <c r="F716" s="399"/>
      <c r="G716" s="399"/>
      <c r="H716" s="399"/>
      <c r="I716" s="399"/>
      <c r="J716" s="399"/>
      <c r="K716" s="399"/>
      <c r="L716" s="399"/>
      <c r="M716" s="399"/>
      <c r="N716" s="399"/>
      <c r="O716" s="399"/>
      <c r="P716" s="399"/>
      <c r="Q716" s="399"/>
      <c r="R716" s="400"/>
      <c r="S716" s="399"/>
      <c r="T716" s="400"/>
      <c r="U716" s="400"/>
      <c r="V716" s="400"/>
      <c r="W716" s="400"/>
      <c r="X716" s="400"/>
      <c r="Y716" s="400"/>
      <c r="Z716" s="401"/>
      <c r="AA716" s="401"/>
      <c r="AB716" s="401"/>
      <c r="AC716" s="401"/>
      <c r="AD716" s="401"/>
      <c r="AE716" s="401"/>
    </row>
    <row r="717" ht="12.0" customHeight="1">
      <c r="A717" s="399"/>
      <c r="B717" s="436"/>
      <c r="C717" s="399"/>
      <c r="D717" s="399"/>
      <c r="E717" s="399"/>
      <c r="F717" s="399"/>
      <c r="G717" s="399"/>
      <c r="H717" s="399"/>
      <c r="I717" s="399"/>
      <c r="J717" s="431"/>
      <c r="K717" s="431"/>
      <c r="L717" s="431"/>
      <c r="M717" s="431"/>
      <c r="N717" s="399"/>
      <c r="O717" s="430"/>
      <c r="P717" s="399"/>
      <c r="Q717" s="399"/>
      <c r="R717" s="400"/>
      <c r="S717" s="399"/>
      <c r="T717" s="400"/>
      <c r="U717" s="400"/>
      <c r="V717" s="400"/>
      <c r="W717" s="400"/>
      <c r="X717" s="400"/>
      <c r="Y717" s="400"/>
      <c r="Z717" s="401"/>
      <c r="AA717" s="401"/>
      <c r="AB717" s="401"/>
      <c r="AC717" s="401"/>
      <c r="AD717" s="401"/>
      <c r="AE717" s="401"/>
    </row>
    <row r="718" ht="12.0" customHeight="1">
      <c r="A718" s="399"/>
      <c r="B718" s="436"/>
      <c r="C718" s="424" t="s">
        <v>844</v>
      </c>
      <c r="D718" s="399"/>
      <c r="E718" s="435" t="s">
        <v>845</v>
      </c>
      <c r="F718" s="435"/>
      <c r="G718" s="435"/>
      <c r="H718" s="435"/>
      <c r="I718" s="435"/>
      <c r="J718" s="479"/>
      <c r="K718" s="479"/>
      <c r="L718" s="479"/>
      <c r="M718" s="479"/>
      <c r="N718" s="435"/>
      <c r="O718" s="489"/>
      <c r="P718" s="399"/>
      <c r="Q718" s="399"/>
      <c r="R718" s="400"/>
      <c r="S718" s="399"/>
      <c r="T718" s="400"/>
      <c r="U718" s="400"/>
      <c r="V718" s="400"/>
      <c r="W718" s="400"/>
      <c r="X718" s="400"/>
      <c r="Y718" s="400"/>
      <c r="Z718" s="401"/>
      <c r="AA718" s="401"/>
      <c r="AB718" s="401"/>
      <c r="AC718" s="401"/>
      <c r="AD718" s="401"/>
      <c r="AE718" s="401"/>
    </row>
    <row r="719" ht="12.0" customHeight="1">
      <c r="A719" s="399"/>
      <c r="B719" s="436"/>
      <c r="C719" s="424" t="s">
        <v>846</v>
      </c>
      <c r="D719" s="399"/>
      <c r="E719" s="458">
        <v>75.0</v>
      </c>
      <c r="F719" s="435"/>
      <c r="G719" s="435"/>
      <c r="H719" s="435"/>
      <c r="I719" s="435"/>
      <c r="J719" s="479"/>
      <c r="K719" s="479"/>
      <c r="L719" s="479"/>
      <c r="M719" s="479"/>
      <c r="N719" s="435"/>
      <c r="O719" s="489"/>
      <c r="P719" s="399"/>
      <c r="Q719" s="399"/>
      <c r="R719" s="400"/>
      <c r="S719" s="399"/>
      <c r="T719" s="400"/>
      <c r="U719" s="400"/>
      <c r="V719" s="400"/>
      <c r="W719" s="400"/>
      <c r="X719" s="400"/>
      <c r="Y719" s="400"/>
      <c r="Z719" s="401"/>
      <c r="AA719" s="401"/>
      <c r="AB719" s="401"/>
      <c r="AC719" s="401"/>
      <c r="AD719" s="401"/>
      <c r="AE719" s="401"/>
    </row>
    <row r="720" ht="12.0" customHeight="1">
      <c r="A720" s="399"/>
      <c r="B720" s="436"/>
      <c r="C720" s="424" t="s">
        <v>847</v>
      </c>
      <c r="D720" s="399"/>
      <c r="E720" s="436">
        <v>7.0</v>
      </c>
      <c r="F720" s="435"/>
      <c r="G720" s="435"/>
      <c r="H720" s="435"/>
      <c r="I720" s="435"/>
      <c r="J720" s="479"/>
      <c r="K720" s="479"/>
      <c r="L720" s="479"/>
      <c r="M720" s="479"/>
      <c r="N720" s="435"/>
      <c r="O720" s="489"/>
      <c r="P720" s="399"/>
      <c r="Q720" s="399"/>
      <c r="R720" s="400"/>
      <c r="S720" s="399"/>
      <c r="T720" s="400"/>
      <c r="U720" s="400"/>
      <c r="V720" s="400"/>
      <c r="W720" s="400"/>
      <c r="X720" s="400"/>
      <c r="Y720" s="400"/>
      <c r="Z720" s="401"/>
      <c r="AA720" s="401"/>
      <c r="AB720" s="401"/>
      <c r="AC720" s="401"/>
      <c r="AD720" s="401"/>
      <c r="AE720" s="401"/>
    </row>
    <row r="721" ht="12.0" customHeight="1">
      <c r="A721" s="399"/>
      <c r="B721" s="436"/>
      <c r="C721" s="424" t="s">
        <v>848</v>
      </c>
      <c r="D721" s="399"/>
      <c r="E721" s="435">
        <v>50.0</v>
      </c>
      <c r="F721" s="435"/>
      <c r="G721" s="435"/>
      <c r="H721" s="435"/>
      <c r="I721" s="435"/>
      <c r="J721" s="479"/>
      <c r="K721" s="479"/>
      <c r="L721" s="479"/>
      <c r="M721" s="479"/>
      <c r="N721" s="435"/>
      <c r="O721" s="489"/>
      <c r="P721" s="399"/>
      <c r="Q721" s="399"/>
      <c r="R721" s="400"/>
      <c r="S721" s="399"/>
      <c r="T721" s="400"/>
      <c r="U721" s="400"/>
      <c r="V721" s="400"/>
      <c r="W721" s="400"/>
      <c r="X721" s="400"/>
      <c r="Y721" s="400"/>
      <c r="Z721" s="401"/>
      <c r="AA721" s="401"/>
      <c r="AB721" s="401"/>
      <c r="AC721" s="401"/>
      <c r="AD721" s="401"/>
      <c r="AE721" s="401"/>
    </row>
    <row r="722" ht="12.0" customHeight="1">
      <c r="A722" s="399"/>
      <c r="B722" s="436"/>
      <c r="C722" s="399" t="s">
        <v>849</v>
      </c>
      <c r="D722" s="399"/>
      <c r="E722" s="437">
        <f>E719*E720/E721</f>
        <v>10.5</v>
      </c>
      <c r="F722" s="399"/>
      <c r="G722" s="399"/>
      <c r="H722" s="399"/>
      <c r="I722" s="399"/>
      <c r="J722" s="431"/>
      <c r="K722" s="478"/>
      <c r="L722" s="431"/>
      <c r="M722" s="431"/>
      <c r="N722" s="436"/>
      <c r="O722" s="430"/>
      <c r="P722" s="399"/>
      <c r="Q722" s="399"/>
      <c r="R722" s="400"/>
      <c r="S722" s="399"/>
      <c r="T722" s="400"/>
      <c r="U722" s="400"/>
      <c r="V722" s="400"/>
      <c r="W722" s="400"/>
      <c r="X722" s="400"/>
      <c r="Y722" s="400"/>
      <c r="Z722" s="401"/>
      <c r="AA722" s="401"/>
      <c r="AB722" s="401"/>
      <c r="AC722" s="401"/>
      <c r="AD722" s="401"/>
      <c r="AE722" s="401"/>
    </row>
    <row r="723" ht="12.0" customHeight="1">
      <c r="A723" s="399"/>
      <c r="B723" s="436"/>
      <c r="C723" s="399" t="s">
        <v>850</v>
      </c>
      <c r="D723" s="399"/>
      <c r="E723" s="437">
        <v>43.43</v>
      </c>
      <c r="F723" s="437"/>
      <c r="G723" s="437"/>
      <c r="H723" s="437"/>
      <c r="I723" s="437"/>
      <c r="J723" s="437"/>
      <c r="K723" s="478"/>
      <c r="L723" s="431"/>
      <c r="M723" s="431"/>
      <c r="N723" s="436"/>
      <c r="O723" s="430"/>
      <c r="P723" s="399"/>
      <c r="Q723" s="399"/>
      <c r="R723" s="400"/>
      <c r="S723" s="399"/>
      <c r="T723" s="400"/>
      <c r="U723" s="400"/>
      <c r="V723" s="400"/>
      <c r="W723" s="400"/>
      <c r="X723" s="400"/>
      <c r="Y723" s="400"/>
      <c r="Z723" s="401"/>
      <c r="AA723" s="401"/>
      <c r="AB723" s="401"/>
      <c r="AC723" s="401"/>
      <c r="AD723" s="401"/>
      <c r="AE723" s="401"/>
    </row>
    <row r="724" ht="12.0" customHeight="1">
      <c r="A724" s="399"/>
      <c r="B724" s="436"/>
      <c r="C724" s="426" t="s">
        <v>851</v>
      </c>
      <c r="D724" s="399"/>
      <c r="E724" s="437">
        <f>((E723*40)+(E723*1.5*10))/50</f>
        <v>47.773</v>
      </c>
      <c r="F724" s="437"/>
      <c r="G724" s="437"/>
      <c r="H724" s="437"/>
      <c r="I724" s="437"/>
      <c r="J724" s="437"/>
      <c r="K724" s="478"/>
      <c r="L724" s="431"/>
      <c r="M724" s="431"/>
      <c r="N724" s="436"/>
      <c r="O724" s="430"/>
      <c r="P724" s="399"/>
      <c r="Q724" s="399"/>
      <c r="R724" s="400"/>
      <c r="S724" s="399"/>
      <c r="T724" s="400"/>
      <c r="U724" s="400"/>
      <c r="V724" s="400"/>
      <c r="W724" s="400"/>
      <c r="X724" s="400"/>
      <c r="Y724" s="400"/>
      <c r="Z724" s="401"/>
      <c r="AA724" s="401"/>
      <c r="AB724" s="401"/>
      <c r="AC724" s="401"/>
      <c r="AD724" s="401"/>
      <c r="AE724" s="401"/>
    </row>
    <row r="725" ht="12.0" customHeight="1">
      <c r="A725" s="399"/>
      <c r="B725" s="436"/>
      <c r="C725" s="424" t="s">
        <v>852</v>
      </c>
      <c r="D725" s="399"/>
      <c r="E725" s="437">
        <f>E724+E722</f>
        <v>58.273</v>
      </c>
      <c r="F725" s="399"/>
      <c r="G725" s="399"/>
      <c r="H725" s="399"/>
      <c r="I725" s="399"/>
      <c r="J725" s="445"/>
      <c r="K725" s="445"/>
      <c r="L725" s="445"/>
      <c r="M725" s="490"/>
      <c r="N725" s="399"/>
      <c r="O725" s="430"/>
      <c r="P725" s="399"/>
      <c r="Q725" s="399"/>
      <c r="R725" s="400"/>
      <c r="S725" s="399"/>
      <c r="T725" s="400"/>
      <c r="U725" s="400"/>
      <c r="V725" s="400"/>
      <c r="W725" s="400"/>
      <c r="X725" s="400"/>
      <c r="Y725" s="400"/>
      <c r="Z725" s="401"/>
      <c r="AA725" s="401"/>
      <c r="AB725" s="401"/>
      <c r="AC725" s="401"/>
      <c r="AD725" s="401"/>
      <c r="AE725" s="401"/>
    </row>
    <row r="726" ht="12.0" customHeight="1">
      <c r="A726" s="399"/>
      <c r="B726" s="436"/>
      <c r="C726" s="399"/>
      <c r="D726" s="399"/>
      <c r="E726" s="399"/>
      <c r="F726" s="399"/>
      <c r="G726" s="399"/>
      <c r="H726" s="399"/>
      <c r="I726" s="399"/>
      <c r="J726" s="431"/>
      <c r="K726" s="431"/>
      <c r="L726" s="431"/>
      <c r="M726" s="431"/>
      <c r="N726" s="399"/>
      <c r="O726" s="430"/>
      <c r="P726" s="399"/>
      <c r="Q726" s="399"/>
      <c r="R726" s="400"/>
      <c r="S726" s="399"/>
      <c r="T726" s="400"/>
      <c r="U726" s="400"/>
      <c r="V726" s="400"/>
      <c r="W726" s="400"/>
      <c r="X726" s="400"/>
      <c r="Y726" s="400"/>
      <c r="Z726" s="401"/>
      <c r="AA726" s="401"/>
      <c r="AB726" s="401"/>
      <c r="AC726" s="401"/>
      <c r="AD726" s="401"/>
      <c r="AE726" s="401"/>
    </row>
    <row r="727" ht="12.0" customHeight="1">
      <c r="A727" s="399"/>
      <c r="B727" s="436"/>
      <c r="C727" s="491" t="s">
        <v>343</v>
      </c>
      <c r="D727" s="407">
        <f>3*4</f>
        <v>12</v>
      </c>
      <c r="E727" s="428">
        <f>$E$725*D727</f>
        <v>699.276</v>
      </c>
      <c r="F727" s="492">
        <f>D727</f>
        <v>12</v>
      </c>
      <c r="G727" s="399"/>
      <c r="H727" s="399"/>
      <c r="I727" s="399"/>
      <c r="J727" s="431"/>
      <c r="K727" s="431"/>
      <c r="L727" s="431"/>
      <c r="M727" s="431"/>
      <c r="P727" s="399"/>
      <c r="Q727" s="399"/>
      <c r="R727" s="400"/>
      <c r="S727" s="399"/>
      <c r="T727" s="400"/>
      <c r="U727" s="400"/>
      <c r="V727" s="400"/>
      <c r="W727" s="400"/>
      <c r="X727" s="400"/>
      <c r="Y727" s="400"/>
      <c r="Z727" s="401"/>
      <c r="AA727" s="401"/>
      <c r="AB727" s="401"/>
      <c r="AC727" s="401"/>
      <c r="AD727" s="401"/>
      <c r="AE727" s="401"/>
    </row>
    <row r="728" ht="12.0" customHeight="1">
      <c r="A728" s="399"/>
      <c r="B728" s="436"/>
      <c r="C728" s="399"/>
      <c r="D728" s="399"/>
      <c r="E728" s="399"/>
      <c r="F728" s="399"/>
      <c r="G728" s="399"/>
      <c r="H728" s="399"/>
      <c r="I728" s="399"/>
      <c r="J728" s="399"/>
      <c r="K728" s="399"/>
      <c r="L728" s="399"/>
      <c r="M728" s="399"/>
      <c r="N728" s="399"/>
      <c r="O728" s="399"/>
      <c r="P728" s="399"/>
      <c r="Q728" s="399"/>
      <c r="R728" s="400"/>
      <c r="S728" s="399"/>
      <c r="T728" s="400"/>
      <c r="U728" s="400"/>
      <c r="V728" s="400"/>
      <c r="W728" s="400"/>
      <c r="X728" s="400"/>
      <c r="Y728" s="400"/>
      <c r="Z728" s="401"/>
      <c r="AA728" s="401"/>
      <c r="AB728" s="401"/>
      <c r="AC728" s="401"/>
      <c r="AD728" s="401"/>
      <c r="AE728" s="401"/>
    </row>
    <row r="729" ht="12.0" customHeight="1">
      <c r="A729" s="399"/>
      <c r="B729" s="436"/>
      <c r="C729" s="399"/>
      <c r="D729" s="399"/>
      <c r="E729" s="399"/>
      <c r="F729" s="399"/>
      <c r="G729" s="399"/>
      <c r="H729" s="399"/>
      <c r="I729" s="399"/>
      <c r="J729" s="399"/>
      <c r="K729" s="399"/>
      <c r="L729" s="399"/>
      <c r="M729" s="399"/>
      <c r="N729" s="399"/>
      <c r="O729" s="399"/>
      <c r="P729" s="399"/>
      <c r="Q729" s="399"/>
      <c r="R729" s="400"/>
      <c r="S729" s="399"/>
      <c r="T729" s="400"/>
      <c r="U729" s="400"/>
      <c r="V729" s="400"/>
      <c r="W729" s="400"/>
      <c r="X729" s="400"/>
      <c r="Y729" s="400"/>
      <c r="Z729" s="401"/>
      <c r="AA729" s="401"/>
      <c r="AB729" s="401"/>
      <c r="AC729" s="401"/>
      <c r="AD729" s="401"/>
      <c r="AE729" s="401"/>
    </row>
    <row r="730" ht="12.0" customHeight="1">
      <c r="A730" s="399"/>
      <c r="B730" s="436"/>
      <c r="C730" s="399"/>
      <c r="D730" s="399"/>
      <c r="E730" s="399"/>
      <c r="F730" s="399"/>
      <c r="G730" s="399"/>
      <c r="H730" s="399"/>
      <c r="I730" s="399"/>
      <c r="J730" s="399"/>
      <c r="K730" s="399"/>
      <c r="L730" s="399"/>
      <c r="M730" s="399"/>
      <c r="N730" s="399"/>
      <c r="O730" s="399"/>
      <c r="P730" s="399"/>
      <c r="Q730" s="399"/>
      <c r="R730" s="400"/>
      <c r="S730" s="399"/>
      <c r="T730" s="400"/>
      <c r="U730" s="400"/>
      <c r="V730" s="400"/>
      <c r="W730" s="400"/>
      <c r="X730" s="400"/>
      <c r="Y730" s="400"/>
      <c r="Z730" s="401"/>
      <c r="AA730" s="401"/>
      <c r="AB730" s="401"/>
      <c r="AC730" s="401"/>
      <c r="AD730" s="401"/>
      <c r="AE730" s="401"/>
    </row>
    <row r="731" ht="12.0" customHeight="1">
      <c r="A731" s="399"/>
      <c r="B731" s="436"/>
      <c r="C731" s="399"/>
      <c r="D731" s="399"/>
      <c r="E731" s="399"/>
      <c r="F731" s="399"/>
      <c r="G731" s="399"/>
      <c r="H731" s="399"/>
      <c r="I731" s="399"/>
      <c r="J731" s="399"/>
      <c r="K731" s="399"/>
      <c r="L731" s="399"/>
      <c r="M731" s="399"/>
      <c r="N731" s="399"/>
      <c r="O731" s="399"/>
      <c r="P731" s="399"/>
      <c r="Q731" s="399"/>
      <c r="R731" s="400"/>
      <c r="S731" s="399"/>
      <c r="T731" s="400"/>
      <c r="U731" s="400"/>
      <c r="V731" s="400"/>
      <c r="W731" s="400"/>
      <c r="X731" s="400"/>
      <c r="Y731" s="400"/>
      <c r="Z731" s="401"/>
      <c r="AA731" s="401"/>
      <c r="AB731" s="401"/>
      <c r="AC731" s="401"/>
      <c r="AD731" s="401"/>
      <c r="AE731" s="401"/>
    </row>
    <row r="732" ht="12.0" customHeight="1">
      <c r="A732" s="399"/>
      <c r="B732" s="436"/>
      <c r="C732" s="399"/>
      <c r="D732" s="399"/>
      <c r="E732" s="399"/>
      <c r="F732" s="399"/>
      <c r="G732" s="399"/>
      <c r="H732" s="399"/>
      <c r="I732" s="399"/>
      <c r="J732" s="399"/>
      <c r="K732" s="399"/>
      <c r="L732" s="399"/>
      <c r="M732" s="399"/>
      <c r="N732" s="399"/>
      <c r="O732" s="399"/>
      <c r="P732" s="399"/>
      <c r="Q732" s="399"/>
      <c r="R732" s="400"/>
      <c r="S732" s="399"/>
      <c r="T732" s="400"/>
      <c r="U732" s="400"/>
      <c r="V732" s="400"/>
      <c r="W732" s="400"/>
      <c r="X732" s="400"/>
      <c r="Y732" s="400"/>
      <c r="Z732" s="401"/>
      <c r="AA732" s="401"/>
      <c r="AB732" s="401"/>
      <c r="AC732" s="401"/>
      <c r="AD732" s="401"/>
      <c r="AE732" s="401"/>
    </row>
    <row r="733" ht="12.0" customHeight="1">
      <c r="A733" s="399"/>
      <c r="B733" s="436"/>
      <c r="C733" s="399"/>
      <c r="D733" s="399"/>
      <c r="E733" s="399"/>
      <c r="F733" s="399"/>
      <c r="G733" s="399"/>
      <c r="H733" s="399"/>
      <c r="I733" s="399"/>
      <c r="J733" s="399"/>
      <c r="K733" s="399"/>
      <c r="L733" s="399"/>
      <c r="M733" s="399"/>
      <c r="N733" s="399"/>
      <c r="O733" s="399"/>
      <c r="P733" s="399"/>
      <c r="Q733" s="399"/>
      <c r="R733" s="400"/>
      <c r="S733" s="399"/>
      <c r="T733" s="400"/>
      <c r="U733" s="400"/>
      <c r="V733" s="400"/>
      <c r="W733" s="400"/>
      <c r="X733" s="400"/>
      <c r="Y733" s="400"/>
      <c r="Z733" s="401"/>
      <c r="AA733" s="401"/>
      <c r="AB733" s="401"/>
      <c r="AC733" s="401"/>
      <c r="AD733" s="401"/>
      <c r="AE733" s="401"/>
    </row>
    <row r="734" ht="12.0" customHeight="1">
      <c r="A734" s="399"/>
      <c r="B734" s="436"/>
      <c r="C734" s="399"/>
      <c r="D734" s="399"/>
      <c r="E734" s="399"/>
      <c r="F734" s="399"/>
      <c r="G734" s="399"/>
      <c r="H734" s="399"/>
      <c r="I734" s="399"/>
      <c r="J734" s="399"/>
      <c r="K734" s="399"/>
      <c r="L734" s="399"/>
      <c r="M734" s="399"/>
      <c r="N734" s="399"/>
      <c r="O734" s="399"/>
      <c r="P734" s="399"/>
      <c r="Q734" s="399"/>
      <c r="R734" s="400"/>
      <c r="S734" s="399"/>
      <c r="T734" s="400"/>
      <c r="U734" s="400"/>
      <c r="V734" s="400"/>
      <c r="W734" s="400"/>
      <c r="X734" s="400"/>
      <c r="Y734" s="400"/>
      <c r="Z734" s="401"/>
      <c r="AA734" s="401"/>
      <c r="AB734" s="401"/>
      <c r="AC734" s="401"/>
      <c r="AD734" s="401"/>
      <c r="AE734" s="401"/>
    </row>
    <row r="735" ht="12.0" customHeight="1">
      <c r="A735" s="399"/>
      <c r="B735" s="436"/>
      <c r="C735" s="399"/>
      <c r="D735" s="399"/>
      <c r="E735" s="399"/>
      <c r="F735" s="399"/>
      <c r="G735" s="399"/>
      <c r="H735" s="399"/>
      <c r="I735" s="399"/>
      <c r="J735" s="399"/>
      <c r="K735" s="399"/>
      <c r="L735" s="399"/>
      <c r="M735" s="399"/>
      <c r="N735" s="399"/>
      <c r="O735" s="399"/>
      <c r="P735" s="399"/>
      <c r="Q735" s="399"/>
      <c r="R735" s="400"/>
      <c r="S735" s="399"/>
      <c r="T735" s="400"/>
      <c r="U735" s="400"/>
      <c r="V735" s="400"/>
      <c r="W735" s="400"/>
      <c r="X735" s="400"/>
      <c r="Y735" s="400"/>
      <c r="Z735" s="401"/>
      <c r="AA735" s="401"/>
      <c r="AB735" s="401"/>
      <c r="AC735" s="401"/>
      <c r="AD735" s="401"/>
      <c r="AE735" s="401"/>
    </row>
    <row r="736" ht="12.0" customHeight="1">
      <c r="A736" s="399"/>
      <c r="B736" s="436"/>
      <c r="C736" s="399"/>
      <c r="D736" s="399"/>
      <c r="E736" s="399"/>
      <c r="F736" s="399"/>
      <c r="G736" s="399"/>
      <c r="H736" s="399"/>
      <c r="I736" s="399"/>
      <c r="J736" s="399"/>
      <c r="K736" s="399"/>
      <c r="L736" s="399"/>
      <c r="M736" s="399"/>
      <c r="N736" s="399"/>
      <c r="O736" s="399"/>
      <c r="P736" s="399"/>
      <c r="Q736" s="399"/>
      <c r="R736" s="400"/>
      <c r="S736" s="399"/>
      <c r="T736" s="400"/>
      <c r="U736" s="400"/>
      <c r="V736" s="400"/>
      <c r="W736" s="400"/>
      <c r="X736" s="400"/>
      <c r="Y736" s="400"/>
      <c r="Z736" s="401"/>
      <c r="AA736" s="401"/>
      <c r="AB736" s="401"/>
      <c r="AC736" s="401"/>
      <c r="AD736" s="401"/>
      <c r="AE736" s="401"/>
    </row>
    <row r="737" ht="12.0" customHeight="1">
      <c r="A737" s="399"/>
      <c r="B737" s="436"/>
      <c r="C737" s="399"/>
      <c r="D737" s="399"/>
      <c r="E737" s="399"/>
      <c r="F737" s="399"/>
      <c r="G737" s="399"/>
      <c r="H737" s="399"/>
      <c r="I737" s="399"/>
      <c r="J737" s="399"/>
      <c r="K737" s="399"/>
      <c r="L737" s="399"/>
      <c r="M737" s="399"/>
      <c r="N737" s="399"/>
      <c r="O737" s="399"/>
      <c r="P737" s="399"/>
      <c r="Q737" s="399"/>
      <c r="R737" s="400"/>
      <c r="S737" s="399"/>
      <c r="T737" s="400"/>
      <c r="U737" s="400"/>
      <c r="V737" s="400"/>
      <c r="W737" s="400"/>
      <c r="X737" s="400"/>
      <c r="Y737" s="400"/>
      <c r="Z737" s="401"/>
      <c r="AA737" s="401"/>
      <c r="AB737" s="401"/>
      <c r="AC737" s="401"/>
      <c r="AD737" s="401"/>
      <c r="AE737" s="401"/>
    </row>
    <row r="738" ht="12.0" customHeight="1">
      <c r="A738" s="399"/>
      <c r="B738" s="436"/>
      <c r="C738" s="399"/>
      <c r="D738" s="399"/>
      <c r="E738" s="399"/>
      <c r="F738" s="399"/>
      <c r="G738" s="399"/>
      <c r="H738" s="399"/>
      <c r="I738" s="399"/>
      <c r="J738" s="399"/>
      <c r="K738" s="399"/>
      <c r="L738" s="399"/>
      <c r="M738" s="399"/>
      <c r="N738" s="399"/>
      <c r="O738" s="399"/>
      <c r="P738" s="399"/>
      <c r="Q738" s="399"/>
      <c r="R738" s="400"/>
      <c r="S738" s="399"/>
      <c r="T738" s="400"/>
      <c r="U738" s="400"/>
      <c r="V738" s="400"/>
      <c r="W738" s="400"/>
      <c r="X738" s="400"/>
      <c r="Y738" s="400"/>
      <c r="Z738" s="401"/>
      <c r="AA738" s="401"/>
      <c r="AB738" s="401"/>
      <c r="AC738" s="401"/>
      <c r="AD738" s="401"/>
      <c r="AE738" s="401"/>
    </row>
    <row r="739" ht="12.0" customHeight="1">
      <c r="A739" s="399"/>
      <c r="B739" s="399"/>
      <c r="C739" s="399"/>
      <c r="D739" s="399"/>
      <c r="E739" s="399"/>
      <c r="F739" s="399"/>
      <c r="G739" s="399"/>
      <c r="H739" s="399"/>
      <c r="I739" s="399"/>
      <c r="J739" s="399"/>
      <c r="K739" s="399"/>
      <c r="L739" s="399"/>
      <c r="M739" s="399"/>
      <c r="N739" s="399"/>
      <c r="O739" s="399"/>
      <c r="P739" s="399"/>
      <c r="Q739" s="399"/>
      <c r="R739" s="400"/>
      <c r="S739" s="399"/>
      <c r="T739" s="400"/>
      <c r="U739" s="400"/>
      <c r="V739" s="400"/>
      <c r="W739" s="400"/>
      <c r="X739" s="400"/>
      <c r="Y739" s="400"/>
      <c r="Z739" s="401"/>
      <c r="AA739" s="401"/>
      <c r="AB739" s="401"/>
      <c r="AC739" s="401"/>
      <c r="AD739" s="401"/>
      <c r="AE739" s="401"/>
    </row>
    <row r="740" ht="12.0" customHeight="1">
      <c r="A740" s="399"/>
      <c r="B740" s="399"/>
      <c r="C740" s="399"/>
      <c r="D740" s="399"/>
      <c r="E740" s="399"/>
      <c r="F740" s="399"/>
      <c r="G740" s="399"/>
      <c r="H740" s="399"/>
      <c r="I740" s="399"/>
      <c r="J740" s="399"/>
      <c r="K740" s="399"/>
      <c r="L740" s="399"/>
      <c r="M740" s="399"/>
      <c r="N740" s="399"/>
      <c r="O740" s="399"/>
      <c r="P740" s="399"/>
      <c r="Q740" s="399"/>
      <c r="R740" s="400"/>
      <c r="S740" s="399"/>
      <c r="T740" s="400"/>
      <c r="U740" s="400"/>
      <c r="V740" s="400"/>
      <c r="W740" s="400"/>
      <c r="X740" s="400"/>
      <c r="Y740" s="400"/>
      <c r="Z740" s="401"/>
      <c r="AA740" s="401"/>
      <c r="AB740" s="401"/>
      <c r="AC740" s="401"/>
      <c r="AD740" s="401"/>
      <c r="AE740" s="401"/>
    </row>
    <row r="741" ht="12.0" customHeight="1">
      <c r="A741" s="399"/>
      <c r="B741" s="399"/>
      <c r="C741" s="399"/>
      <c r="D741" s="399"/>
      <c r="E741" s="399"/>
      <c r="F741" s="399"/>
      <c r="G741" s="399"/>
      <c r="H741" s="399"/>
      <c r="I741" s="399"/>
      <c r="J741" s="399"/>
      <c r="K741" s="399"/>
      <c r="L741" s="399"/>
      <c r="M741" s="399"/>
      <c r="N741" s="399"/>
      <c r="O741" s="399"/>
      <c r="P741" s="399"/>
      <c r="Q741" s="399"/>
      <c r="R741" s="400"/>
      <c r="S741" s="399"/>
      <c r="T741" s="400"/>
      <c r="U741" s="400"/>
      <c r="V741" s="400"/>
      <c r="W741" s="400"/>
      <c r="X741" s="400"/>
      <c r="Y741" s="400"/>
      <c r="Z741" s="401"/>
      <c r="AA741" s="401"/>
      <c r="AB741" s="401"/>
      <c r="AC741" s="401"/>
      <c r="AD741" s="401"/>
      <c r="AE741" s="401"/>
    </row>
    <row r="742" ht="12.0" customHeight="1">
      <c r="A742" s="399"/>
      <c r="B742" s="399"/>
      <c r="C742" s="399"/>
      <c r="D742" s="399"/>
      <c r="E742" s="399"/>
      <c r="F742" s="399"/>
      <c r="G742" s="399"/>
      <c r="H742" s="399"/>
      <c r="I742" s="399"/>
      <c r="J742" s="399"/>
      <c r="K742" s="399"/>
      <c r="L742" s="399"/>
      <c r="M742" s="399"/>
      <c r="N742" s="399"/>
      <c r="O742" s="399"/>
      <c r="P742" s="399"/>
      <c r="Q742" s="399"/>
      <c r="R742" s="400"/>
      <c r="S742" s="399"/>
      <c r="T742" s="400"/>
      <c r="U742" s="400"/>
      <c r="V742" s="400"/>
      <c r="W742" s="400"/>
      <c r="X742" s="400"/>
      <c r="Y742" s="400"/>
      <c r="Z742" s="401"/>
      <c r="AA742" s="401"/>
      <c r="AB742" s="401"/>
      <c r="AC742" s="401"/>
      <c r="AD742" s="401"/>
      <c r="AE742" s="401"/>
    </row>
    <row r="743" ht="12.0" customHeight="1">
      <c r="A743" s="399"/>
      <c r="B743" s="399"/>
      <c r="C743" s="399"/>
      <c r="D743" s="399"/>
      <c r="E743" s="399"/>
      <c r="F743" s="399"/>
      <c r="G743" s="399"/>
      <c r="H743" s="399"/>
      <c r="I743" s="399"/>
      <c r="J743" s="399"/>
      <c r="K743" s="399"/>
      <c r="L743" s="399"/>
      <c r="M743" s="399"/>
      <c r="N743" s="399"/>
      <c r="O743" s="399"/>
      <c r="P743" s="399"/>
      <c r="Q743" s="399"/>
      <c r="R743" s="400"/>
      <c r="S743" s="399"/>
      <c r="T743" s="400"/>
      <c r="U743" s="400"/>
      <c r="V743" s="400"/>
      <c r="W743" s="400"/>
      <c r="X743" s="400"/>
      <c r="Y743" s="400"/>
      <c r="Z743" s="401"/>
      <c r="AA743" s="401"/>
      <c r="AB743" s="401"/>
      <c r="AC743" s="401"/>
      <c r="AD743" s="401"/>
      <c r="AE743" s="401"/>
    </row>
    <row r="744" ht="12.0" customHeight="1">
      <c r="A744" s="399"/>
      <c r="B744" s="399"/>
      <c r="C744" s="399"/>
      <c r="D744" s="399"/>
      <c r="E744" s="399"/>
      <c r="F744" s="399"/>
      <c r="G744" s="399"/>
      <c r="H744" s="399"/>
      <c r="I744" s="399"/>
      <c r="J744" s="399"/>
      <c r="K744" s="399"/>
      <c r="L744" s="399"/>
      <c r="M744" s="399"/>
      <c r="N744" s="399"/>
      <c r="O744" s="399"/>
      <c r="P744" s="399"/>
      <c r="Q744" s="399"/>
      <c r="R744" s="400"/>
      <c r="S744" s="399"/>
      <c r="T744" s="400"/>
      <c r="U744" s="400"/>
      <c r="V744" s="400"/>
      <c r="W744" s="400"/>
      <c r="X744" s="400"/>
      <c r="Y744" s="400"/>
      <c r="Z744" s="401"/>
      <c r="AA744" s="401"/>
      <c r="AB744" s="401"/>
      <c r="AC744" s="401"/>
      <c r="AD744" s="401"/>
      <c r="AE744" s="401"/>
    </row>
    <row r="745" ht="12.0" customHeight="1">
      <c r="A745" s="399"/>
      <c r="B745" s="399"/>
      <c r="C745" s="399"/>
      <c r="D745" s="399"/>
      <c r="E745" s="399"/>
      <c r="F745" s="399"/>
      <c r="G745" s="399"/>
      <c r="H745" s="399"/>
      <c r="I745" s="399"/>
      <c r="J745" s="399"/>
      <c r="K745" s="399"/>
      <c r="L745" s="399"/>
      <c r="M745" s="399"/>
      <c r="N745" s="399"/>
      <c r="O745" s="399"/>
      <c r="P745" s="399"/>
      <c r="Q745" s="399"/>
      <c r="R745" s="400"/>
      <c r="S745" s="399"/>
      <c r="T745" s="400"/>
      <c r="U745" s="400"/>
      <c r="V745" s="400"/>
      <c r="W745" s="400"/>
      <c r="X745" s="400"/>
      <c r="Y745" s="400"/>
      <c r="Z745" s="401"/>
      <c r="AA745" s="401"/>
      <c r="AB745" s="401"/>
      <c r="AC745" s="401"/>
      <c r="AD745" s="401"/>
      <c r="AE745" s="401"/>
    </row>
    <row r="746" ht="12.0" customHeight="1">
      <c r="A746" s="399"/>
      <c r="B746" s="399"/>
      <c r="C746" s="399"/>
      <c r="D746" s="399"/>
      <c r="E746" s="399"/>
      <c r="F746" s="399"/>
      <c r="G746" s="399"/>
      <c r="H746" s="399"/>
      <c r="I746" s="399"/>
      <c r="J746" s="399"/>
      <c r="K746" s="399"/>
      <c r="L746" s="399"/>
      <c r="M746" s="399"/>
      <c r="N746" s="399"/>
      <c r="O746" s="399"/>
      <c r="P746" s="399"/>
      <c r="Q746" s="399"/>
      <c r="R746" s="400"/>
      <c r="S746" s="399"/>
      <c r="T746" s="400"/>
      <c r="U746" s="400"/>
      <c r="V746" s="400"/>
      <c r="W746" s="400"/>
      <c r="X746" s="400"/>
      <c r="Y746" s="400"/>
      <c r="Z746" s="401"/>
      <c r="AA746" s="401"/>
      <c r="AB746" s="401"/>
      <c r="AC746" s="401"/>
      <c r="AD746" s="401"/>
      <c r="AE746" s="401"/>
    </row>
    <row r="747" ht="12.0" customHeight="1">
      <c r="A747" s="399"/>
      <c r="B747" s="399"/>
      <c r="C747" s="399"/>
      <c r="D747" s="399"/>
      <c r="E747" s="399"/>
      <c r="F747" s="399"/>
      <c r="G747" s="399"/>
      <c r="H747" s="399"/>
      <c r="I747" s="399"/>
      <c r="J747" s="399"/>
      <c r="K747" s="399"/>
      <c r="L747" s="399"/>
      <c r="M747" s="399"/>
      <c r="N747" s="399"/>
      <c r="O747" s="399"/>
      <c r="P747" s="399"/>
      <c r="Q747" s="399"/>
      <c r="R747" s="400"/>
      <c r="S747" s="399"/>
      <c r="T747" s="400"/>
      <c r="U747" s="400"/>
      <c r="V747" s="400"/>
      <c r="W747" s="400"/>
      <c r="X747" s="400"/>
      <c r="Y747" s="400"/>
      <c r="Z747" s="401"/>
      <c r="AA747" s="401"/>
      <c r="AB747" s="401"/>
      <c r="AC747" s="401"/>
      <c r="AD747" s="401"/>
      <c r="AE747" s="401"/>
    </row>
    <row r="748" ht="12.0" customHeight="1">
      <c r="A748" s="399"/>
      <c r="B748" s="399"/>
      <c r="C748" s="399"/>
      <c r="D748" s="399"/>
      <c r="E748" s="399"/>
      <c r="F748" s="399"/>
      <c r="G748" s="399"/>
      <c r="H748" s="399"/>
      <c r="I748" s="399"/>
      <c r="J748" s="399"/>
      <c r="K748" s="399"/>
      <c r="L748" s="399"/>
      <c r="M748" s="399"/>
      <c r="N748" s="399"/>
      <c r="O748" s="399"/>
      <c r="P748" s="399"/>
      <c r="Q748" s="399"/>
      <c r="R748" s="400"/>
      <c r="S748" s="399"/>
      <c r="T748" s="400"/>
      <c r="U748" s="400"/>
      <c r="V748" s="400"/>
      <c r="W748" s="400"/>
      <c r="X748" s="400"/>
      <c r="Y748" s="400"/>
      <c r="Z748" s="401"/>
      <c r="AA748" s="401"/>
      <c r="AB748" s="401"/>
      <c r="AC748" s="401"/>
      <c r="AD748" s="401"/>
      <c r="AE748" s="401"/>
    </row>
    <row r="749" ht="12.0" customHeight="1">
      <c r="A749" s="399"/>
      <c r="B749" s="399"/>
      <c r="C749" s="399"/>
      <c r="D749" s="399"/>
      <c r="E749" s="399"/>
      <c r="F749" s="399"/>
      <c r="G749" s="399"/>
      <c r="H749" s="399"/>
      <c r="I749" s="399"/>
      <c r="J749" s="399"/>
      <c r="K749" s="399"/>
      <c r="L749" s="399"/>
      <c r="M749" s="399"/>
      <c r="N749" s="399"/>
      <c r="O749" s="399"/>
      <c r="P749" s="399"/>
      <c r="Q749" s="399"/>
      <c r="R749" s="400"/>
      <c r="S749" s="399"/>
      <c r="T749" s="400"/>
      <c r="U749" s="400"/>
      <c r="V749" s="400"/>
      <c r="W749" s="400"/>
      <c r="X749" s="400"/>
      <c r="Y749" s="400"/>
      <c r="Z749" s="401"/>
      <c r="AA749" s="401"/>
      <c r="AB749" s="401"/>
      <c r="AC749" s="401"/>
      <c r="AD749" s="401"/>
      <c r="AE749" s="401"/>
    </row>
    <row r="750" ht="12.0" customHeight="1">
      <c r="A750" s="399"/>
      <c r="B750" s="399"/>
      <c r="C750" s="399"/>
      <c r="D750" s="399"/>
      <c r="E750" s="399"/>
      <c r="F750" s="399"/>
      <c r="G750" s="399"/>
      <c r="H750" s="399"/>
      <c r="I750" s="399"/>
      <c r="J750" s="399"/>
      <c r="K750" s="399"/>
      <c r="L750" s="399"/>
      <c r="M750" s="399"/>
      <c r="N750" s="399"/>
      <c r="O750" s="399"/>
      <c r="P750" s="399"/>
      <c r="Q750" s="399"/>
      <c r="R750" s="400"/>
      <c r="S750" s="399"/>
      <c r="T750" s="400"/>
      <c r="U750" s="400"/>
      <c r="V750" s="400"/>
      <c r="W750" s="400"/>
      <c r="X750" s="400"/>
      <c r="Y750" s="400"/>
      <c r="Z750" s="401"/>
      <c r="AA750" s="401"/>
      <c r="AB750" s="401"/>
      <c r="AC750" s="401"/>
      <c r="AD750" s="401"/>
      <c r="AE750" s="401"/>
    </row>
    <row r="751" ht="12.0" customHeight="1">
      <c r="A751" s="399"/>
      <c r="B751" s="399"/>
      <c r="C751" s="399"/>
      <c r="D751" s="399"/>
      <c r="E751" s="399"/>
      <c r="F751" s="399"/>
      <c r="G751" s="399"/>
      <c r="H751" s="399"/>
      <c r="I751" s="399"/>
      <c r="J751" s="399"/>
      <c r="K751" s="399"/>
      <c r="L751" s="399"/>
      <c r="M751" s="399"/>
      <c r="N751" s="399"/>
      <c r="O751" s="399"/>
      <c r="P751" s="399"/>
      <c r="Q751" s="399"/>
      <c r="R751" s="400"/>
      <c r="S751" s="399"/>
      <c r="T751" s="400"/>
      <c r="U751" s="400"/>
      <c r="V751" s="400"/>
      <c r="W751" s="400"/>
      <c r="X751" s="400"/>
      <c r="Y751" s="400"/>
      <c r="Z751" s="401"/>
      <c r="AA751" s="401"/>
      <c r="AB751" s="401"/>
      <c r="AC751" s="401"/>
      <c r="AD751" s="401"/>
      <c r="AE751" s="401"/>
    </row>
    <row r="752" ht="12.0" customHeight="1">
      <c r="A752" s="399"/>
      <c r="B752" s="399"/>
      <c r="C752" s="399"/>
      <c r="D752" s="399"/>
      <c r="E752" s="399"/>
      <c r="F752" s="399"/>
      <c r="G752" s="399"/>
      <c r="H752" s="399"/>
      <c r="I752" s="399"/>
      <c r="J752" s="399"/>
      <c r="K752" s="399"/>
      <c r="L752" s="399"/>
      <c r="M752" s="399"/>
      <c r="N752" s="399"/>
      <c r="O752" s="399"/>
      <c r="P752" s="399"/>
      <c r="Q752" s="399"/>
      <c r="R752" s="400"/>
      <c r="S752" s="399"/>
      <c r="T752" s="400"/>
      <c r="U752" s="400"/>
      <c r="V752" s="400"/>
      <c r="W752" s="400"/>
      <c r="X752" s="400"/>
      <c r="Y752" s="400"/>
      <c r="Z752" s="401"/>
      <c r="AA752" s="401"/>
      <c r="AB752" s="401"/>
      <c r="AC752" s="401"/>
      <c r="AD752" s="401"/>
      <c r="AE752" s="401"/>
    </row>
    <row r="753" ht="12.0" customHeight="1">
      <c r="A753" s="399"/>
      <c r="B753" s="399"/>
      <c r="C753" s="399"/>
      <c r="D753" s="399"/>
      <c r="E753" s="399"/>
      <c r="F753" s="399"/>
      <c r="G753" s="399"/>
      <c r="H753" s="399"/>
      <c r="I753" s="399"/>
      <c r="J753" s="399"/>
      <c r="K753" s="399"/>
      <c r="L753" s="399"/>
      <c r="M753" s="399"/>
      <c r="N753" s="399"/>
      <c r="O753" s="399"/>
      <c r="P753" s="399"/>
      <c r="Q753" s="399"/>
      <c r="R753" s="400"/>
      <c r="S753" s="399"/>
      <c r="T753" s="400"/>
      <c r="U753" s="400"/>
      <c r="V753" s="400"/>
      <c r="W753" s="400"/>
      <c r="X753" s="400"/>
      <c r="Y753" s="400"/>
      <c r="Z753" s="401"/>
      <c r="AA753" s="401"/>
      <c r="AB753" s="401"/>
      <c r="AC753" s="401"/>
      <c r="AD753" s="401"/>
      <c r="AE753" s="401"/>
    </row>
    <row r="754" ht="12.0" customHeight="1">
      <c r="A754" s="399"/>
      <c r="B754" s="399"/>
      <c r="C754" s="399"/>
      <c r="D754" s="399"/>
      <c r="E754" s="399"/>
      <c r="F754" s="399"/>
      <c r="G754" s="399"/>
      <c r="H754" s="399"/>
      <c r="I754" s="399"/>
      <c r="J754" s="399"/>
      <c r="K754" s="399"/>
      <c r="L754" s="399"/>
      <c r="M754" s="399"/>
      <c r="N754" s="399"/>
      <c r="O754" s="399"/>
      <c r="P754" s="399"/>
      <c r="Q754" s="399"/>
      <c r="R754" s="400"/>
      <c r="S754" s="399"/>
      <c r="T754" s="400"/>
      <c r="U754" s="400"/>
      <c r="V754" s="400"/>
      <c r="W754" s="400"/>
      <c r="X754" s="400"/>
      <c r="Y754" s="400"/>
      <c r="Z754" s="401"/>
      <c r="AA754" s="401"/>
      <c r="AB754" s="401"/>
      <c r="AC754" s="401"/>
      <c r="AD754" s="401"/>
      <c r="AE754" s="401"/>
    </row>
    <row r="755" ht="12.0" customHeight="1">
      <c r="A755" s="399"/>
      <c r="B755" s="399"/>
      <c r="C755" s="399"/>
      <c r="D755" s="399"/>
      <c r="E755" s="399"/>
      <c r="F755" s="399"/>
      <c r="G755" s="399"/>
      <c r="H755" s="399"/>
      <c r="I755" s="399"/>
      <c r="J755" s="399"/>
      <c r="K755" s="399"/>
      <c r="L755" s="399"/>
      <c r="M755" s="399"/>
      <c r="N755" s="399"/>
      <c r="O755" s="399"/>
      <c r="P755" s="399"/>
      <c r="Q755" s="399"/>
      <c r="R755" s="400"/>
      <c r="S755" s="399"/>
      <c r="T755" s="400"/>
      <c r="U755" s="400"/>
      <c r="V755" s="400"/>
      <c r="W755" s="400"/>
      <c r="X755" s="400"/>
      <c r="Y755" s="400"/>
      <c r="Z755" s="401"/>
      <c r="AA755" s="401"/>
      <c r="AB755" s="401"/>
      <c r="AC755" s="401"/>
      <c r="AD755" s="401"/>
      <c r="AE755" s="401"/>
    </row>
    <row r="756" ht="12.0" customHeight="1">
      <c r="A756" s="399"/>
      <c r="B756" s="399"/>
      <c r="C756" s="399"/>
      <c r="D756" s="399"/>
      <c r="E756" s="399"/>
      <c r="F756" s="399"/>
      <c r="G756" s="399"/>
      <c r="H756" s="399"/>
      <c r="I756" s="399"/>
      <c r="J756" s="399"/>
      <c r="K756" s="399"/>
      <c r="L756" s="399"/>
      <c r="M756" s="399"/>
      <c r="N756" s="399"/>
      <c r="O756" s="399"/>
      <c r="P756" s="399"/>
      <c r="Q756" s="399"/>
      <c r="R756" s="400"/>
      <c r="S756" s="399"/>
      <c r="T756" s="400"/>
      <c r="U756" s="400"/>
      <c r="V756" s="400"/>
      <c r="W756" s="400"/>
      <c r="X756" s="400"/>
      <c r="Y756" s="400"/>
      <c r="Z756" s="401"/>
      <c r="AA756" s="401"/>
      <c r="AB756" s="401"/>
      <c r="AC756" s="401"/>
      <c r="AD756" s="401"/>
      <c r="AE756" s="401"/>
    </row>
    <row r="757" ht="12.0" customHeight="1">
      <c r="A757" s="399"/>
      <c r="B757" s="399"/>
      <c r="C757" s="399"/>
      <c r="D757" s="399"/>
      <c r="E757" s="399"/>
      <c r="F757" s="399"/>
      <c r="G757" s="399"/>
      <c r="H757" s="399"/>
      <c r="I757" s="399"/>
      <c r="J757" s="399"/>
      <c r="K757" s="399"/>
      <c r="L757" s="399"/>
      <c r="M757" s="399"/>
      <c r="N757" s="399"/>
      <c r="O757" s="399"/>
      <c r="P757" s="399"/>
      <c r="Q757" s="399"/>
      <c r="R757" s="400"/>
      <c r="S757" s="399"/>
      <c r="T757" s="400"/>
      <c r="U757" s="400"/>
      <c r="V757" s="400"/>
      <c r="W757" s="400"/>
      <c r="X757" s="400"/>
      <c r="Y757" s="400"/>
      <c r="Z757" s="401"/>
      <c r="AA757" s="401"/>
      <c r="AB757" s="401"/>
      <c r="AC757" s="401"/>
      <c r="AD757" s="401"/>
      <c r="AE757" s="401"/>
    </row>
    <row r="758" ht="12.0" customHeight="1">
      <c r="A758" s="399"/>
      <c r="B758" s="399"/>
      <c r="C758" s="399"/>
      <c r="D758" s="399"/>
      <c r="E758" s="399"/>
      <c r="F758" s="399"/>
      <c r="G758" s="399"/>
      <c r="H758" s="399"/>
      <c r="I758" s="399"/>
      <c r="J758" s="399"/>
      <c r="K758" s="399"/>
      <c r="L758" s="399"/>
      <c r="M758" s="399"/>
      <c r="N758" s="399"/>
      <c r="O758" s="399"/>
      <c r="P758" s="399"/>
      <c r="Q758" s="399"/>
      <c r="R758" s="400"/>
      <c r="S758" s="399"/>
      <c r="T758" s="400"/>
      <c r="U758" s="400"/>
      <c r="V758" s="400"/>
      <c r="W758" s="400"/>
      <c r="X758" s="400"/>
      <c r="Y758" s="400"/>
      <c r="Z758" s="401"/>
      <c r="AA758" s="401"/>
      <c r="AB758" s="401"/>
      <c r="AC758" s="401"/>
      <c r="AD758" s="401"/>
      <c r="AE758" s="401"/>
    </row>
    <row r="759" ht="12.0" customHeight="1">
      <c r="A759" s="399"/>
      <c r="B759" s="399"/>
      <c r="C759" s="399"/>
      <c r="D759" s="399"/>
      <c r="E759" s="399"/>
      <c r="F759" s="399"/>
      <c r="G759" s="399"/>
      <c r="H759" s="399"/>
      <c r="I759" s="399"/>
      <c r="J759" s="399"/>
      <c r="K759" s="399"/>
      <c r="L759" s="399"/>
      <c r="M759" s="399"/>
      <c r="N759" s="399"/>
      <c r="O759" s="399"/>
      <c r="P759" s="399"/>
      <c r="Q759" s="399"/>
      <c r="R759" s="400"/>
      <c r="S759" s="399"/>
      <c r="T759" s="400"/>
      <c r="U759" s="400"/>
      <c r="V759" s="400"/>
      <c r="W759" s="400"/>
      <c r="X759" s="400"/>
      <c r="Y759" s="400"/>
      <c r="Z759" s="401"/>
      <c r="AA759" s="401"/>
      <c r="AB759" s="401"/>
      <c r="AC759" s="401"/>
      <c r="AD759" s="401"/>
      <c r="AE759" s="401"/>
    </row>
    <row r="760" ht="12.0" customHeight="1">
      <c r="A760" s="399"/>
      <c r="B760" s="399"/>
      <c r="C760" s="399"/>
      <c r="D760" s="399"/>
      <c r="E760" s="399"/>
      <c r="F760" s="399"/>
      <c r="G760" s="399"/>
      <c r="H760" s="399"/>
      <c r="I760" s="399"/>
      <c r="J760" s="399"/>
      <c r="K760" s="399"/>
      <c r="L760" s="399"/>
      <c r="M760" s="399"/>
      <c r="N760" s="399"/>
      <c r="O760" s="399"/>
      <c r="P760" s="399"/>
      <c r="Q760" s="399"/>
      <c r="R760" s="400"/>
      <c r="S760" s="399"/>
      <c r="T760" s="400"/>
      <c r="U760" s="400"/>
      <c r="V760" s="400"/>
      <c r="W760" s="400"/>
      <c r="X760" s="400"/>
      <c r="Y760" s="400"/>
      <c r="Z760" s="401"/>
      <c r="AA760" s="401"/>
      <c r="AB760" s="401"/>
      <c r="AC760" s="401"/>
      <c r="AD760" s="401"/>
      <c r="AE760" s="401"/>
    </row>
    <row r="761" ht="12.0" customHeight="1">
      <c r="A761" s="399"/>
      <c r="B761" s="399"/>
      <c r="C761" s="399"/>
      <c r="D761" s="399"/>
      <c r="E761" s="399"/>
      <c r="F761" s="399"/>
      <c r="G761" s="399"/>
      <c r="H761" s="399"/>
      <c r="I761" s="399"/>
      <c r="J761" s="399"/>
      <c r="K761" s="399"/>
      <c r="L761" s="399"/>
      <c r="M761" s="399"/>
      <c r="N761" s="399"/>
      <c r="O761" s="399"/>
      <c r="P761" s="399"/>
      <c r="Q761" s="399"/>
      <c r="R761" s="400"/>
      <c r="S761" s="399"/>
      <c r="T761" s="400"/>
      <c r="U761" s="400"/>
      <c r="V761" s="400"/>
      <c r="W761" s="400"/>
      <c r="X761" s="400"/>
      <c r="Y761" s="400"/>
      <c r="Z761" s="401"/>
      <c r="AA761" s="401"/>
      <c r="AB761" s="401"/>
      <c r="AC761" s="401"/>
      <c r="AD761" s="401"/>
      <c r="AE761" s="401"/>
    </row>
    <row r="762" ht="12.0" customHeight="1">
      <c r="A762" s="399"/>
      <c r="B762" s="399"/>
      <c r="C762" s="399"/>
      <c r="D762" s="399"/>
      <c r="E762" s="399"/>
      <c r="F762" s="399"/>
      <c r="G762" s="399"/>
      <c r="H762" s="399"/>
      <c r="I762" s="399"/>
      <c r="J762" s="399"/>
      <c r="K762" s="399"/>
      <c r="L762" s="399"/>
      <c r="M762" s="399"/>
      <c r="N762" s="399"/>
      <c r="O762" s="399"/>
      <c r="P762" s="399"/>
      <c r="Q762" s="399"/>
      <c r="R762" s="400"/>
      <c r="S762" s="399"/>
      <c r="T762" s="400"/>
      <c r="U762" s="400"/>
      <c r="V762" s="400"/>
      <c r="W762" s="400"/>
      <c r="X762" s="400"/>
      <c r="Y762" s="400"/>
      <c r="Z762" s="401"/>
      <c r="AA762" s="401"/>
      <c r="AB762" s="401"/>
      <c r="AC762" s="401"/>
      <c r="AD762" s="401"/>
      <c r="AE762" s="401"/>
    </row>
    <row r="763" ht="12.0" customHeight="1">
      <c r="A763" s="399"/>
      <c r="B763" s="399"/>
      <c r="C763" s="399"/>
      <c r="D763" s="399"/>
      <c r="E763" s="399"/>
      <c r="F763" s="399"/>
      <c r="G763" s="399"/>
      <c r="H763" s="399"/>
      <c r="I763" s="399"/>
      <c r="J763" s="399"/>
      <c r="K763" s="399"/>
      <c r="L763" s="399"/>
      <c r="M763" s="399"/>
      <c r="N763" s="399"/>
      <c r="O763" s="399"/>
      <c r="P763" s="399"/>
      <c r="Q763" s="399"/>
      <c r="R763" s="400"/>
      <c r="S763" s="399"/>
      <c r="T763" s="400"/>
      <c r="U763" s="400"/>
      <c r="V763" s="400"/>
      <c r="W763" s="400"/>
      <c r="X763" s="400"/>
      <c r="Y763" s="400"/>
      <c r="Z763" s="401"/>
      <c r="AA763" s="401"/>
      <c r="AB763" s="401"/>
      <c r="AC763" s="401"/>
      <c r="AD763" s="401"/>
      <c r="AE763" s="401"/>
    </row>
    <row r="764" ht="12.0" customHeight="1">
      <c r="A764" s="399"/>
      <c r="B764" s="399"/>
      <c r="C764" s="399"/>
      <c r="D764" s="399"/>
      <c r="E764" s="399"/>
      <c r="F764" s="399"/>
      <c r="G764" s="399"/>
      <c r="H764" s="399"/>
      <c r="I764" s="399"/>
      <c r="J764" s="399"/>
      <c r="K764" s="399"/>
      <c r="L764" s="399"/>
      <c r="M764" s="399"/>
      <c r="N764" s="399"/>
      <c r="O764" s="399"/>
      <c r="P764" s="399"/>
      <c r="Q764" s="399"/>
      <c r="R764" s="400"/>
      <c r="S764" s="399"/>
      <c r="T764" s="400"/>
      <c r="U764" s="400"/>
      <c r="V764" s="400"/>
      <c r="W764" s="400"/>
      <c r="X764" s="400"/>
      <c r="Y764" s="400"/>
      <c r="Z764" s="401"/>
      <c r="AA764" s="401"/>
      <c r="AB764" s="401"/>
      <c r="AC764" s="401"/>
      <c r="AD764" s="401"/>
      <c r="AE764" s="401"/>
    </row>
    <row r="765" ht="12.0" customHeight="1">
      <c r="A765" s="399"/>
      <c r="B765" s="399"/>
      <c r="C765" s="399"/>
      <c r="D765" s="399"/>
      <c r="E765" s="399"/>
      <c r="F765" s="399"/>
      <c r="G765" s="399"/>
      <c r="H765" s="399"/>
      <c r="I765" s="399"/>
      <c r="J765" s="399"/>
      <c r="K765" s="399"/>
      <c r="L765" s="399"/>
      <c r="M765" s="399"/>
      <c r="N765" s="399"/>
      <c r="O765" s="399"/>
      <c r="P765" s="399"/>
      <c r="Q765" s="399"/>
      <c r="R765" s="400"/>
      <c r="S765" s="399"/>
      <c r="T765" s="400"/>
      <c r="U765" s="400"/>
      <c r="V765" s="400"/>
      <c r="W765" s="400"/>
      <c r="X765" s="400"/>
      <c r="Y765" s="400"/>
      <c r="Z765" s="401"/>
      <c r="AA765" s="401"/>
      <c r="AB765" s="401"/>
      <c r="AC765" s="401"/>
      <c r="AD765" s="401"/>
      <c r="AE765" s="401"/>
    </row>
    <row r="766" ht="12.0" customHeight="1">
      <c r="A766" s="399"/>
      <c r="B766" s="399"/>
      <c r="C766" s="399"/>
      <c r="D766" s="399"/>
      <c r="E766" s="399"/>
      <c r="F766" s="399"/>
      <c r="G766" s="399"/>
      <c r="H766" s="399"/>
      <c r="I766" s="399"/>
      <c r="J766" s="399"/>
      <c r="K766" s="399"/>
      <c r="L766" s="399"/>
      <c r="M766" s="399"/>
      <c r="N766" s="399"/>
      <c r="O766" s="399"/>
      <c r="P766" s="399"/>
      <c r="Q766" s="399"/>
      <c r="R766" s="400"/>
      <c r="S766" s="399"/>
      <c r="T766" s="400"/>
      <c r="U766" s="400"/>
      <c r="V766" s="400"/>
      <c r="W766" s="400"/>
      <c r="X766" s="400"/>
      <c r="Y766" s="400"/>
      <c r="Z766" s="401"/>
      <c r="AA766" s="401"/>
      <c r="AB766" s="401"/>
      <c r="AC766" s="401"/>
      <c r="AD766" s="401"/>
      <c r="AE766" s="401"/>
    </row>
    <row r="767" ht="12.0" customHeight="1">
      <c r="A767" s="399"/>
      <c r="B767" s="399"/>
      <c r="C767" s="399"/>
      <c r="D767" s="399"/>
      <c r="E767" s="399"/>
      <c r="F767" s="399"/>
      <c r="G767" s="399"/>
      <c r="H767" s="399"/>
      <c r="I767" s="399"/>
      <c r="J767" s="399"/>
      <c r="K767" s="399"/>
      <c r="L767" s="399"/>
      <c r="M767" s="399"/>
      <c r="N767" s="399"/>
      <c r="O767" s="399"/>
      <c r="P767" s="399"/>
      <c r="Q767" s="399"/>
      <c r="R767" s="400"/>
      <c r="S767" s="399"/>
      <c r="T767" s="400"/>
      <c r="U767" s="400"/>
      <c r="V767" s="400"/>
      <c r="W767" s="400"/>
      <c r="X767" s="400"/>
      <c r="Y767" s="400"/>
      <c r="Z767" s="401"/>
      <c r="AA767" s="401"/>
      <c r="AB767" s="401"/>
      <c r="AC767" s="401"/>
      <c r="AD767" s="401"/>
      <c r="AE767" s="401"/>
    </row>
    <row r="768" ht="12.0" customHeight="1">
      <c r="A768" s="399"/>
      <c r="B768" s="399"/>
      <c r="C768" s="399"/>
      <c r="D768" s="399"/>
      <c r="E768" s="399"/>
      <c r="F768" s="399"/>
      <c r="G768" s="399"/>
      <c r="H768" s="399"/>
      <c r="I768" s="399"/>
      <c r="J768" s="399"/>
      <c r="K768" s="399"/>
      <c r="L768" s="399"/>
      <c r="M768" s="399"/>
      <c r="N768" s="399"/>
      <c r="O768" s="399"/>
      <c r="P768" s="399"/>
      <c r="Q768" s="399"/>
      <c r="R768" s="400"/>
      <c r="S768" s="399"/>
      <c r="T768" s="400"/>
      <c r="U768" s="400"/>
      <c r="V768" s="400"/>
      <c r="W768" s="400"/>
      <c r="X768" s="400"/>
      <c r="Y768" s="400"/>
      <c r="Z768" s="401"/>
      <c r="AA768" s="401"/>
      <c r="AB768" s="401"/>
      <c r="AC768" s="401"/>
      <c r="AD768" s="401"/>
      <c r="AE768" s="401"/>
    </row>
    <row r="769" ht="12.0" customHeight="1">
      <c r="A769" s="399"/>
      <c r="B769" s="399"/>
      <c r="C769" s="399"/>
      <c r="D769" s="399"/>
      <c r="E769" s="399"/>
      <c r="F769" s="399"/>
      <c r="G769" s="399"/>
      <c r="H769" s="399"/>
      <c r="I769" s="399"/>
      <c r="J769" s="399"/>
      <c r="K769" s="399"/>
      <c r="L769" s="399"/>
      <c r="M769" s="399"/>
      <c r="N769" s="399"/>
      <c r="O769" s="399"/>
      <c r="P769" s="399"/>
      <c r="Q769" s="399"/>
      <c r="R769" s="400"/>
      <c r="S769" s="399"/>
      <c r="T769" s="400"/>
      <c r="U769" s="400"/>
      <c r="V769" s="400"/>
      <c r="W769" s="400"/>
      <c r="X769" s="400"/>
      <c r="Y769" s="400"/>
      <c r="Z769" s="401"/>
      <c r="AA769" s="401"/>
      <c r="AB769" s="401"/>
      <c r="AC769" s="401"/>
      <c r="AD769" s="401"/>
      <c r="AE769" s="401"/>
    </row>
    <row r="770" ht="12.0" customHeight="1">
      <c r="A770" s="399"/>
      <c r="B770" s="399"/>
      <c r="C770" s="399"/>
      <c r="D770" s="399"/>
      <c r="E770" s="399"/>
      <c r="F770" s="399"/>
      <c r="G770" s="399"/>
      <c r="H770" s="399"/>
      <c r="I770" s="399"/>
      <c r="J770" s="399"/>
      <c r="K770" s="399"/>
      <c r="L770" s="399"/>
      <c r="M770" s="399"/>
      <c r="N770" s="399"/>
      <c r="O770" s="399"/>
      <c r="P770" s="399"/>
      <c r="Q770" s="399"/>
      <c r="R770" s="400"/>
      <c r="S770" s="399"/>
      <c r="T770" s="400"/>
      <c r="U770" s="400"/>
      <c r="V770" s="400"/>
      <c r="W770" s="400"/>
      <c r="X770" s="400"/>
      <c r="Y770" s="400"/>
      <c r="Z770" s="401"/>
      <c r="AA770" s="401"/>
      <c r="AB770" s="401"/>
      <c r="AC770" s="401"/>
      <c r="AD770" s="401"/>
      <c r="AE770" s="401"/>
    </row>
    <row r="771" ht="12.0" customHeight="1">
      <c r="A771" s="399"/>
      <c r="B771" s="399"/>
      <c r="C771" s="399"/>
      <c r="D771" s="399"/>
      <c r="E771" s="399"/>
      <c r="F771" s="399"/>
      <c r="G771" s="399"/>
      <c r="H771" s="399"/>
      <c r="I771" s="399"/>
      <c r="J771" s="399"/>
      <c r="K771" s="399"/>
      <c r="L771" s="399"/>
      <c r="M771" s="399"/>
      <c r="N771" s="399"/>
      <c r="O771" s="399"/>
      <c r="P771" s="399"/>
      <c r="Q771" s="399"/>
      <c r="R771" s="400"/>
      <c r="S771" s="399"/>
      <c r="T771" s="400"/>
      <c r="U771" s="400"/>
      <c r="V771" s="400"/>
      <c r="W771" s="400"/>
      <c r="X771" s="400"/>
      <c r="Y771" s="400"/>
      <c r="Z771" s="401"/>
      <c r="AA771" s="401"/>
      <c r="AB771" s="401"/>
      <c r="AC771" s="401"/>
      <c r="AD771" s="401"/>
      <c r="AE771" s="401"/>
    </row>
    <row r="772" ht="12.0" customHeight="1">
      <c r="A772" s="399"/>
      <c r="B772" s="399"/>
      <c r="C772" s="399"/>
      <c r="D772" s="399"/>
      <c r="E772" s="399"/>
      <c r="F772" s="399"/>
      <c r="G772" s="399"/>
      <c r="H772" s="399"/>
      <c r="I772" s="399"/>
      <c r="J772" s="399"/>
      <c r="K772" s="399"/>
      <c r="L772" s="399"/>
      <c r="M772" s="399"/>
      <c r="N772" s="399"/>
      <c r="O772" s="399"/>
      <c r="P772" s="399"/>
      <c r="Q772" s="399"/>
      <c r="R772" s="400"/>
      <c r="S772" s="399"/>
      <c r="T772" s="400"/>
      <c r="U772" s="400"/>
      <c r="V772" s="400"/>
      <c r="W772" s="400"/>
      <c r="X772" s="400"/>
      <c r="Y772" s="400"/>
      <c r="Z772" s="401"/>
      <c r="AA772" s="401"/>
      <c r="AB772" s="401"/>
      <c r="AC772" s="401"/>
      <c r="AD772" s="401"/>
      <c r="AE772" s="401"/>
    </row>
    <row r="773" ht="12.0" customHeight="1">
      <c r="A773" s="399"/>
      <c r="B773" s="399"/>
      <c r="C773" s="399"/>
      <c r="D773" s="399"/>
      <c r="E773" s="399"/>
      <c r="F773" s="399"/>
      <c r="G773" s="399"/>
      <c r="H773" s="399"/>
      <c r="I773" s="399"/>
      <c r="J773" s="399"/>
      <c r="K773" s="399"/>
      <c r="L773" s="399"/>
      <c r="M773" s="399"/>
      <c r="N773" s="399"/>
      <c r="O773" s="399"/>
      <c r="P773" s="399"/>
      <c r="Q773" s="399"/>
      <c r="R773" s="400"/>
      <c r="S773" s="399"/>
      <c r="T773" s="400"/>
      <c r="U773" s="400"/>
      <c r="V773" s="400"/>
      <c r="W773" s="400"/>
      <c r="X773" s="400"/>
      <c r="Y773" s="400"/>
      <c r="Z773" s="401"/>
      <c r="AA773" s="401"/>
      <c r="AB773" s="401"/>
      <c r="AC773" s="401"/>
      <c r="AD773" s="401"/>
      <c r="AE773" s="401"/>
    </row>
    <row r="774" ht="12.0" customHeight="1">
      <c r="A774" s="399"/>
      <c r="B774" s="399"/>
      <c r="C774" s="399"/>
      <c r="D774" s="399"/>
      <c r="E774" s="399"/>
      <c r="F774" s="399"/>
      <c r="G774" s="399"/>
      <c r="H774" s="399"/>
      <c r="I774" s="399"/>
      <c r="J774" s="399"/>
      <c r="K774" s="399"/>
      <c r="L774" s="399"/>
      <c r="M774" s="399"/>
      <c r="N774" s="399"/>
      <c r="O774" s="399"/>
      <c r="P774" s="399"/>
      <c r="Q774" s="399"/>
      <c r="R774" s="400"/>
      <c r="S774" s="399"/>
      <c r="T774" s="400"/>
      <c r="U774" s="400"/>
      <c r="V774" s="400"/>
      <c r="W774" s="400"/>
      <c r="X774" s="400"/>
      <c r="Y774" s="400"/>
      <c r="Z774" s="401"/>
      <c r="AA774" s="401"/>
      <c r="AB774" s="401"/>
      <c r="AC774" s="401"/>
      <c r="AD774" s="401"/>
      <c r="AE774" s="401"/>
    </row>
    <row r="775" ht="12.0" customHeight="1">
      <c r="A775" s="399"/>
      <c r="B775" s="399"/>
      <c r="C775" s="399"/>
      <c r="D775" s="399"/>
      <c r="E775" s="399"/>
      <c r="F775" s="399"/>
      <c r="G775" s="399"/>
      <c r="H775" s="399"/>
      <c r="I775" s="399"/>
      <c r="J775" s="399"/>
      <c r="K775" s="399"/>
      <c r="L775" s="399"/>
      <c r="M775" s="399"/>
      <c r="N775" s="399"/>
      <c r="O775" s="399"/>
      <c r="P775" s="399"/>
      <c r="Q775" s="399"/>
      <c r="R775" s="400"/>
      <c r="S775" s="399"/>
      <c r="T775" s="400"/>
      <c r="U775" s="400"/>
      <c r="V775" s="400"/>
      <c r="W775" s="400"/>
      <c r="X775" s="400"/>
      <c r="Y775" s="400"/>
      <c r="Z775" s="401"/>
      <c r="AA775" s="401"/>
      <c r="AB775" s="401"/>
      <c r="AC775" s="401"/>
      <c r="AD775" s="401"/>
      <c r="AE775" s="401"/>
    </row>
    <row r="776" ht="12.0" customHeight="1">
      <c r="A776" s="399"/>
      <c r="B776" s="399"/>
      <c r="C776" s="399"/>
      <c r="D776" s="399"/>
      <c r="E776" s="399"/>
      <c r="F776" s="399"/>
      <c r="G776" s="399"/>
      <c r="H776" s="399"/>
      <c r="I776" s="399"/>
      <c r="J776" s="399"/>
      <c r="K776" s="399"/>
      <c r="L776" s="399"/>
      <c r="M776" s="399"/>
      <c r="N776" s="399"/>
      <c r="O776" s="399"/>
      <c r="P776" s="399"/>
      <c r="Q776" s="399"/>
      <c r="R776" s="400"/>
      <c r="S776" s="399"/>
      <c r="T776" s="400"/>
      <c r="U776" s="400"/>
      <c r="V776" s="400"/>
      <c r="W776" s="400"/>
      <c r="X776" s="400"/>
      <c r="Y776" s="400"/>
      <c r="Z776" s="401"/>
      <c r="AA776" s="401"/>
      <c r="AB776" s="401"/>
      <c r="AC776" s="401"/>
      <c r="AD776" s="401"/>
      <c r="AE776" s="401"/>
    </row>
    <row r="777" ht="12.0" customHeight="1">
      <c r="A777" s="399"/>
      <c r="B777" s="399"/>
      <c r="C777" s="399"/>
      <c r="D777" s="399"/>
      <c r="E777" s="399"/>
      <c r="F777" s="399"/>
      <c r="G777" s="399"/>
      <c r="H777" s="399"/>
      <c r="I777" s="399"/>
      <c r="J777" s="399"/>
      <c r="K777" s="399"/>
      <c r="L777" s="399"/>
      <c r="M777" s="399"/>
      <c r="N777" s="399"/>
      <c r="O777" s="399"/>
      <c r="P777" s="399"/>
      <c r="Q777" s="399"/>
      <c r="R777" s="400"/>
      <c r="S777" s="399"/>
      <c r="T777" s="400"/>
      <c r="U777" s="400"/>
      <c r="V777" s="400"/>
      <c r="W777" s="400"/>
      <c r="X777" s="400"/>
      <c r="Y777" s="400"/>
      <c r="Z777" s="401"/>
      <c r="AA777" s="401"/>
      <c r="AB777" s="401"/>
      <c r="AC777" s="401"/>
      <c r="AD777" s="401"/>
      <c r="AE777" s="401"/>
    </row>
    <row r="778" ht="12.0" customHeight="1">
      <c r="A778" s="399"/>
      <c r="B778" s="399"/>
      <c r="C778" s="399"/>
      <c r="D778" s="399"/>
      <c r="E778" s="399"/>
      <c r="F778" s="399"/>
      <c r="G778" s="399"/>
      <c r="H778" s="399"/>
      <c r="I778" s="399"/>
      <c r="J778" s="399"/>
      <c r="K778" s="399"/>
      <c r="L778" s="399"/>
      <c r="M778" s="399"/>
      <c r="N778" s="399"/>
      <c r="O778" s="399"/>
      <c r="P778" s="399"/>
      <c r="Q778" s="399"/>
      <c r="R778" s="400"/>
      <c r="S778" s="399"/>
      <c r="T778" s="400"/>
      <c r="U778" s="400"/>
      <c r="V778" s="400"/>
      <c r="W778" s="400"/>
      <c r="X778" s="400"/>
      <c r="Y778" s="400"/>
      <c r="Z778" s="401"/>
      <c r="AA778" s="401"/>
      <c r="AB778" s="401"/>
      <c r="AC778" s="401"/>
      <c r="AD778" s="401"/>
      <c r="AE778" s="401"/>
    </row>
    <row r="779" ht="12.0" customHeight="1">
      <c r="A779" s="399"/>
      <c r="B779" s="399"/>
      <c r="C779" s="399"/>
      <c r="D779" s="399"/>
      <c r="E779" s="399"/>
      <c r="F779" s="399"/>
      <c r="G779" s="399"/>
      <c r="H779" s="399"/>
      <c r="I779" s="399"/>
      <c r="J779" s="399"/>
      <c r="K779" s="399"/>
      <c r="L779" s="399"/>
      <c r="M779" s="399"/>
      <c r="N779" s="399"/>
      <c r="O779" s="399"/>
      <c r="P779" s="399"/>
      <c r="Q779" s="399"/>
      <c r="R779" s="400"/>
      <c r="S779" s="399"/>
      <c r="T779" s="400"/>
      <c r="U779" s="400"/>
      <c r="V779" s="400"/>
      <c r="W779" s="400"/>
      <c r="X779" s="400"/>
      <c r="Y779" s="400"/>
      <c r="Z779" s="401"/>
      <c r="AA779" s="401"/>
      <c r="AB779" s="401"/>
      <c r="AC779" s="401"/>
      <c r="AD779" s="401"/>
      <c r="AE779" s="401"/>
    </row>
    <row r="780" ht="12.0" customHeight="1">
      <c r="A780" s="399"/>
      <c r="B780" s="399"/>
      <c r="C780" s="399"/>
      <c r="D780" s="399"/>
      <c r="E780" s="399"/>
      <c r="F780" s="399"/>
      <c r="G780" s="399"/>
      <c r="H780" s="399"/>
      <c r="I780" s="399"/>
      <c r="J780" s="399"/>
      <c r="K780" s="399"/>
      <c r="L780" s="399"/>
      <c r="M780" s="399"/>
      <c r="N780" s="399"/>
      <c r="O780" s="399"/>
      <c r="P780" s="399"/>
      <c r="Q780" s="399"/>
      <c r="R780" s="400"/>
      <c r="S780" s="399"/>
      <c r="T780" s="400"/>
      <c r="U780" s="400"/>
      <c r="V780" s="400"/>
      <c r="W780" s="400"/>
      <c r="X780" s="400"/>
      <c r="Y780" s="400"/>
      <c r="Z780" s="401"/>
      <c r="AA780" s="401"/>
      <c r="AB780" s="401"/>
      <c r="AC780" s="401"/>
      <c r="AD780" s="401"/>
      <c r="AE780" s="401"/>
    </row>
    <row r="781" ht="12.0" customHeight="1">
      <c r="A781" s="399"/>
      <c r="B781" s="399"/>
      <c r="C781" s="399"/>
      <c r="D781" s="399"/>
      <c r="E781" s="399"/>
      <c r="F781" s="399"/>
      <c r="G781" s="399"/>
      <c r="H781" s="399"/>
      <c r="I781" s="399"/>
      <c r="J781" s="399"/>
      <c r="K781" s="399"/>
      <c r="L781" s="399"/>
      <c r="M781" s="399"/>
      <c r="N781" s="399"/>
      <c r="O781" s="399"/>
      <c r="P781" s="399"/>
      <c r="Q781" s="399"/>
      <c r="R781" s="400"/>
      <c r="S781" s="399"/>
      <c r="T781" s="400"/>
      <c r="U781" s="400"/>
      <c r="V781" s="400"/>
      <c r="W781" s="400"/>
      <c r="X781" s="400"/>
      <c r="Y781" s="400"/>
      <c r="Z781" s="401"/>
      <c r="AA781" s="401"/>
      <c r="AB781" s="401"/>
      <c r="AC781" s="401"/>
      <c r="AD781" s="401"/>
      <c r="AE781" s="401"/>
    </row>
    <row r="782" ht="12.0" customHeight="1">
      <c r="A782" s="399"/>
      <c r="B782" s="399"/>
      <c r="C782" s="399"/>
      <c r="D782" s="399"/>
      <c r="E782" s="399"/>
      <c r="F782" s="399"/>
      <c r="G782" s="399"/>
      <c r="H782" s="399"/>
      <c r="I782" s="399"/>
      <c r="J782" s="399"/>
      <c r="K782" s="399"/>
      <c r="L782" s="399"/>
      <c r="M782" s="399"/>
      <c r="N782" s="399"/>
      <c r="O782" s="399"/>
      <c r="P782" s="399"/>
      <c r="Q782" s="399"/>
      <c r="R782" s="400"/>
      <c r="S782" s="399"/>
      <c r="T782" s="400"/>
      <c r="U782" s="400"/>
      <c r="V782" s="400"/>
      <c r="W782" s="400"/>
      <c r="X782" s="400"/>
      <c r="Y782" s="400"/>
      <c r="Z782" s="401"/>
      <c r="AA782" s="401"/>
      <c r="AB782" s="401"/>
      <c r="AC782" s="401"/>
      <c r="AD782" s="401"/>
      <c r="AE782" s="401"/>
    </row>
    <row r="783" ht="12.0" customHeight="1">
      <c r="A783" s="399"/>
      <c r="B783" s="399"/>
      <c r="C783" s="399"/>
      <c r="D783" s="399"/>
      <c r="E783" s="399"/>
      <c r="F783" s="399"/>
      <c r="G783" s="399"/>
      <c r="H783" s="399"/>
      <c r="I783" s="399"/>
      <c r="J783" s="399"/>
      <c r="K783" s="399"/>
      <c r="L783" s="399"/>
      <c r="M783" s="399"/>
      <c r="N783" s="399"/>
      <c r="O783" s="399"/>
      <c r="P783" s="399"/>
      <c r="Q783" s="399"/>
      <c r="R783" s="400"/>
      <c r="S783" s="399"/>
      <c r="T783" s="400"/>
      <c r="U783" s="400"/>
      <c r="V783" s="400"/>
      <c r="W783" s="400"/>
      <c r="X783" s="400"/>
      <c r="Y783" s="400"/>
      <c r="Z783" s="401"/>
      <c r="AA783" s="401"/>
      <c r="AB783" s="401"/>
      <c r="AC783" s="401"/>
      <c r="AD783" s="401"/>
      <c r="AE783" s="401"/>
    </row>
    <row r="784" ht="12.0" customHeight="1">
      <c r="A784" s="399"/>
      <c r="B784" s="399"/>
      <c r="C784" s="399"/>
      <c r="D784" s="399"/>
      <c r="E784" s="399"/>
      <c r="F784" s="399"/>
      <c r="G784" s="399"/>
      <c r="H784" s="399"/>
      <c r="I784" s="399"/>
      <c r="J784" s="399"/>
      <c r="K784" s="399"/>
      <c r="L784" s="399"/>
      <c r="M784" s="399"/>
      <c r="N784" s="399"/>
      <c r="O784" s="399"/>
      <c r="P784" s="399"/>
      <c r="Q784" s="399"/>
      <c r="R784" s="400"/>
      <c r="S784" s="399"/>
      <c r="T784" s="400"/>
      <c r="U784" s="400"/>
      <c r="V784" s="400"/>
      <c r="W784" s="400"/>
      <c r="X784" s="400"/>
      <c r="Y784" s="400"/>
      <c r="Z784" s="401"/>
      <c r="AA784" s="401"/>
      <c r="AB784" s="401"/>
      <c r="AC784" s="401"/>
      <c r="AD784" s="401"/>
      <c r="AE784" s="401"/>
    </row>
    <row r="785" ht="12.0" customHeight="1">
      <c r="A785" s="399"/>
      <c r="B785" s="399"/>
      <c r="C785" s="399"/>
      <c r="D785" s="399"/>
      <c r="E785" s="399"/>
      <c r="F785" s="399"/>
      <c r="G785" s="399"/>
      <c r="H785" s="399"/>
      <c r="I785" s="399"/>
      <c r="J785" s="399"/>
      <c r="K785" s="399"/>
      <c r="L785" s="399"/>
      <c r="M785" s="399"/>
      <c r="N785" s="399"/>
      <c r="O785" s="399"/>
      <c r="P785" s="399"/>
      <c r="Q785" s="399"/>
      <c r="R785" s="400"/>
      <c r="S785" s="399"/>
      <c r="T785" s="400"/>
      <c r="U785" s="400"/>
      <c r="V785" s="400"/>
      <c r="W785" s="400"/>
      <c r="X785" s="400"/>
      <c r="Y785" s="400"/>
      <c r="Z785" s="401"/>
      <c r="AA785" s="401"/>
      <c r="AB785" s="401"/>
      <c r="AC785" s="401"/>
      <c r="AD785" s="401"/>
      <c r="AE785" s="401"/>
    </row>
    <row r="786" ht="12.0" customHeight="1">
      <c r="A786" s="399"/>
      <c r="B786" s="399"/>
      <c r="C786" s="399"/>
      <c r="D786" s="399"/>
      <c r="E786" s="399"/>
      <c r="F786" s="399"/>
      <c r="G786" s="399"/>
      <c r="H786" s="399"/>
      <c r="I786" s="399"/>
      <c r="J786" s="399"/>
      <c r="K786" s="399"/>
      <c r="L786" s="399"/>
      <c r="M786" s="399"/>
      <c r="N786" s="399"/>
      <c r="O786" s="399"/>
      <c r="P786" s="399"/>
      <c r="Q786" s="399"/>
      <c r="R786" s="400"/>
      <c r="S786" s="399"/>
      <c r="T786" s="400"/>
      <c r="U786" s="400"/>
      <c r="V786" s="400"/>
      <c r="W786" s="400"/>
      <c r="X786" s="400"/>
      <c r="Y786" s="400"/>
      <c r="Z786" s="401"/>
      <c r="AA786" s="401"/>
      <c r="AB786" s="401"/>
      <c r="AC786" s="401"/>
      <c r="AD786" s="401"/>
      <c r="AE786" s="401"/>
    </row>
    <row r="787" ht="12.0" customHeight="1">
      <c r="A787" s="399"/>
      <c r="B787" s="399"/>
      <c r="C787" s="399"/>
      <c r="D787" s="399"/>
      <c r="E787" s="399"/>
      <c r="F787" s="399"/>
      <c r="G787" s="399"/>
      <c r="H787" s="399"/>
      <c r="I787" s="399"/>
      <c r="J787" s="399"/>
      <c r="K787" s="399"/>
      <c r="L787" s="399"/>
      <c r="M787" s="399"/>
      <c r="N787" s="399"/>
      <c r="O787" s="399"/>
      <c r="P787" s="399"/>
      <c r="Q787" s="399"/>
      <c r="R787" s="400"/>
      <c r="S787" s="399"/>
      <c r="T787" s="400"/>
      <c r="U787" s="400"/>
      <c r="V787" s="400"/>
      <c r="W787" s="400"/>
      <c r="X787" s="400"/>
      <c r="Y787" s="400"/>
      <c r="Z787" s="401"/>
      <c r="AA787" s="401"/>
      <c r="AB787" s="401"/>
      <c r="AC787" s="401"/>
      <c r="AD787" s="401"/>
      <c r="AE787" s="401"/>
    </row>
    <row r="788" ht="12.0" customHeight="1">
      <c r="A788" s="399"/>
      <c r="B788" s="399"/>
      <c r="C788" s="399"/>
      <c r="D788" s="399"/>
      <c r="E788" s="399"/>
      <c r="F788" s="399"/>
      <c r="G788" s="399"/>
      <c r="H788" s="399"/>
      <c r="I788" s="399"/>
      <c r="J788" s="399"/>
      <c r="K788" s="399"/>
      <c r="L788" s="399"/>
      <c r="M788" s="399"/>
      <c r="N788" s="399"/>
      <c r="O788" s="399"/>
      <c r="P788" s="399"/>
      <c r="Q788" s="399"/>
      <c r="R788" s="400"/>
      <c r="S788" s="399"/>
      <c r="T788" s="400"/>
      <c r="U788" s="400"/>
      <c r="V788" s="400"/>
      <c r="W788" s="400"/>
      <c r="X788" s="400"/>
      <c r="Y788" s="400"/>
      <c r="Z788" s="401"/>
      <c r="AA788" s="401"/>
      <c r="AB788" s="401"/>
      <c r="AC788" s="401"/>
      <c r="AD788" s="401"/>
      <c r="AE788" s="401"/>
    </row>
    <row r="789" ht="12.0" customHeight="1">
      <c r="A789" s="399"/>
      <c r="B789" s="399"/>
      <c r="C789" s="399"/>
      <c r="D789" s="399"/>
      <c r="E789" s="399"/>
      <c r="F789" s="399"/>
      <c r="G789" s="399"/>
      <c r="H789" s="399"/>
      <c r="I789" s="399"/>
      <c r="J789" s="399"/>
      <c r="K789" s="399"/>
      <c r="L789" s="399"/>
      <c r="M789" s="399"/>
      <c r="N789" s="399"/>
      <c r="O789" s="399"/>
      <c r="P789" s="399"/>
      <c r="Q789" s="399"/>
      <c r="R789" s="400"/>
      <c r="S789" s="399"/>
      <c r="T789" s="400"/>
      <c r="U789" s="400"/>
      <c r="V789" s="400"/>
      <c r="W789" s="400"/>
      <c r="X789" s="400"/>
      <c r="Y789" s="400"/>
      <c r="Z789" s="401"/>
      <c r="AA789" s="401"/>
      <c r="AB789" s="401"/>
      <c r="AC789" s="401"/>
      <c r="AD789" s="401"/>
      <c r="AE789" s="401"/>
    </row>
    <row r="790" ht="12.0" customHeight="1">
      <c r="A790" s="399"/>
      <c r="B790" s="399"/>
      <c r="C790" s="399"/>
      <c r="D790" s="399"/>
      <c r="E790" s="399"/>
      <c r="F790" s="399"/>
      <c r="G790" s="399"/>
      <c r="H790" s="399"/>
      <c r="I790" s="399"/>
      <c r="J790" s="399"/>
      <c r="K790" s="399"/>
      <c r="L790" s="399"/>
      <c r="M790" s="399"/>
      <c r="N790" s="399"/>
      <c r="O790" s="399"/>
      <c r="P790" s="399"/>
      <c r="Q790" s="399"/>
      <c r="R790" s="400"/>
      <c r="S790" s="399"/>
      <c r="T790" s="400"/>
      <c r="U790" s="400"/>
      <c r="V790" s="400"/>
      <c r="W790" s="400"/>
      <c r="X790" s="400"/>
      <c r="Y790" s="400"/>
      <c r="Z790" s="401"/>
      <c r="AA790" s="401"/>
      <c r="AB790" s="401"/>
      <c r="AC790" s="401"/>
      <c r="AD790" s="401"/>
      <c r="AE790" s="401"/>
    </row>
    <row r="791" ht="12.0" customHeight="1">
      <c r="A791" s="399"/>
      <c r="B791" s="399"/>
      <c r="C791" s="399"/>
      <c r="D791" s="399"/>
      <c r="E791" s="399"/>
      <c r="F791" s="399"/>
      <c r="G791" s="399"/>
      <c r="H791" s="399"/>
      <c r="I791" s="399"/>
      <c r="J791" s="399"/>
      <c r="K791" s="399"/>
      <c r="L791" s="399"/>
      <c r="M791" s="399"/>
      <c r="N791" s="399"/>
      <c r="O791" s="399"/>
      <c r="P791" s="399"/>
      <c r="Q791" s="399"/>
      <c r="R791" s="400"/>
      <c r="S791" s="399"/>
      <c r="T791" s="400"/>
      <c r="U791" s="400"/>
      <c r="V791" s="400"/>
      <c r="W791" s="400"/>
      <c r="X791" s="400"/>
      <c r="Y791" s="400"/>
      <c r="Z791" s="401"/>
      <c r="AA791" s="401"/>
      <c r="AB791" s="401"/>
      <c r="AC791" s="401"/>
      <c r="AD791" s="401"/>
      <c r="AE791" s="401"/>
    </row>
    <row r="792" ht="12.0" customHeight="1">
      <c r="A792" s="399"/>
      <c r="B792" s="399"/>
      <c r="C792" s="399"/>
      <c r="D792" s="399"/>
      <c r="E792" s="399"/>
      <c r="F792" s="399"/>
      <c r="G792" s="399"/>
      <c r="H792" s="399"/>
      <c r="I792" s="399"/>
      <c r="J792" s="399"/>
      <c r="K792" s="399"/>
      <c r="L792" s="399"/>
      <c r="M792" s="399"/>
      <c r="N792" s="399"/>
      <c r="O792" s="399"/>
      <c r="P792" s="399"/>
      <c r="Q792" s="399"/>
      <c r="R792" s="400"/>
      <c r="S792" s="399"/>
      <c r="T792" s="400"/>
      <c r="U792" s="400"/>
      <c r="V792" s="400"/>
      <c r="W792" s="400"/>
      <c r="X792" s="400"/>
      <c r="Y792" s="400"/>
      <c r="Z792" s="401"/>
      <c r="AA792" s="401"/>
      <c r="AB792" s="401"/>
      <c r="AC792" s="401"/>
      <c r="AD792" s="401"/>
      <c r="AE792" s="401"/>
    </row>
    <row r="793" ht="12.0" customHeight="1">
      <c r="A793" s="399"/>
      <c r="B793" s="399"/>
      <c r="C793" s="399"/>
      <c r="D793" s="399"/>
      <c r="E793" s="399"/>
      <c r="F793" s="399"/>
      <c r="G793" s="399"/>
      <c r="H793" s="399"/>
      <c r="I793" s="399"/>
      <c r="J793" s="399"/>
      <c r="K793" s="399"/>
      <c r="L793" s="399"/>
      <c r="M793" s="399"/>
      <c r="N793" s="399"/>
      <c r="O793" s="399"/>
      <c r="P793" s="399"/>
      <c r="Q793" s="399"/>
      <c r="R793" s="400"/>
      <c r="S793" s="399"/>
      <c r="T793" s="400"/>
      <c r="U793" s="400"/>
      <c r="V793" s="400"/>
      <c r="W793" s="400"/>
      <c r="X793" s="400"/>
      <c r="Y793" s="400"/>
      <c r="Z793" s="401"/>
      <c r="AA793" s="401"/>
      <c r="AB793" s="401"/>
      <c r="AC793" s="401"/>
      <c r="AD793" s="401"/>
      <c r="AE793" s="401"/>
    </row>
    <row r="794" ht="12.0" customHeight="1">
      <c r="A794" s="399"/>
      <c r="B794" s="399"/>
      <c r="C794" s="399"/>
      <c r="D794" s="399"/>
      <c r="E794" s="399"/>
      <c r="F794" s="399"/>
      <c r="G794" s="399"/>
      <c r="H794" s="399"/>
      <c r="I794" s="399"/>
      <c r="J794" s="399"/>
      <c r="K794" s="399"/>
      <c r="L794" s="399"/>
      <c r="M794" s="399"/>
      <c r="N794" s="399"/>
      <c r="O794" s="399"/>
      <c r="P794" s="399"/>
      <c r="Q794" s="399"/>
      <c r="R794" s="400"/>
      <c r="S794" s="399"/>
      <c r="T794" s="400"/>
      <c r="U794" s="400"/>
      <c r="V794" s="400"/>
      <c r="W794" s="400"/>
      <c r="X794" s="400"/>
      <c r="Y794" s="400"/>
      <c r="Z794" s="401"/>
      <c r="AA794" s="401"/>
      <c r="AB794" s="401"/>
      <c r="AC794" s="401"/>
      <c r="AD794" s="401"/>
      <c r="AE794" s="401"/>
    </row>
    <row r="795" ht="12.0" customHeight="1">
      <c r="A795" s="399"/>
      <c r="B795" s="399"/>
      <c r="C795" s="399"/>
      <c r="D795" s="399"/>
      <c r="E795" s="399"/>
      <c r="F795" s="399"/>
      <c r="G795" s="399"/>
      <c r="H795" s="399"/>
      <c r="I795" s="399"/>
      <c r="J795" s="399"/>
      <c r="K795" s="399"/>
      <c r="L795" s="399"/>
      <c r="M795" s="399"/>
      <c r="N795" s="399"/>
      <c r="O795" s="399"/>
      <c r="P795" s="399"/>
      <c r="Q795" s="399"/>
      <c r="R795" s="400"/>
      <c r="S795" s="399"/>
      <c r="T795" s="400"/>
      <c r="U795" s="400"/>
      <c r="V795" s="400"/>
      <c r="W795" s="400"/>
      <c r="X795" s="400"/>
      <c r="Y795" s="400"/>
      <c r="Z795" s="401"/>
      <c r="AA795" s="401"/>
      <c r="AB795" s="401"/>
      <c r="AC795" s="401"/>
      <c r="AD795" s="401"/>
      <c r="AE795" s="401"/>
    </row>
    <row r="796" ht="12.0" customHeight="1">
      <c r="A796" s="399"/>
      <c r="B796" s="399"/>
      <c r="C796" s="399"/>
      <c r="D796" s="399"/>
      <c r="E796" s="399"/>
      <c r="F796" s="399"/>
      <c r="G796" s="399"/>
      <c r="H796" s="399"/>
      <c r="I796" s="399"/>
      <c r="J796" s="399"/>
      <c r="K796" s="399"/>
      <c r="L796" s="399"/>
      <c r="M796" s="399"/>
      <c r="N796" s="399"/>
      <c r="O796" s="399"/>
      <c r="P796" s="399"/>
      <c r="Q796" s="399"/>
      <c r="R796" s="400"/>
      <c r="S796" s="399"/>
      <c r="T796" s="400"/>
      <c r="U796" s="400"/>
      <c r="V796" s="400"/>
      <c r="W796" s="400"/>
      <c r="X796" s="400"/>
      <c r="Y796" s="400"/>
      <c r="Z796" s="401"/>
      <c r="AA796" s="401"/>
      <c r="AB796" s="401"/>
      <c r="AC796" s="401"/>
      <c r="AD796" s="401"/>
      <c r="AE796" s="401"/>
    </row>
    <row r="797" ht="12.0" customHeight="1">
      <c r="A797" s="399"/>
      <c r="B797" s="399"/>
      <c r="C797" s="399"/>
      <c r="D797" s="399"/>
      <c r="E797" s="399"/>
      <c r="F797" s="399"/>
      <c r="G797" s="399"/>
      <c r="H797" s="399"/>
      <c r="I797" s="399"/>
      <c r="J797" s="399"/>
      <c r="K797" s="399"/>
      <c r="L797" s="399"/>
      <c r="M797" s="399"/>
      <c r="N797" s="399"/>
      <c r="O797" s="399"/>
      <c r="P797" s="399"/>
      <c r="Q797" s="399"/>
      <c r="R797" s="400"/>
      <c r="S797" s="399"/>
      <c r="T797" s="400"/>
      <c r="U797" s="400"/>
      <c r="V797" s="400"/>
      <c r="W797" s="400"/>
      <c r="X797" s="400"/>
      <c r="Y797" s="400"/>
      <c r="Z797" s="401"/>
      <c r="AA797" s="401"/>
      <c r="AB797" s="401"/>
      <c r="AC797" s="401"/>
      <c r="AD797" s="401"/>
      <c r="AE797" s="401"/>
    </row>
    <row r="798" ht="12.0" customHeight="1">
      <c r="A798" s="399"/>
      <c r="B798" s="399"/>
      <c r="C798" s="399"/>
      <c r="D798" s="399"/>
      <c r="E798" s="399"/>
      <c r="F798" s="399"/>
      <c r="G798" s="399"/>
      <c r="H798" s="399"/>
      <c r="I798" s="399"/>
      <c r="J798" s="399"/>
      <c r="K798" s="399"/>
      <c r="L798" s="399"/>
      <c r="M798" s="399"/>
      <c r="N798" s="399"/>
      <c r="O798" s="399"/>
      <c r="P798" s="399"/>
      <c r="Q798" s="399"/>
      <c r="R798" s="400"/>
      <c r="S798" s="399"/>
      <c r="T798" s="400"/>
      <c r="U798" s="400"/>
      <c r="V798" s="400"/>
      <c r="W798" s="400"/>
      <c r="X798" s="400"/>
      <c r="Y798" s="400"/>
      <c r="Z798" s="401"/>
      <c r="AA798" s="401"/>
      <c r="AB798" s="401"/>
      <c r="AC798" s="401"/>
      <c r="AD798" s="401"/>
      <c r="AE798" s="401"/>
    </row>
    <row r="799" ht="12.0" customHeight="1">
      <c r="A799" s="399"/>
      <c r="B799" s="399"/>
      <c r="C799" s="399"/>
      <c r="D799" s="399"/>
      <c r="E799" s="399"/>
      <c r="F799" s="399"/>
      <c r="G799" s="399"/>
      <c r="H799" s="399"/>
      <c r="I799" s="399"/>
      <c r="J799" s="399"/>
      <c r="K799" s="399"/>
      <c r="L799" s="399"/>
      <c r="M799" s="399"/>
      <c r="N799" s="399"/>
      <c r="O799" s="399"/>
      <c r="P799" s="399"/>
      <c r="Q799" s="399"/>
      <c r="R799" s="400"/>
      <c r="S799" s="399"/>
      <c r="T799" s="400"/>
      <c r="U799" s="400"/>
      <c r="V799" s="400"/>
      <c r="W799" s="400"/>
      <c r="X799" s="400"/>
      <c r="Y799" s="400"/>
      <c r="Z799" s="401"/>
      <c r="AA799" s="401"/>
      <c r="AB799" s="401"/>
      <c r="AC799" s="401"/>
      <c r="AD799" s="401"/>
      <c r="AE799" s="401"/>
    </row>
    <row r="800" ht="12.0" customHeight="1">
      <c r="A800" s="399"/>
      <c r="B800" s="399"/>
      <c r="C800" s="399"/>
      <c r="D800" s="399"/>
      <c r="E800" s="399"/>
      <c r="F800" s="399"/>
      <c r="G800" s="399"/>
      <c r="H800" s="399"/>
      <c r="I800" s="399"/>
      <c r="J800" s="399"/>
      <c r="K800" s="399"/>
      <c r="L800" s="399"/>
      <c r="M800" s="399"/>
      <c r="N800" s="399"/>
      <c r="O800" s="399"/>
      <c r="P800" s="399"/>
      <c r="Q800" s="399"/>
      <c r="R800" s="400"/>
      <c r="S800" s="399"/>
      <c r="T800" s="400"/>
      <c r="U800" s="400"/>
      <c r="V800" s="400"/>
      <c r="W800" s="400"/>
      <c r="X800" s="400"/>
      <c r="Y800" s="400"/>
      <c r="Z800" s="401"/>
      <c r="AA800" s="401"/>
      <c r="AB800" s="401"/>
      <c r="AC800" s="401"/>
      <c r="AD800" s="401"/>
      <c r="AE800" s="401"/>
    </row>
    <row r="801" ht="12.0" customHeight="1">
      <c r="A801" s="399"/>
      <c r="B801" s="399"/>
      <c r="C801" s="399"/>
      <c r="D801" s="399"/>
      <c r="E801" s="399"/>
      <c r="F801" s="399"/>
      <c r="G801" s="399"/>
      <c r="H801" s="399"/>
      <c r="I801" s="399"/>
      <c r="J801" s="399"/>
      <c r="K801" s="399"/>
      <c r="L801" s="399"/>
      <c r="M801" s="399"/>
      <c r="N801" s="399"/>
      <c r="O801" s="399"/>
      <c r="P801" s="399"/>
      <c r="Q801" s="399"/>
      <c r="R801" s="400"/>
      <c r="S801" s="399"/>
      <c r="T801" s="400"/>
      <c r="U801" s="400"/>
      <c r="V801" s="400"/>
      <c r="W801" s="400"/>
      <c r="X801" s="400"/>
      <c r="Y801" s="400"/>
      <c r="Z801" s="401"/>
      <c r="AA801" s="401"/>
      <c r="AB801" s="401"/>
      <c r="AC801" s="401"/>
      <c r="AD801" s="401"/>
      <c r="AE801" s="401"/>
    </row>
    <row r="802" ht="12.0" customHeight="1">
      <c r="A802" s="399"/>
      <c r="B802" s="399"/>
      <c r="C802" s="399"/>
      <c r="D802" s="399"/>
      <c r="E802" s="399"/>
      <c r="F802" s="399"/>
      <c r="G802" s="399"/>
      <c r="H802" s="399"/>
      <c r="I802" s="399"/>
      <c r="J802" s="399"/>
      <c r="K802" s="399"/>
      <c r="L802" s="399"/>
      <c r="M802" s="399"/>
      <c r="N802" s="399"/>
      <c r="O802" s="399"/>
      <c r="P802" s="399"/>
      <c r="Q802" s="399"/>
      <c r="R802" s="400"/>
      <c r="S802" s="399"/>
      <c r="T802" s="400"/>
      <c r="U802" s="400"/>
      <c r="V802" s="400"/>
      <c r="W802" s="400"/>
      <c r="X802" s="400"/>
      <c r="Y802" s="400"/>
      <c r="Z802" s="401"/>
      <c r="AA802" s="401"/>
      <c r="AB802" s="401"/>
      <c r="AC802" s="401"/>
      <c r="AD802" s="401"/>
      <c r="AE802" s="401"/>
    </row>
    <row r="803" ht="12.0" customHeight="1">
      <c r="A803" s="399"/>
      <c r="B803" s="399"/>
      <c r="C803" s="399"/>
      <c r="D803" s="399"/>
      <c r="E803" s="399"/>
      <c r="F803" s="399"/>
      <c r="G803" s="399"/>
      <c r="H803" s="399"/>
      <c r="I803" s="399"/>
      <c r="J803" s="399"/>
      <c r="K803" s="399"/>
      <c r="L803" s="399"/>
      <c r="M803" s="399"/>
      <c r="N803" s="399"/>
      <c r="O803" s="399"/>
      <c r="P803" s="399"/>
      <c r="Q803" s="399"/>
      <c r="R803" s="400"/>
      <c r="S803" s="399"/>
      <c r="T803" s="400"/>
      <c r="U803" s="400"/>
      <c r="V803" s="400"/>
      <c r="W803" s="400"/>
      <c r="X803" s="400"/>
      <c r="Y803" s="400"/>
      <c r="Z803" s="401"/>
      <c r="AA803" s="401"/>
      <c r="AB803" s="401"/>
      <c r="AC803" s="401"/>
      <c r="AD803" s="401"/>
      <c r="AE803" s="401"/>
    </row>
    <row r="804" ht="12.0" customHeight="1">
      <c r="A804" s="399"/>
      <c r="B804" s="399"/>
      <c r="C804" s="399"/>
      <c r="D804" s="399"/>
      <c r="E804" s="399"/>
      <c r="F804" s="399"/>
      <c r="G804" s="399"/>
      <c r="H804" s="399"/>
      <c r="I804" s="399"/>
      <c r="J804" s="399"/>
      <c r="K804" s="399"/>
      <c r="L804" s="399"/>
      <c r="M804" s="399"/>
      <c r="N804" s="399"/>
      <c r="O804" s="399"/>
      <c r="P804" s="399"/>
      <c r="Q804" s="399"/>
      <c r="R804" s="400"/>
      <c r="S804" s="399"/>
      <c r="T804" s="400"/>
      <c r="U804" s="400"/>
      <c r="V804" s="400"/>
      <c r="W804" s="400"/>
      <c r="X804" s="400"/>
      <c r="Y804" s="400"/>
      <c r="Z804" s="401"/>
      <c r="AA804" s="401"/>
      <c r="AB804" s="401"/>
      <c r="AC804" s="401"/>
      <c r="AD804" s="401"/>
      <c r="AE804" s="401"/>
    </row>
    <row r="805" ht="12.0" customHeight="1">
      <c r="A805" s="399"/>
      <c r="B805" s="399"/>
      <c r="C805" s="399"/>
      <c r="D805" s="399"/>
      <c r="E805" s="399"/>
      <c r="F805" s="399"/>
      <c r="G805" s="399"/>
      <c r="H805" s="399"/>
      <c r="I805" s="399"/>
      <c r="J805" s="399"/>
      <c r="K805" s="399"/>
      <c r="L805" s="399"/>
      <c r="M805" s="399"/>
      <c r="N805" s="399"/>
      <c r="O805" s="399"/>
      <c r="P805" s="399"/>
      <c r="Q805" s="399"/>
      <c r="R805" s="400"/>
      <c r="S805" s="399"/>
      <c r="T805" s="400"/>
      <c r="U805" s="400"/>
      <c r="V805" s="400"/>
      <c r="W805" s="400"/>
      <c r="X805" s="400"/>
      <c r="Y805" s="400"/>
      <c r="Z805" s="401"/>
      <c r="AA805" s="401"/>
      <c r="AB805" s="401"/>
      <c r="AC805" s="401"/>
      <c r="AD805" s="401"/>
      <c r="AE805" s="401"/>
    </row>
    <row r="806" ht="12.0" customHeight="1">
      <c r="A806" s="399"/>
      <c r="B806" s="399"/>
      <c r="C806" s="399"/>
      <c r="D806" s="399"/>
      <c r="E806" s="399"/>
      <c r="F806" s="399"/>
      <c r="G806" s="399"/>
      <c r="H806" s="399"/>
      <c r="I806" s="399"/>
      <c r="J806" s="399"/>
      <c r="K806" s="399"/>
      <c r="L806" s="399"/>
      <c r="M806" s="399"/>
      <c r="N806" s="399"/>
      <c r="O806" s="399"/>
      <c r="P806" s="399"/>
      <c r="Q806" s="399"/>
      <c r="R806" s="400"/>
      <c r="S806" s="399"/>
      <c r="T806" s="400"/>
      <c r="U806" s="400"/>
      <c r="V806" s="400"/>
      <c r="W806" s="400"/>
      <c r="X806" s="400"/>
      <c r="Y806" s="400"/>
      <c r="Z806" s="401"/>
      <c r="AA806" s="401"/>
      <c r="AB806" s="401"/>
      <c r="AC806" s="401"/>
      <c r="AD806" s="401"/>
      <c r="AE806" s="401"/>
    </row>
    <row r="807" ht="12.0" customHeight="1">
      <c r="A807" s="399"/>
      <c r="B807" s="399"/>
      <c r="C807" s="399"/>
      <c r="D807" s="399"/>
      <c r="E807" s="399"/>
      <c r="F807" s="399"/>
      <c r="G807" s="399"/>
      <c r="H807" s="399"/>
      <c r="I807" s="399"/>
      <c r="J807" s="399"/>
      <c r="K807" s="399"/>
      <c r="L807" s="399"/>
      <c r="M807" s="399"/>
      <c r="N807" s="399"/>
      <c r="O807" s="399"/>
      <c r="P807" s="399"/>
      <c r="Q807" s="399"/>
      <c r="R807" s="400"/>
      <c r="S807" s="399"/>
      <c r="T807" s="400"/>
      <c r="U807" s="400"/>
      <c r="V807" s="400"/>
      <c r="W807" s="400"/>
      <c r="X807" s="400"/>
      <c r="Y807" s="400"/>
      <c r="Z807" s="401"/>
      <c r="AA807" s="401"/>
      <c r="AB807" s="401"/>
      <c r="AC807" s="401"/>
      <c r="AD807" s="401"/>
      <c r="AE807" s="401"/>
    </row>
    <row r="808" ht="12.0" customHeight="1">
      <c r="A808" s="399"/>
      <c r="B808" s="399"/>
      <c r="C808" s="399"/>
      <c r="D808" s="399"/>
      <c r="E808" s="399"/>
      <c r="F808" s="399"/>
      <c r="G808" s="399"/>
      <c r="H808" s="399"/>
      <c r="I808" s="399"/>
      <c r="J808" s="399"/>
      <c r="K808" s="399"/>
      <c r="L808" s="399"/>
      <c r="M808" s="399"/>
      <c r="N808" s="399"/>
      <c r="O808" s="399"/>
      <c r="P808" s="399"/>
      <c r="Q808" s="399"/>
      <c r="R808" s="400"/>
      <c r="S808" s="399"/>
      <c r="T808" s="400"/>
      <c r="U808" s="400"/>
      <c r="V808" s="400"/>
      <c r="W808" s="400"/>
      <c r="X808" s="400"/>
      <c r="Y808" s="400"/>
      <c r="Z808" s="401"/>
      <c r="AA808" s="401"/>
      <c r="AB808" s="401"/>
      <c r="AC808" s="401"/>
      <c r="AD808" s="401"/>
      <c r="AE808" s="401"/>
    </row>
    <row r="809" ht="12.0" customHeight="1">
      <c r="A809" s="399"/>
      <c r="B809" s="399"/>
      <c r="C809" s="399"/>
      <c r="D809" s="399"/>
      <c r="E809" s="399"/>
      <c r="F809" s="399"/>
      <c r="G809" s="399"/>
      <c r="H809" s="399"/>
      <c r="I809" s="399"/>
      <c r="J809" s="399"/>
      <c r="K809" s="399"/>
      <c r="L809" s="399"/>
      <c r="M809" s="399"/>
      <c r="N809" s="399"/>
      <c r="O809" s="399"/>
      <c r="P809" s="399"/>
      <c r="Q809" s="399"/>
      <c r="R809" s="400"/>
      <c r="S809" s="399"/>
      <c r="T809" s="400"/>
      <c r="U809" s="400"/>
      <c r="V809" s="400"/>
      <c r="W809" s="400"/>
      <c r="X809" s="400"/>
      <c r="Y809" s="400"/>
      <c r="Z809" s="401"/>
      <c r="AA809" s="401"/>
      <c r="AB809" s="401"/>
      <c r="AC809" s="401"/>
      <c r="AD809" s="401"/>
      <c r="AE809" s="401"/>
    </row>
    <row r="810" ht="12.0" customHeight="1">
      <c r="A810" s="399"/>
      <c r="B810" s="399"/>
      <c r="C810" s="399"/>
      <c r="D810" s="399"/>
      <c r="E810" s="399"/>
      <c r="F810" s="399"/>
      <c r="G810" s="399"/>
      <c r="H810" s="399"/>
      <c r="I810" s="399"/>
      <c r="J810" s="399"/>
      <c r="K810" s="399"/>
      <c r="L810" s="399"/>
      <c r="M810" s="399"/>
      <c r="N810" s="399"/>
      <c r="O810" s="399"/>
      <c r="P810" s="399"/>
      <c r="Q810" s="399"/>
      <c r="R810" s="400"/>
      <c r="S810" s="399"/>
      <c r="T810" s="400"/>
      <c r="U810" s="400"/>
      <c r="V810" s="400"/>
      <c r="W810" s="400"/>
      <c r="X810" s="400"/>
      <c r="Y810" s="400"/>
      <c r="Z810" s="401"/>
      <c r="AA810" s="401"/>
      <c r="AB810" s="401"/>
      <c r="AC810" s="401"/>
      <c r="AD810" s="401"/>
      <c r="AE810" s="401"/>
    </row>
    <row r="811" ht="12.0" customHeight="1">
      <c r="A811" s="399"/>
      <c r="B811" s="399"/>
      <c r="C811" s="399"/>
      <c r="D811" s="399"/>
      <c r="E811" s="399"/>
      <c r="F811" s="399"/>
      <c r="G811" s="399"/>
      <c r="H811" s="399"/>
      <c r="I811" s="399"/>
      <c r="J811" s="399"/>
      <c r="K811" s="399"/>
      <c r="L811" s="399"/>
      <c r="M811" s="399"/>
      <c r="N811" s="399"/>
      <c r="O811" s="399"/>
      <c r="P811" s="399"/>
      <c r="Q811" s="399"/>
      <c r="R811" s="400"/>
      <c r="S811" s="399"/>
      <c r="T811" s="400"/>
      <c r="U811" s="400"/>
      <c r="V811" s="400"/>
      <c r="W811" s="400"/>
      <c r="X811" s="400"/>
      <c r="Y811" s="400"/>
      <c r="Z811" s="401"/>
      <c r="AA811" s="401"/>
      <c r="AB811" s="401"/>
      <c r="AC811" s="401"/>
      <c r="AD811" s="401"/>
      <c r="AE811" s="401"/>
    </row>
    <row r="812" ht="12.0" customHeight="1">
      <c r="A812" s="399"/>
      <c r="B812" s="399"/>
      <c r="C812" s="399"/>
      <c r="D812" s="399"/>
      <c r="E812" s="399"/>
      <c r="F812" s="399"/>
      <c r="G812" s="399"/>
      <c r="H812" s="399"/>
      <c r="I812" s="399"/>
      <c r="J812" s="399"/>
      <c r="K812" s="399"/>
      <c r="L812" s="399"/>
      <c r="M812" s="399"/>
      <c r="N812" s="399"/>
      <c r="O812" s="399"/>
      <c r="P812" s="399"/>
      <c r="Q812" s="399"/>
      <c r="R812" s="400"/>
      <c r="S812" s="399"/>
      <c r="T812" s="400"/>
      <c r="U812" s="400"/>
      <c r="V812" s="400"/>
      <c r="W812" s="400"/>
      <c r="X812" s="400"/>
      <c r="Y812" s="400"/>
      <c r="Z812" s="401"/>
      <c r="AA812" s="401"/>
      <c r="AB812" s="401"/>
      <c r="AC812" s="401"/>
      <c r="AD812" s="401"/>
      <c r="AE812" s="401"/>
    </row>
    <row r="813" ht="12.0" customHeight="1">
      <c r="A813" s="399"/>
      <c r="B813" s="399"/>
      <c r="C813" s="399"/>
      <c r="D813" s="399"/>
      <c r="E813" s="399"/>
      <c r="F813" s="399"/>
      <c r="G813" s="399"/>
      <c r="H813" s="399"/>
      <c r="I813" s="399"/>
      <c r="J813" s="399"/>
      <c r="K813" s="399"/>
      <c r="L813" s="399"/>
      <c r="M813" s="399"/>
      <c r="N813" s="399"/>
      <c r="O813" s="399"/>
      <c r="P813" s="399"/>
      <c r="Q813" s="399"/>
      <c r="R813" s="400"/>
      <c r="S813" s="399"/>
      <c r="T813" s="400"/>
      <c r="U813" s="400"/>
      <c r="V813" s="400"/>
      <c r="W813" s="400"/>
      <c r="X813" s="400"/>
      <c r="Y813" s="400"/>
      <c r="Z813" s="401"/>
      <c r="AA813" s="401"/>
      <c r="AB813" s="401"/>
      <c r="AC813" s="401"/>
      <c r="AD813" s="401"/>
      <c r="AE813" s="401"/>
    </row>
    <row r="814" ht="12.0" customHeight="1">
      <c r="A814" s="399"/>
      <c r="B814" s="399"/>
      <c r="C814" s="399"/>
      <c r="D814" s="399"/>
      <c r="E814" s="399"/>
      <c r="F814" s="399"/>
      <c r="G814" s="399"/>
      <c r="H814" s="399"/>
      <c r="I814" s="399"/>
      <c r="J814" s="399"/>
      <c r="K814" s="399"/>
      <c r="L814" s="399"/>
      <c r="M814" s="399"/>
      <c r="N814" s="399"/>
      <c r="O814" s="399"/>
      <c r="P814" s="399"/>
      <c r="Q814" s="399"/>
      <c r="R814" s="400"/>
      <c r="S814" s="399"/>
      <c r="T814" s="400"/>
      <c r="U814" s="400"/>
      <c r="V814" s="400"/>
      <c r="W814" s="400"/>
      <c r="X814" s="400"/>
      <c r="Y814" s="400"/>
      <c r="Z814" s="401"/>
      <c r="AA814" s="401"/>
      <c r="AB814" s="401"/>
      <c r="AC814" s="401"/>
      <c r="AD814" s="401"/>
      <c r="AE814" s="401"/>
    </row>
    <row r="815" ht="12.0" customHeight="1">
      <c r="A815" s="399"/>
      <c r="B815" s="399"/>
      <c r="C815" s="399"/>
      <c r="D815" s="399"/>
      <c r="E815" s="399"/>
      <c r="F815" s="399"/>
      <c r="G815" s="399"/>
      <c r="H815" s="399"/>
      <c r="I815" s="399"/>
      <c r="J815" s="399"/>
      <c r="K815" s="399"/>
      <c r="L815" s="399"/>
      <c r="M815" s="399"/>
      <c r="N815" s="399"/>
      <c r="O815" s="399"/>
      <c r="P815" s="399"/>
      <c r="Q815" s="399"/>
      <c r="R815" s="400"/>
      <c r="S815" s="399"/>
      <c r="T815" s="400"/>
      <c r="U815" s="400"/>
      <c r="V815" s="400"/>
      <c r="W815" s="400"/>
      <c r="X815" s="400"/>
      <c r="Y815" s="400"/>
      <c r="Z815" s="401"/>
      <c r="AA815" s="401"/>
      <c r="AB815" s="401"/>
      <c r="AC815" s="401"/>
      <c r="AD815" s="401"/>
      <c r="AE815" s="401"/>
    </row>
    <row r="816" ht="12.0" customHeight="1">
      <c r="A816" s="399"/>
      <c r="B816" s="399"/>
      <c r="C816" s="399"/>
      <c r="D816" s="399"/>
      <c r="E816" s="399"/>
      <c r="F816" s="399"/>
      <c r="G816" s="399"/>
      <c r="H816" s="399"/>
      <c r="I816" s="399"/>
      <c r="J816" s="399"/>
      <c r="K816" s="399"/>
      <c r="L816" s="399"/>
      <c r="M816" s="399"/>
      <c r="N816" s="399"/>
      <c r="O816" s="399"/>
      <c r="P816" s="399"/>
      <c r="Q816" s="399"/>
      <c r="R816" s="400"/>
      <c r="S816" s="399"/>
      <c r="T816" s="400"/>
      <c r="U816" s="400"/>
      <c r="V816" s="400"/>
      <c r="W816" s="400"/>
      <c r="X816" s="400"/>
      <c r="Y816" s="400"/>
      <c r="Z816" s="401"/>
      <c r="AA816" s="401"/>
      <c r="AB816" s="401"/>
      <c r="AC816" s="401"/>
      <c r="AD816" s="401"/>
      <c r="AE816" s="401"/>
    </row>
    <row r="817" ht="12.0" customHeight="1">
      <c r="A817" s="399"/>
      <c r="B817" s="399"/>
      <c r="C817" s="399"/>
      <c r="D817" s="399"/>
      <c r="E817" s="399"/>
      <c r="F817" s="399"/>
      <c r="G817" s="399"/>
      <c r="H817" s="399"/>
      <c r="I817" s="399"/>
      <c r="J817" s="399"/>
      <c r="K817" s="399"/>
      <c r="L817" s="399"/>
      <c r="M817" s="399"/>
      <c r="N817" s="399"/>
      <c r="O817" s="399"/>
      <c r="P817" s="399"/>
      <c r="Q817" s="399"/>
      <c r="R817" s="400"/>
      <c r="S817" s="399"/>
      <c r="T817" s="400"/>
      <c r="U817" s="400"/>
      <c r="V817" s="400"/>
      <c r="W817" s="400"/>
      <c r="X817" s="400"/>
      <c r="Y817" s="400"/>
      <c r="Z817" s="401"/>
      <c r="AA817" s="401"/>
      <c r="AB817" s="401"/>
      <c r="AC817" s="401"/>
      <c r="AD817" s="401"/>
      <c r="AE817" s="401"/>
    </row>
    <row r="818" ht="12.0" customHeight="1">
      <c r="A818" s="399"/>
      <c r="B818" s="399"/>
      <c r="C818" s="399"/>
      <c r="D818" s="399"/>
      <c r="E818" s="399"/>
      <c r="F818" s="399"/>
      <c r="G818" s="399"/>
      <c r="H818" s="399"/>
      <c r="I818" s="399"/>
      <c r="J818" s="399"/>
      <c r="K818" s="399"/>
      <c r="L818" s="399"/>
      <c r="M818" s="399"/>
      <c r="N818" s="399"/>
      <c r="O818" s="399"/>
      <c r="P818" s="399"/>
      <c r="Q818" s="399"/>
      <c r="R818" s="400"/>
      <c r="S818" s="399"/>
      <c r="T818" s="400"/>
      <c r="U818" s="400"/>
      <c r="V818" s="400"/>
      <c r="W818" s="400"/>
      <c r="X818" s="400"/>
      <c r="Y818" s="400"/>
      <c r="Z818" s="401"/>
      <c r="AA818" s="401"/>
      <c r="AB818" s="401"/>
      <c r="AC818" s="401"/>
      <c r="AD818" s="401"/>
      <c r="AE818" s="401"/>
    </row>
    <row r="819" ht="12.0" customHeight="1">
      <c r="A819" s="399"/>
      <c r="B819" s="399"/>
      <c r="C819" s="399"/>
      <c r="D819" s="399"/>
      <c r="E819" s="399"/>
      <c r="F819" s="399"/>
      <c r="G819" s="399"/>
      <c r="H819" s="399"/>
      <c r="I819" s="399"/>
      <c r="J819" s="399"/>
      <c r="K819" s="399"/>
      <c r="L819" s="399"/>
      <c r="M819" s="399"/>
      <c r="N819" s="399"/>
      <c r="O819" s="399"/>
      <c r="P819" s="399"/>
      <c r="Q819" s="399"/>
      <c r="R819" s="400"/>
      <c r="S819" s="399"/>
      <c r="T819" s="400"/>
      <c r="U819" s="400"/>
      <c r="V819" s="400"/>
      <c r="W819" s="400"/>
      <c r="X819" s="400"/>
      <c r="Y819" s="400"/>
      <c r="Z819" s="401"/>
      <c r="AA819" s="401"/>
      <c r="AB819" s="401"/>
      <c r="AC819" s="401"/>
      <c r="AD819" s="401"/>
      <c r="AE819" s="401"/>
    </row>
    <row r="820" ht="12.0" customHeight="1">
      <c r="A820" s="399"/>
      <c r="B820" s="399"/>
      <c r="C820" s="399"/>
      <c r="D820" s="399"/>
      <c r="E820" s="399"/>
      <c r="F820" s="399"/>
      <c r="G820" s="399"/>
      <c r="H820" s="399"/>
      <c r="I820" s="399"/>
      <c r="J820" s="399"/>
      <c r="K820" s="399"/>
      <c r="L820" s="399"/>
      <c r="M820" s="399"/>
      <c r="N820" s="399"/>
      <c r="O820" s="399"/>
      <c r="P820" s="399"/>
      <c r="Q820" s="399"/>
      <c r="R820" s="400"/>
      <c r="S820" s="399"/>
      <c r="T820" s="400"/>
      <c r="U820" s="400"/>
      <c r="V820" s="400"/>
      <c r="W820" s="400"/>
      <c r="X820" s="400"/>
      <c r="Y820" s="400"/>
      <c r="Z820" s="401"/>
      <c r="AA820" s="401"/>
      <c r="AB820" s="401"/>
      <c r="AC820" s="401"/>
      <c r="AD820" s="401"/>
      <c r="AE820" s="401"/>
    </row>
    <row r="821" ht="12.0" customHeight="1">
      <c r="A821" s="399"/>
      <c r="B821" s="399"/>
      <c r="C821" s="399"/>
      <c r="D821" s="399"/>
      <c r="E821" s="399"/>
      <c r="F821" s="399"/>
      <c r="G821" s="399"/>
      <c r="H821" s="399"/>
      <c r="I821" s="399"/>
      <c r="J821" s="399"/>
      <c r="K821" s="399"/>
      <c r="L821" s="399"/>
      <c r="M821" s="399"/>
      <c r="N821" s="399"/>
      <c r="O821" s="399"/>
      <c r="P821" s="399"/>
      <c r="Q821" s="399"/>
      <c r="R821" s="400"/>
      <c r="S821" s="399"/>
      <c r="T821" s="400"/>
      <c r="U821" s="400"/>
      <c r="V821" s="400"/>
      <c r="W821" s="400"/>
      <c r="X821" s="400"/>
      <c r="Y821" s="400"/>
      <c r="Z821" s="401"/>
      <c r="AA821" s="401"/>
      <c r="AB821" s="401"/>
      <c r="AC821" s="401"/>
      <c r="AD821" s="401"/>
      <c r="AE821" s="401"/>
    </row>
    <row r="822" ht="12.0" customHeight="1">
      <c r="A822" s="399"/>
      <c r="B822" s="399"/>
      <c r="C822" s="399"/>
      <c r="D822" s="399"/>
      <c r="E822" s="399"/>
      <c r="F822" s="399"/>
      <c r="G822" s="399"/>
      <c r="H822" s="399"/>
      <c r="I822" s="399"/>
      <c r="J822" s="399"/>
      <c r="K822" s="399"/>
      <c r="L822" s="399"/>
      <c r="M822" s="399"/>
      <c r="N822" s="399"/>
      <c r="O822" s="399"/>
      <c r="P822" s="399"/>
      <c r="Q822" s="399"/>
      <c r="R822" s="400"/>
      <c r="S822" s="399"/>
      <c r="T822" s="400"/>
      <c r="U822" s="400"/>
      <c r="V822" s="400"/>
      <c r="W822" s="400"/>
      <c r="X822" s="400"/>
      <c r="Y822" s="400"/>
      <c r="Z822" s="401"/>
      <c r="AA822" s="401"/>
      <c r="AB822" s="401"/>
      <c r="AC822" s="401"/>
      <c r="AD822" s="401"/>
      <c r="AE822" s="401"/>
    </row>
    <row r="823" ht="12.0" customHeight="1">
      <c r="A823" s="399"/>
      <c r="B823" s="399"/>
      <c r="C823" s="399"/>
      <c r="D823" s="399"/>
      <c r="E823" s="399"/>
      <c r="F823" s="399"/>
      <c r="G823" s="399"/>
      <c r="H823" s="399"/>
      <c r="I823" s="399"/>
      <c r="J823" s="399"/>
      <c r="K823" s="399"/>
      <c r="L823" s="399"/>
      <c r="M823" s="399"/>
      <c r="N823" s="399"/>
      <c r="O823" s="399"/>
      <c r="P823" s="399"/>
      <c r="Q823" s="399"/>
      <c r="R823" s="400"/>
      <c r="S823" s="399"/>
      <c r="T823" s="400"/>
      <c r="U823" s="400"/>
      <c r="V823" s="400"/>
      <c r="W823" s="400"/>
      <c r="X823" s="400"/>
      <c r="Y823" s="400"/>
      <c r="Z823" s="401"/>
      <c r="AA823" s="401"/>
      <c r="AB823" s="401"/>
      <c r="AC823" s="401"/>
      <c r="AD823" s="401"/>
      <c r="AE823" s="401"/>
    </row>
    <row r="824" ht="12.0" customHeight="1">
      <c r="A824" s="399"/>
      <c r="B824" s="399"/>
      <c r="C824" s="399"/>
      <c r="D824" s="399"/>
      <c r="E824" s="399"/>
      <c r="F824" s="399"/>
      <c r="G824" s="399"/>
      <c r="H824" s="399"/>
      <c r="I824" s="399"/>
      <c r="J824" s="399"/>
      <c r="K824" s="399"/>
      <c r="L824" s="399"/>
      <c r="M824" s="399"/>
      <c r="N824" s="399"/>
      <c r="O824" s="399"/>
      <c r="P824" s="399"/>
      <c r="Q824" s="399"/>
      <c r="R824" s="400"/>
      <c r="S824" s="399"/>
      <c r="T824" s="400"/>
      <c r="U824" s="400"/>
      <c r="V824" s="400"/>
      <c r="W824" s="400"/>
      <c r="X824" s="400"/>
      <c r="Y824" s="400"/>
      <c r="Z824" s="401"/>
      <c r="AA824" s="401"/>
      <c r="AB824" s="401"/>
      <c r="AC824" s="401"/>
      <c r="AD824" s="401"/>
      <c r="AE824" s="401"/>
    </row>
    <row r="825" ht="12.0" customHeight="1">
      <c r="A825" s="399"/>
      <c r="B825" s="399"/>
      <c r="C825" s="399"/>
      <c r="D825" s="399"/>
      <c r="E825" s="399"/>
      <c r="F825" s="399"/>
      <c r="G825" s="399"/>
      <c r="H825" s="399"/>
      <c r="I825" s="399"/>
      <c r="J825" s="399"/>
      <c r="K825" s="399"/>
      <c r="L825" s="399"/>
      <c r="M825" s="399"/>
      <c r="N825" s="399"/>
      <c r="O825" s="399"/>
      <c r="P825" s="399"/>
      <c r="Q825" s="399"/>
      <c r="R825" s="400"/>
      <c r="S825" s="399"/>
      <c r="T825" s="400"/>
      <c r="U825" s="400"/>
      <c r="V825" s="400"/>
      <c r="W825" s="400"/>
      <c r="X825" s="400"/>
      <c r="Y825" s="400"/>
      <c r="Z825" s="401"/>
      <c r="AA825" s="401"/>
      <c r="AB825" s="401"/>
      <c r="AC825" s="401"/>
      <c r="AD825" s="401"/>
      <c r="AE825" s="401"/>
    </row>
    <row r="826" ht="12.0" customHeight="1">
      <c r="A826" s="399"/>
      <c r="B826" s="399"/>
      <c r="C826" s="399"/>
      <c r="D826" s="399"/>
      <c r="E826" s="399"/>
      <c r="F826" s="399"/>
      <c r="G826" s="399"/>
      <c r="H826" s="399"/>
      <c r="I826" s="399"/>
      <c r="J826" s="399"/>
      <c r="K826" s="399"/>
      <c r="L826" s="399"/>
      <c r="M826" s="399"/>
      <c r="N826" s="399"/>
      <c r="O826" s="399"/>
      <c r="P826" s="399"/>
      <c r="Q826" s="399"/>
      <c r="R826" s="400"/>
      <c r="S826" s="399"/>
      <c r="T826" s="400"/>
      <c r="U826" s="400"/>
      <c r="V826" s="400"/>
      <c r="W826" s="400"/>
      <c r="X826" s="400"/>
      <c r="Y826" s="400"/>
      <c r="Z826" s="401"/>
      <c r="AA826" s="401"/>
      <c r="AB826" s="401"/>
      <c r="AC826" s="401"/>
      <c r="AD826" s="401"/>
      <c r="AE826" s="401"/>
    </row>
    <row r="827" ht="12.0" customHeight="1">
      <c r="A827" s="399"/>
      <c r="B827" s="399"/>
      <c r="C827" s="399"/>
      <c r="D827" s="399"/>
      <c r="E827" s="399"/>
      <c r="F827" s="399"/>
      <c r="G827" s="399"/>
      <c r="H827" s="399"/>
      <c r="I827" s="399"/>
      <c r="J827" s="399"/>
      <c r="K827" s="399"/>
      <c r="L827" s="399"/>
      <c r="M827" s="399"/>
      <c r="N827" s="399"/>
      <c r="O827" s="399"/>
      <c r="P827" s="399"/>
      <c r="Q827" s="399"/>
      <c r="R827" s="400"/>
      <c r="S827" s="399"/>
      <c r="T827" s="400"/>
      <c r="U827" s="400"/>
      <c r="V827" s="400"/>
      <c r="W827" s="400"/>
      <c r="X827" s="400"/>
      <c r="Y827" s="400"/>
      <c r="Z827" s="401"/>
      <c r="AA827" s="401"/>
      <c r="AB827" s="401"/>
      <c r="AC827" s="401"/>
      <c r="AD827" s="401"/>
      <c r="AE827" s="401"/>
    </row>
    <row r="828" ht="12.0" customHeight="1">
      <c r="A828" s="399"/>
      <c r="B828" s="399"/>
      <c r="C828" s="399"/>
      <c r="D828" s="399"/>
      <c r="E828" s="399"/>
      <c r="F828" s="399"/>
      <c r="G828" s="399"/>
      <c r="H828" s="399"/>
      <c r="I828" s="399"/>
      <c r="J828" s="399"/>
      <c r="K828" s="399"/>
      <c r="L828" s="399"/>
      <c r="M828" s="399"/>
      <c r="N828" s="399"/>
      <c r="O828" s="399"/>
      <c r="P828" s="399"/>
      <c r="Q828" s="399"/>
      <c r="R828" s="400"/>
      <c r="S828" s="399"/>
      <c r="T828" s="400"/>
      <c r="U828" s="400"/>
      <c r="V828" s="400"/>
      <c r="W828" s="400"/>
      <c r="X828" s="400"/>
      <c r="Y828" s="400"/>
      <c r="Z828" s="401"/>
      <c r="AA828" s="401"/>
      <c r="AB828" s="401"/>
      <c r="AC828" s="401"/>
      <c r="AD828" s="401"/>
      <c r="AE828" s="401"/>
    </row>
    <row r="829" ht="12.0" customHeight="1">
      <c r="A829" s="399"/>
      <c r="B829" s="399"/>
      <c r="C829" s="399"/>
      <c r="D829" s="399"/>
      <c r="E829" s="399"/>
      <c r="F829" s="399"/>
      <c r="G829" s="399"/>
      <c r="H829" s="399"/>
      <c r="I829" s="399"/>
      <c r="J829" s="399"/>
      <c r="K829" s="399"/>
      <c r="L829" s="399"/>
      <c r="M829" s="399"/>
      <c r="N829" s="399"/>
      <c r="O829" s="399"/>
      <c r="P829" s="399"/>
      <c r="Q829" s="399"/>
      <c r="R829" s="400"/>
      <c r="S829" s="399"/>
      <c r="T829" s="400"/>
      <c r="U829" s="400"/>
      <c r="V829" s="400"/>
      <c r="W829" s="400"/>
      <c r="X829" s="400"/>
      <c r="Y829" s="400"/>
      <c r="Z829" s="401"/>
      <c r="AA829" s="401"/>
      <c r="AB829" s="401"/>
      <c r="AC829" s="401"/>
      <c r="AD829" s="401"/>
      <c r="AE829" s="401"/>
    </row>
    <row r="830" ht="12.0" customHeight="1">
      <c r="A830" s="399"/>
      <c r="B830" s="399"/>
      <c r="C830" s="399"/>
      <c r="D830" s="399"/>
      <c r="E830" s="399"/>
      <c r="F830" s="399"/>
      <c r="G830" s="399"/>
      <c r="H830" s="399"/>
      <c r="I830" s="399"/>
      <c r="J830" s="399"/>
      <c r="K830" s="399"/>
      <c r="L830" s="399"/>
      <c r="M830" s="399"/>
      <c r="N830" s="399"/>
      <c r="O830" s="399"/>
      <c r="P830" s="399"/>
      <c r="Q830" s="399"/>
      <c r="R830" s="400"/>
      <c r="S830" s="399"/>
      <c r="T830" s="400"/>
      <c r="U830" s="400"/>
      <c r="V830" s="400"/>
      <c r="W830" s="400"/>
      <c r="X830" s="400"/>
      <c r="Y830" s="400"/>
      <c r="Z830" s="401"/>
      <c r="AA830" s="401"/>
      <c r="AB830" s="401"/>
      <c r="AC830" s="401"/>
      <c r="AD830" s="401"/>
      <c r="AE830" s="401"/>
    </row>
    <row r="831" ht="12.0" customHeight="1">
      <c r="A831" s="399"/>
      <c r="B831" s="399"/>
      <c r="C831" s="399"/>
      <c r="D831" s="399"/>
      <c r="E831" s="399"/>
      <c r="F831" s="399"/>
      <c r="G831" s="399"/>
      <c r="H831" s="399"/>
      <c r="I831" s="399"/>
      <c r="J831" s="399"/>
      <c r="K831" s="399"/>
      <c r="L831" s="399"/>
      <c r="M831" s="399"/>
      <c r="N831" s="399"/>
      <c r="O831" s="399"/>
      <c r="P831" s="399"/>
      <c r="Q831" s="399"/>
      <c r="R831" s="400"/>
      <c r="S831" s="399"/>
      <c r="T831" s="400"/>
      <c r="U831" s="400"/>
      <c r="V831" s="400"/>
      <c r="W831" s="400"/>
      <c r="X831" s="400"/>
      <c r="Y831" s="400"/>
      <c r="Z831" s="401"/>
      <c r="AA831" s="401"/>
      <c r="AB831" s="401"/>
      <c r="AC831" s="401"/>
      <c r="AD831" s="401"/>
      <c r="AE831" s="401"/>
    </row>
    <row r="832" ht="12.0" customHeight="1">
      <c r="A832" s="399"/>
      <c r="B832" s="399"/>
      <c r="C832" s="399"/>
      <c r="D832" s="399"/>
      <c r="E832" s="399"/>
      <c r="F832" s="399"/>
      <c r="G832" s="399"/>
      <c r="H832" s="399"/>
      <c r="I832" s="399"/>
      <c r="J832" s="399"/>
      <c r="K832" s="399"/>
      <c r="L832" s="399"/>
      <c r="M832" s="399"/>
      <c r="N832" s="399"/>
      <c r="O832" s="399"/>
      <c r="P832" s="399"/>
      <c r="Q832" s="399"/>
      <c r="R832" s="400"/>
      <c r="S832" s="399"/>
      <c r="T832" s="400"/>
      <c r="U832" s="400"/>
      <c r="V832" s="400"/>
      <c r="W832" s="400"/>
      <c r="X832" s="400"/>
      <c r="Y832" s="400"/>
      <c r="Z832" s="401"/>
      <c r="AA832" s="401"/>
      <c r="AB832" s="401"/>
      <c r="AC832" s="401"/>
      <c r="AD832" s="401"/>
      <c r="AE832" s="401"/>
    </row>
    <row r="833" ht="12.0" customHeight="1">
      <c r="A833" s="399"/>
      <c r="B833" s="399"/>
      <c r="C833" s="399"/>
      <c r="D833" s="399"/>
      <c r="E833" s="399"/>
      <c r="F833" s="399"/>
      <c r="G833" s="399"/>
      <c r="H833" s="399"/>
      <c r="I833" s="399"/>
      <c r="J833" s="399"/>
      <c r="K833" s="399"/>
      <c r="L833" s="399"/>
      <c r="M833" s="399"/>
      <c r="N833" s="399"/>
      <c r="O833" s="399"/>
      <c r="P833" s="399"/>
      <c r="Q833" s="399"/>
      <c r="R833" s="400"/>
      <c r="S833" s="399"/>
      <c r="T833" s="400"/>
      <c r="U833" s="400"/>
      <c r="V833" s="400"/>
      <c r="W833" s="400"/>
      <c r="X833" s="400"/>
      <c r="Y833" s="400"/>
      <c r="Z833" s="401"/>
      <c r="AA833" s="401"/>
      <c r="AB833" s="401"/>
      <c r="AC833" s="401"/>
      <c r="AD833" s="401"/>
      <c r="AE833" s="401"/>
    </row>
    <row r="834" ht="12.0" customHeight="1">
      <c r="A834" s="399"/>
      <c r="B834" s="399"/>
      <c r="C834" s="399"/>
      <c r="D834" s="399"/>
      <c r="E834" s="399"/>
      <c r="F834" s="399"/>
      <c r="G834" s="399"/>
      <c r="H834" s="399"/>
      <c r="I834" s="399"/>
      <c r="J834" s="399"/>
      <c r="K834" s="399"/>
      <c r="L834" s="399"/>
      <c r="M834" s="399"/>
      <c r="N834" s="399"/>
      <c r="O834" s="399"/>
      <c r="P834" s="399"/>
      <c r="Q834" s="399"/>
      <c r="R834" s="400"/>
      <c r="S834" s="399"/>
      <c r="T834" s="400"/>
      <c r="U834" s="400"/>
      <c r="V834" s="400"/>
      <c r="W834" s="400"/>
      <c r="X834" s="400"/>
      <c r="Y834" s="400"/>
      <c r="Z834" s="401"/>
      <c r="AA834" s="401"/>
      <c r="AB834" s="401"/>
      <c r="AC834" s="401"/>
      <c r="AD834" s="401"/>
      <c r="AE834" s="401"/>
    </row>
    <row r="835" ht="12.0" customHeight="1">
      <c r="A835" s="399"/>
      <c r="B835" s="399"/>
      <c r="C835" s="399"/>
      <c r="D835" s="399"/>
      <c r="E835" s="399"/>
      <c r="F835" s="399"/>
      <c r="G835" s="399"/>
      <c r="H835" s="399"/>
      <c r="I835" s="399"/>
      <c r="J835" s="399"/>
      <c r="K835" s="399"/>
      <c r="L835" s="399"/>
      <c r="M835" s="399"/>
      <c r="N835" s="399"/>
      <c r="O835" s="399"/>
      <c r="P835" s="399"/>
      <c r="Q835" s="399"/>
      <c r="R835" s="400"/>
      <c r="S835" s="399"/>
      <c r="T835" s="400"/>
      <c r="U835" s="400"/>
      <c r="V835" s="400"/>
      <c r="W835" s="400"/>
      <c r="X835" s="400"/>
      <c r="Y835" s="400"/>
      <c r="Z835" s="401"/>
      <c r="AA835" s="401"/>
      <c r="AB835" s="401"/>
      <c r="AC835" s="401"/>
      <c r="AD835" s="401"/>
      <c r="AE835" s="401"/>
    </row>
    <row r="836" ht="12.0" customHeight="1">
      <c r="A836" s="399"/>
      <c r="B836" s="399"/>
      <c r="C836" s="399"/>
      <c r="D836" s="399"/>
      <c r="E836" s="399"/>
      <c r="F836" s="399"/>
      <c r="G836" s="399"/>
      <c r="H836" s="399"/>
      <c r="I836" s="399"/>
      <c r="J836" s="399"/>
      <c r="K836" s="399"/>
      <c r="L836" s="399"/>
      <c r="M836" s="399"/>
      <c r="N836" s="399"/>
      <c r="O836" s="399"/>
      <c r="P836" s="399"/>
      <c r="Q836" s="399"/>
      <c r="R836" s="400"/>
      <c r="S836" s="399"/>
      <c r="T836" s="400"/>
      <c r="U836" s="400"/>
      <c r="V836" s="400"/>
      <c r="W836" s="400"/>
      <c r="X836" s="400"/>
      <c r="Y836" s="400"/>
      <c r="Z836" s="401"/>
      <c r="AA836" s="401"/>
      <c r="AB836" s="401"/>
      <c r="AC836" s="401"/>
      <c r="AD836" s="401"/>
      <c r="AE836" s="401"/>
    </row>
    <row r="837" ht="12.0" customHeight="1">
      <c r="A837" s="399"/>
      <c r="B837" s="399"/>
      <c r="C837" s="399"/>
      <c r="D837" s="399"/>
      <c r="E837" s="399"/>
      <c r="F837" s="399"/>
      <c r="G837" s="399"/>
      <c r="H837" s="399"/>
      <c r="I837" s="399"/>
      <c r="J837" s="399"/>
      <c r="K837" s="399"/>
      <c r="L837" s="399"/>
      <c r="M837" s="399"/>
      <c r="N837" s="399"/>
      <c r="O837" s="399"/>
      <c r="P837" s="399"/>
      <c r="Q837" s="399"/>
      <c r="R837" s="400"/>
      <c r="S837" s="399"/>
      <c r="T837" s="400"/>
      <c r="U837" s="400"/>
      <c r="V837" s="400"/>
      <c r="W837" s="400"/>
      <c r="X837" s="400"/>
      <c r="Y837" s="400"/>
      <c r="Z837" s="401"/>
      <c r="AA837" s="401"/>
      <c r="AB837" s="401"/>
      <c r="AC837" s="401"/>
      <c r="AD837" s="401"/>
      <c r="AE837" s="401"/>
    </row>
    <row r="838" ht="12.0" customHeight="1">
      <c r="A838" s="399"/>
      <c r="B838" s="399"/>
      <c r="C838" s="399"/>
      <c r="D838" s="399"/>
      <c r="E838" s="399"/>
      <c r="F838" s="399"/>
      <c r="G838" s="399"/>
      <c r="H838" s="399"/>
      <c r="I838" s="399"/>
      <c r="J838" s="399"/>
      <c r="K838" s="399"/>
      <c r="L838" s="399"/>
      <c r="M838" s="399"/>
      <c r="N838" s="399"/>
      <c r="O838" s="399"/>
      <c r="P838" s="399"/>
      <c r="Q838" s="399"/>
      <c r="R838" s="400"/>
      <c r="S838" s="399"/>
      <c r="T838" s="400"/>
      <c r="U838" s="400"/>
      <c r="V838" s="400"/>
      <c r="W838" s="400"/>
      <c r="X838" s="400"/>
      <c r="Y838" s="400"/>
      <c r="Z838" s="401"/>
      <c r="AA838" s="401"/>
      <c r="AB838" s="401"/>
      <c r="AC838" s="401"/>
      <c r="AD838" s="401"/>
      <c r="AE838" s="401"/>
    </row>
    <row r="839" ht="12.0" customHeight="1">
      <c r="A839" s="399"/>
      <c r="B839" s="399"/>
      <c r="C839" s="399"/>
      <c r="D839" s="399"/>
      <c r="E839" s="399"/>
      <c r="F839" s="399"/>
      <c r="G839" s="399"/>
      <c r="H839" s="399"/>
      <c r="I839" s="399"/>
      <c r="J839" s="399"/>
      <c r="K839" s="399"/>
      <c r="L839" s="399"/>
      <c r="M839" s="399"/>
      <c r="N839" s="399"/>
      <c r="O839" s="399"/>
      <c r="P839" s="399"/>
      <c r="Q839" s="399"/>
      <c r="R839" s="400"/>
      <c r="S839" s="399"/>
      <c r="T839" s="400"/>
      <c r="U839" s="400"/>
      <c r="V839" s="400"/>
      <c r="W839" s="400"/>
      <c r="X839" s="400"/>
      <c r="Y839" s="400"/>
      <c r="Z839" s="401"/>
      <c r="AA839" s="401"/>
      <c r="AB839" s="401"/>
      <c r="AC839" s="401"/>
      <c r="AD839" s="401"/>
      <c r="AE839" s="401"/>
    </row>
    <row r="840" ht="12.0" customHeight="1">
      <c r="A840" s="399"/>
      <c r="B840" s="399"/>
      <c r="C840" s="399"/>
      <c r="D840" s="399"/>
      <c r="E840" s="399"/>
      <c r="F840" s="399"/>
      <c r="G840" s="399"/>
      <c r="H840" s="399"/>
      <c r="I840" s="399"/>
      <c r="J840" s="399"/>
      <c r="K840" s="399"/>
      <c r="L840" s="399"/>
      <c r="M840" s="399"/>
      <c r="N840" s="399"/>
      <c r="O840" s="399"/>
      <c r="P840" s="399"/>
      <c r="Q840" s="399"/>
      <c r="R840" s="400"/>
      <c r="S840" s="399"/>
      <c r="T840" s="400"/>
      <c r="U840" s="400"/>
      <c r="V840" s="400"/>
      <c r="W840" s="400"/>
      <c r="X840" s="400"/>
      <c r="Y840" s="400"/>
      <c r="Z840" s="401"/>
      <c r="AA840" s="401"/>
      <c r="AB840" s="401"/>
      <c r="AC840" s="401"/>
      <c r="AD840" s="401"/>
      <c r="AE840" s="401"/>
    </row>
    <row r="841" ht="12.0" customHeight="1">
      <c r="A841" s="399"/>
      <c r="B841" s="399"/>
      <c r="C841" s="399"/>
      <c r="D841" s="399"/>
      <c r="E841" s="399"/>
      <c r="F841" s="399"/>
      <c r="G841" s="399"/>
      <c r="H841" s="399"/>
      <c r="I841" s="399"/>
      <c r="J841" s="399"/>
      <c r="K841" s="399"/>
      <c r="L841" s="399"/>
      <c r="M841" s="399"/>
      <c r="N841" s="399"/>
      <c r="O841" s="399"/>
      <c r="P841" s="399"/>
      <c r="Q841" s="399"/>
      <c r="R841" s="400"/>
      <c r="S841" s="399"/>
      <c r="T841" s="400"/>
      <c r="U841" s="400"/>
      <c r="V841" s="400"/>
      <c r="W841" s="400"/>
      <c r="X841" s="400"/>
      <c r="Y841" s="400"/>
      <c r="Z841" s="401"/>
      <c r="AA841" s="401"/>
      <c r="AB841" s="401"/>
      <c r="AC841" s="401"/>
      <c r="AD841" s="401"/>
      <c r="AE841" s="401"/>
    </row>
    <row r="842" ht="12.0" customHeight="1">
      <c r="A842" s="399"/>
      <c r="B842" s="399"/>
      <c r="C842" s="399"/>
      <c r="D842" s="399"/>
      <c r="E842" s="399"/>
      <c r="F842" s="399"/>
      <c r="G842" s="399"/>
      <c r="H842" s="399"/>
      <c r="I842" s="399"/>
      <c r="J842" s="399"/>
      <c r="K842" s="399"/>
      <c r="L842" s="399"/>
      <c r="M842" s="399"/>
      <c r="N842" s="399"/>
      <c r="O842" s="399"/>
      <c r="P842" s="399"/>
      <c r="Q842" s="399"/>
      <c r="R842" s="400"/>
      <c r="S842" s="399"/>
      <c r="T842" s="400"/>
      <c r="U842" s="400"/>
      <c r="V842" s="400"/>
      <c r="W842" s="400"/>
      <c r="X842" s="400"/>
      <c r="Y842" s="400"/>
      <c r="Z842" s="401"/>
      <c r="AA842" s="401"/>
      <c r="AB842" s="401"/>
      <c r="AC842" s="401"/>
      <c r="AD842" s="401"/>
      <c r="AE842" s="401"/>
    </row>
    <row r="843" ht="12.0" customHeight="1">
      <c r="A843" s="399"/>
      <c r="B843" s="399"/>
      <c r="C843" s="399"/>
      <c r="D843" s="399"/>
      <c r="E843" s="399"/>
      <c r="F843" s="399"/>
      <c r="G843" s="399"/>
      <c r="H843" s="399"/>
      <c r="I843" s="399"/>
      <c r="J843" s="399"/>
      <c r="K843" s="399"/>
      <c r="L843" s="399"/>
      <c r="M843" s="399"/>
      <c r="N843" s="399"/>
      <c r="O843" s="399"/>
      <c r="P843" s="399"/>
      <c r="Q843" s="399"/>
      <c r="R843" s="400"/>
      <c r="S843" s="399"/>
      <c r="T843" s="400"/>
      <c r="U843" s="400"/>
      <c r="V843" s="400"/>
      <c r="W843" s="400"/>
      <c r="X843" s="400"/>
      <c r="Y843" s="400"/>
      <c r="Z843" s="401"/>
      <c r="AA843" s="401"/>
      <c r="AB843" s="401"/>
      <c r="AC843" s="401"/>
      <c r="AD843" s="401"/>
      <c r="AE843" s="401"/>
    </row>
    <row r="844" ht="12.0" customHeight="1">
      <c r="A844" s="399"/>
      <c r="B844" s="399"/>
      <c r="C844" s="399"/>
      <c r="D844" s="399"/>
      <c r="E844" s="399"/>
      <c r="F844" s="399"/>
      <c r="G844" s="399"/>
      <c r="H844" s="399"/>
      <c r="I844" s="399"/>
      <c r="J844" s="399"/>
      <c r="K844" s="399"/>
      <c r="L844" s="399"/>
      <c r="M844" s="399"/>
      <c r="N844" s="399"/>
      <c r="O844" s="399"/>
      <c r="P844" s="399"/>
      <c r="Q844" s="399"/>
      <c r="R844" s="400"/>
      <c r="S844" s="399"/>
      <c r="T844" s="400"/>
      <c r="U844" s="400"/>
      <c r="V844" s="400"/>
      <c r="W844" s="400"/>
      <c r="X844" s="400"/>
      <c r="Y844" s="400"/>
      <c r="Z844" s="401"/>
      <c r="AA844" s="401"/>
      <c r="AB844" s="401"/>
      <c r="AC844" s="401"/>
      <c r="AD844" s="401"/>
      <c r="AE844" s="401"/>
    </row>
    <row r="845" ht="12.0" customHeight="1">
      <c r="A845" s="399"/>
      <c r="B845" s="399"/>
      <c r="C845" s="399"/>
      <c r="D845" s="399"/>
      <c r="E845" s="399"/>
      <c r="F845" s="399"/>
      <c r="G845" s="399"/>
      <c r="H845" s="399"/>
      <c r="I845" s="399"/>
      <c r="J845" s="399"/>
      <c r="K845" s="399"/>
      <c r="L845" s="399"/>
      <c r="M845" s="399"/>
      <c r="N845" s="399"/>
      <c r="O845" s="399"/>
      <c r="P845" s="399"/>
      <c r="Q845" s="399"/>
      <c r="R845" s="400"/>
      <c r="S845" s="399"/>
      <c r="T845" s="400"/>
      <c r="U845" s="400"/>
      <c r="V845" s="400"/>
      <c r="W845" s="400"/>
      <c r="X845" s="400"/>
      <c r="Y845" s="400"/>
      <c r="Z845" s="401"/>
      <c r="AA845" s="401"/>
      <c r="AB845" s="401"/>
      <c r="AC845" s="401"/>
      <c r="AD845" s="401"/>
      <c r="AE845" s="401"/>
    </row>
    <row r="846" ht="12.0" customHeight="1">
      <c r="A846" s="399"/>
      <c r="B846" s="399"/>
      <c r="C846" s="399"/>
      <c r="D846" s="399"/>
      <c r="E846" s="399"/>
      <c r="F846" s="399"/>
      <c r="G846" s="399"/>
      <c r="H846" s="399"/>
      <c r="I846" s="399"/>
      <c r="J846" s="399"/>
      <c r="K846" s="399"/>
      <c r="L846" s="399"/>
      <c r="M846" s="399"/>
      <c r="N846" s="399"/>
      <c r="O846" s="399"/>
      <c r="P846" s="399"/>
      <c r="Q846" s="399"/>
      <c r="R846" s="400"/>
      <c r="S846" s="399"/>
      <c r="T846" s="400"/>
      <c r="U846" s="400"/>
      <c r="V846" s="400"/>
      <c r="W846" s="400"/>
      <c r="X846" s="400"/>
      <c r="Y846" s="400"/>
      <c r="Z846" s="401"/>
      <c r="AA846" s="401"/>
      <c r="AB846" s="401"/>
      <c r="AC846" s="401"/>
      <c r="AD846" s="401"/>
      <c r="AE846" s="401"/>
    </row>
    <row r="847" ht="12.0" customHeight="1">
      <c r="A847" s="399"/>
      <c r="B847" s="399"/>
      <c r="C847" s="399"/>
      <c r="D847" s="399"/>
      <c r="E847" s="399"/>
      <c r="F847" s="399"/>
      <c r="G847" s="399"/>
      <c r="H847" s="399"/>
      <c r="I847" s="399"/>
      <c r="J847" s="399"/>
      <c r="K847" s="399"/>
      <c r="L847" s="399"/>
      <c r="M847" s="399"/>
      <c r="N847" s="399"/>
      <c r="O847" s="399"/>
      <c r="P847" s="399"/>
      <c r="Q847" s="399"/>
      <c r="R847" s="400"/>
      <c r="S847" s="399"/>
      <c r="T847" s="400"/>
      <c r="U847" s="400"/>
      <c r="V847" s="400"/>
      <c r="W847" s="400"/>
      <c r="X847" s="400"/>
      <c r="Y847" s="400"/>
      <c r="Z847" s="401"/>
      <c r="AA847" s="401"/>
      <c r="AB847" s="401"/>
      <c r="AC847" s="401"/>
      <c r="AD847" s="401"/>
      <c r="AE847" s="401"/>
    </row>
    <row r="848" ht="12.0" customHeight="1">
      <c r="A848" s="399"/>
      <c r="B848" s="399"/>
      <c r="C848" s="399"/>
      <c r="D848" s="399"/>
      <c r="E848" s="399"/>
      <c r="F848" s="399"/>
      <c r="G848" s="399"/>
      <c r="H848" s="399"/>
      <c r="I848" s="399"/>
      <c r="J848" s="399"/>
      <c r="K848" s="399"/>
      <c r="L848" s="399"/>
      <c r="M848" s="399"/>
      <c r="N848" s="399"/>
      <c r="O848" s="399"/>
      <c r="P848" s="399"/>
      <c r="Q848" s="399"/>
      <c r="R848" s="400"/>
      <c r="S848" s="399"/>
      <c r="T848" s="400"/>
      <c r="U848" s="400"/>
      <c r="V848" s="400"/>
      <c r="W848" s="400"/>
      <c r="X848" s="400"/>
      <c r="Y848" s="400"/>
      <c r="Z848" s="401"/>
      <c r="AA848" s="401"/>
      <c r="AB848" s="401"/>
      <c r="AC848" s="401"/>
      <c r="AD848" s="401"/>
      <c r="AE848" s="401"/>
    </row>
    <row r="849" ht="12.0" customHeight="1">
      <c r="A849" s="399"/>
      <c r="B849" s="399"/>
      <c r="C849" s="399"/>
      <c r="D849" s="399"/>
      <c r="E849" s="399"/>
      <c r="F849" s="399"/>
      <c r="G849" s="399"/>
      <c r="H849" s="399"/>
      <c r="I849" s="399"/>
      <c r="J849" s="399"/>
      <c r="K849" s="399"/>
      <c r="L849" s="399"/>
      <c r="M849" s="399"/>
      <c r="N849" s="399"/>
      <c r="O849" s="399"/>
      <c r="P849" s="399"/>
      <c r="Q849" s="399"/>
      <c r="R849" s="400"/>
      <c r="S849" s="399"/>
      <c r="T849" s="400"/>
      <c r="U849" s="400"/>
      <c r="V849" s="400"/>
      <c r="W849" s="400"/>
      <c r="X849" s="400"/>
      <c r="Y849" s="400"/>
      <c r="Z849" s="401"/>
      <c r="AA849" s="401"/>
      <c r="AB849" s="401"/>
      <c r="AC849" s="401"/>
      <c r="AD849" s="401"/>
      <c r="AE849" s="401"/>
    </row>
    <row r="850" ht="12.0" customHeight="1">
      <c r="A850" s="399"/>
      <c r="B850" s="399"/>
      <c r="C850" s="399"/>
      <c r="D850" s="399"/>
      <c r="E850" s="399"/>
      <c r="F850" s="399"/>
      <c r="G850" s="399"/>
      <c r="H850" s="399"/>
      <c r="I850" s="399"/>
      <c r="J850" s="399"/>
      <c r="K850" s="399"/>
      <c r="L850" s="399"/>
      <c r="M850" s="399"/>
      <c r="N850" s="399"/>
      <c r="O850" s="399"/>
      <c r="P850" s="399"/>
      <c r="Q850" s="399"/>
      <c r="R850" s="400"/>
      <c r="S850" s="399"/>
      <c r="T850" s="400"/>
      <c r="U850" s="400"/>
      <c r="V850" s="400"/>
      <c r="W850" s="400"/>
      <c r="X850" s="400"/>
      <c r="Y850" s="400"/>
      <c r="Z850" s="401"/>
      <c r="AA850" s="401"/>
      <c r="AB850" s="401"/>
      <c r="AC850" s="401"/>
      <c r="AD850" s="401"/>
      <c r="AE850" s="401"/>
    </row>
    <row r="851" ht="12.0" customHeight="1">
      <c r="A851" s="399"/>
      <c r="B851" s="399"/>
      <c r="C851" s="399"/>
      <c r="D851" s="399"/>
      <c r="E851" s="399"/>
      <c r="F851" s="399"/>
      <c r="G851" s="399"/>
      <c r="H851" s="399"/>
      <c r="I851" s="399"/>
      <c r="J851" s="399"/>
      <c r="K851" s="399"/>
      <c r="L851" s="399"/>
      <c r="M851" s="399"/>
      <c r="N851" s="399"/>
      <c r="O851" s="399"/>
      <c r="P851" s="399"/>
      <c r="Q851" s="399"/>
      <c r="R851" s="400"/>
      <c r="S851" s="399"/>
      <c r="T851" s="400"/>
      <c r="U851" s="400"/>
      <c r="V851" s="400"/>
      <c r="W851" s="400"/>
      <c r="X851" s="400"/>
      <c r="Y851" s="400"/>
      <c r="Z851" s="401"/>
      <c r="AA851" s="401"/>
      <c r="AB851" s="401"/>
      <c r="AC851" s="401"/>
      <c r="AD851" s="401"/>
      <c r="AE851" s="401"/>
    </row>
    <row r="852" ht="12.0" customHeight="1">
      <c r="A852" s="399"/>
      <c r="B852" s="399"/>
      <c r="C852" s="399"/>
      <c r="D852" s="399"/>
      <c r="E852" s="399"/>
      <c r="F852" s="399"/>
      <c r="G852" s="399"/>
      <c r="H852" s="399"/>
      <c r="I852" s="399"/>
      <c r="J852" s="399"/>
      <c r="K852" s="399"/>
      <c r="L852" s="399"/>
      <c r="M852" s="399"/>
      <c r="N852" s="399"/>
      <c r="O852" s="399"/>
      <c r="P852" s="399"/>
      <c r="Q852" s="399"/>
      <c r="R852" s="400"/>
      <c r="S852" s="399"/>
      <c r="T852" s="400"/>
      <c r="U852" s="400"/>
      <c r="V852" s="400"/>
      <c r="W852" s="400"/>
      <c r="X852" s="400"/>
      <c r="Y852" s="400"/>
      <c r="Z852" s="401"/>
      <c r="AA852" s="401"/>
      <c r="AB852" s="401"/>
      <c r="AC852" s="401"/>
      <c r="AD852" s="401"/>
      <c r="AE852" s="401"/>
    </row>
    <row r="853" ht="12.0" customHeight="1">
      <c r="A853" s="399"/>
      <c r="B853" s="399"/>
      <c r="C853" s="399"/>
      <c r="D853" s="399"/>
      <c r="E853" s="399"/>
      <c r="F853" s="399"/>
      <c r="G853" s="399"/>
      <c r="H853" s="399"/>
      <c r="I853" s="399"/>
      <c r="J853" s="399"/>
      <c r="K853" s="399"/>
      <c r="L853" s="399"/>
      <c r="M853" s="399"/>
      <c r="N853" s="399"/>
      <c r="O853" s="399"/>
      <c r="P853" s="399"/>
      <c r="Q853" s="399"/>
      <c r="R853" s="400"/>
      <c r="S853" s="399"/>
      <c r="T853" s="400"/>
      <c r="U853" s="400"/>
      <c r="V853" s="400"/>
      <c r="W853" s="400"/>
      <c r="X853" s="400"/>
      <c r="Y853" s="400"/>
      <c r="Z853" s="401"/>
      <c r="AA853" s="401"/>
      <c r="AB853" s="401"/>
      <c r="AC853" s="401"/>
      <c r="AD853" s="401"/>
      <c r="AE853" s="401"/>
    </row>
    <row r="854" ht="12.0" customHeight="1">
      <c r="A854" s="399"/>
      <c r="B854" s="399"/>
      <c r="C854" s="399"/>
      <c r="D854" s="399"/>
      <c r="E854" s="399"/>
      <c r="F854" s="399"/>
      <c r="G854" s="399"/>
      <c r="H854" s="399"/>
      <c r="I854" s="399"/>
      <c r="J854" s="399"/>
      <c r="K854" s="399"/>
      <c r="L854" s="399"/>
      <c r="M854" s="399"/>
      <c r="N854" s="399"/>
      <c r="O854" s="399"/>
      <c r="P854" s="399"/>
      <c r="Q854" s="399"/>
      <c r="R854" s="400"/>
      <c r="S854" s="399"/>
      <c r="T854" s="400"/>
      <c r="U854" s="400"/>
      <c r="V854" s="400"/>
      <c r="W854" s="400"/>
      <c r="X854" s="400"/>
      <c r="Y854" s="400"/>
      <c r="Z854" s="401"/>
      <c r="AA854" s="401"/>
      <c r="AB854" s="401"/>
      <c r="AC854" s="401"/>
      <c r="AD854" s="401"/>
      <c r="AE854" s="401"/>
    </row>
    <row r="855" ht="12.0" customHeight="1">
      <c r="A855" s="399"/>
      <c r="B855" s="399"/>
      <c r="C855" s="399"/>
      <c r="D855" s="399"/>
      <c r="E855" s="399"/>
      <c r="F855" s="399"/>
      <c r="G855" s="399"/>
      <c r="H855" s="399"/>
      <c r="I855" s="399"/>
      <c r="J855" s="399"/>
      <c r="K855" s="399"/>
      <c r="L855" s="399"/>
      <c r="M855" s="399"/>
      <c r="N855" s="399"/>
      <c r="O855" s="399"/>
      <c r="P855" s="399"/>
      <c r="Q855" s="399"/>
      <c r="R855" s="400"/>
      <c r="S855" s="399"/>
      <c r="T855" s="400"/>
      <c r="U855" s="400"/>
      <c r="V855" s="400"/>
      <c r="W855" s="400"/>
      <c r="X855" s="400"/>
      <c r="Y855" s="400"/>
      <c r="Z855" s="401"/>
      <c r="AA855" s="401"/>
      <c r="AB855" s="401"/>
      <c r="AC855" s="401"/>
      <c r="AD855" s="401"/>
      <c r="AE855" s="401"/>
    </row>
    <row r="856" ht="12.0" customHeight="1">
      <c r="A856" s="399"/>
      <c r="B856" s="399"/>
      <c r="C856" s="399"/>
      <c r="D856" s="399"/>
      <c r="E856" s="399"/>
      <c r="F856" s="399"/>
      <c r="G856" s="399"/>
      <c r="H856" s="399"/>
      <c r="I856" s="399"/>
      <c r="J856" s="399"/>
      <c r="K856" s="399"/>
      <c r="L856" s="399"/>
      <c r="M856" s="399"/>
      <c r="N856" s="399"/>
      <c r="O856" s="399"/>
      <c r="P856" s="399"/>
      <c r="Q856" s="399"/>
      <c r="R856" s="400"/>
      <c r="S856" s="399"/>
      <c r="T856" s="400"/>
      <c r="U856" s="400"/>
      <c r="V856" s="400"/>
      <c r="W856" s="400"/>
      <c r="X856" s="400"/>
      <c r="Y856" s="400"/>
      <c r="Z856" s="401"/>
      <c r="AA856" s="401"/>
      <c r="AB856" s="401"/>
      <c r="AC856" s="401"/>
      <c r="AD856" s="401"/>
      <c r="AE856" s="401"/>
    </row>
    <row r="857" ht="12.0" customHeight="1">
      <c r="A857" s="399"/>
      <c r="B857" s="399"/>
      <c r="C857" s="399"/>
      <c r="D857" s="399"/>
      <c r="E857" s="399"/>
      <c r="F857" s="399"/>
      <c r="G857" s="399"/>
      <c r="H857" s="399"/>
      <c r="I857" s="399"/>
      <c r="J857" s="399"/>
      <c r="K857" s="399"/>
      <c r="L857" s="399"/>
      <c r="M857" s="399"/>
      <c r="N857" s="399"/>
      <c r="O857" s="399"/>
      <c r="P857" s="399"/>
      <c r="Q857" s="399"/>
      <c r="R857" s="400"/>
      <c r="S857" s="399"/>
      <c r="T857" s="400"/>
      <c r="U857" s="400"/>
      <c r="V857" s="400"/>
      <c r="W857" s="400"/>
      <c r="X857" s="400"/>
      <c r="Y857" s="400"/>
      <c r="Z857" s="401"/>
      <c r="AA857" s="401"/>
      <c r="AB857" s="401"/>
      <c r="AC857" s="401"/>
      <c r="AD857" s="401"/>
      <c r="AE857" s="401"/>
    </row>
    <row r="858" ht="12.0" customHeight="1">
      <c r="A858" s="399"/>
      <c r="B858" s="399"/>
      <c r="C858" s="399"/>
      <c r="D858" s="399"/>
      <c r="E858" s="399"/>
      <c r="F858" s="399"/>
      <c r="G858" s="399"/>
      <c r="H858" s="399"/>
      <c r="I858" s="399"/>
      <c r="J858" s="399"/>
      <c r="K858" s="399"/>
      <c r="L858" s="399"/>
      <c r="M858" s="399"/>
      <c r="N858" s="399"/>
      <c r="O858" s="399"/>
      <c r="P858" s="399"/>
      <c r="Q858" s="399"/>
      <c r="R858" s="400"/>
      <c r="S858" s="399"/>
      <c r="T858" s="400"/>
      <c r="U858" s="400"/>
      <c r="V858" s="400"/>
      <c r="W858" s="400"/>
      <c r="X858" s="400"/>
      <c r="Y858" s="400"/>
      <c r="Z858" s="401"/>
      <c r="AA858" s="401"/>
      <c r="AB858" s="401"/>
      <c r="AC858" s="401"/>
      <c r="AD858" s="401"/>
      <c r="AE858" s="401"/>
    </row>
    <row r="859" ht="12.0" customHeight="1">
      <c r="A859" s="399"/>
      <c r="B859" s="399"/>
      <c r="C859" s="399"/>
      <c r="D859" s="399"/>
      <c r="E859" s="399"/>
      <c r="F859" s="399"/>
      <c r="G859" s="399"/>
      <c r="H859" s="399"/>
      <c r="I859" s="399"/>
      <c r="J859" s="399"/>
      <c r="K859" s="399"/>
      <c r="L859" s="399"/>
      <c r="M859" s="399"/>
      <c r="N859" s="399"/>
      <c r="O859" s="399"/>
      <c r="P859" s="399"/>
      <c r="Q859" s="399"/>
      <c r="R859" s="400"/>
      <c r="S859" s="399"/>
      <c r="T859" s="400"/>
      <c r="U859" s="400"/>
      <c r="V859" s="400"/>
      <c r="W859" s="400"/>
      <c r="X859" s="400"/>
      <c r="Y859" s="400"/>
      <c r="Z859" s="401"/>
      <c r="AA859" s="401"/>
      <c r="AB859" s="401"/>
      <c r="AC859" s="401"/>
      <c r="AD859" s="401"/>
      <c r="AE859" s="401"/>
    </row>
    <row r="860" ht="12.0" customHeight="1">
      <c r="A860" s="399"/>
      <c r="B860" s="399"/>
      <c r="C860" s="399"/>
      <c r="D860" s="399"/>
      <c r="E860" s="399"/>
      <c r="F860" s="399"/>
      <c r="G860" s="399"/>
      <c r="H860" s="399"/>
      <c r="I860" s="399"/>
      <c r="J860" s="399"/>
      <c r="K860" s="399"/>
      <c r="L860" s="399"/>
      <c r="M860" s="399"/>
      <c r="N860" s="399"/>
      <c r="O860" s="399"/>
      <c r="P860" s="399"/>
      <c r="Q860" s="399"/>
      <c r="R860" s="400"/>
      <c r="S860" s="399"/>
      <c r="T860" s="400"/>
      <c r="U860" s="400"/>
      <c r="V860" s="400"/>
      <c r="W860" s="400"/>
      <c r="X860" s="400"/>
      <c r="Y860" s="400"/>
      <c r="Z860" s="401"/>
      <c r="AA860" s="401"/>
      <c r="AB860" s="401"/>
      <c r="AC860" s="401"/>
      <c r="AD860" s="401"/>
      <c r="AE860" s="401"/>
    </row>
    <row r="861" ht="12.0" customHeight="1">
      <c r="A861" s="399"/>
      <c r="B861" s="399"/>
      <c r="C861" s="399"/>
      <c r="D861" s="399"/>
      <c r="E861" s="399"/>
      <c r="F861" s="399"/>
      <c r="G861" s="399"/>
      <c r="H861" s="399"/>
      <c r="I861" s="399"/>
      <c r="J861" s="399"/>
      <c r="K861" s="399"/>
      <c r="L861" s="399"/>
      <c r="M861" s="399"/>
      <c r="N861" s="399"/>
      <c r="O861" s="399"/>
      <c r="P861" s="399"/>
      <c r="Q861" s="399"/>
      <c r="R861" s="400"/>
      <c r="S861" s="399"/>
      <c r="T861" s="400"/>
      <c r="U861" s="400"/>
      <c r="V861" s="400"/>
      <c r="W861" s="400"/>
      <c r="X861" s="400"/>
      <c r="Y861" s="400"/>
      <c r="Z861" s="401"/>
      <c r="AA861" s="401"/>
      <c r="AB861" s="401"/>
      <c r="AC861" s="401"/>
      <c r="AD861" s="401"/>
      <c r="AE861" s="401"/>
    </row>
    <row r="862" ht="12.0" customHeight="1">
      <c r="A862" s="399"/>
      <c r="B862" s="399"/>
      <c r="C862" s="399"/>
      <c r="D862" s="399"/>
      <c r="E862" s="399"/>
      <c r="F862" s="399"/>
      <c r="G862" s="399"/>
      <c r="H862" s="399"/>
      <c r="I862" s="399"/>
      <c r="J862" s="399"/>
      <c r="K862" s="399"/>
      <c r="L862" s="399"/>
      <c r="M862" s="399"/>
      <c r="N862" s="399"/>
      <c r="O862" s="399"/>
      <c r="P862" s="399"/>
      <c r="Q862" s="399"/>
      <c r="R862" s="400"/>
      <c r="S862" s="399"/>
      <c r="T862" s="400"/>
      <c r="U862" s="400"/>
      <c r="V862" s="400"/>
      <c r="W862" s="400"/>
      <c r="X862" s="400"/>
      <c r="Y862" s="400"/>
      <c r="Z862" s="401"/>
      <c r="AA862" s="401"/>
      <c r="AB862" s="401"/>
      <c r="AC862" s="401"/>
      <c r="AD862" s="401"/>
      <c r="AE862" s="401"/>
    </row>
    <row r="863" ht="12.0" customHeight="1">
      <c r="A863" s="399"/>
      <c r="B863" s="399"/>
      <c r="C863" s="399"/>
      <c r="D863" s="399"/>
      <c r="E863" s="399"/>
      <c r="F863" s="399"/>
      <c r="G863" s="399"/>
      <c r="H863" s="399"/>
      <c r="I863" s="399"/>
      <c r="J863" s="399"/>
      <c r="K863" s="399"/>
      <c r="L863" s="399"/>
      <c r="M863" s="399"/>
      <c r="N863" s="399"/>
      <c r="O863" s="399"/>
      <c r="P863" s="399"/>
      <c r="Q863" s="399"/>
      <c r="R863" s="400"/>
      <c r="S863" s="399"/>
      <c r="T863" s="400"/>
      <c r="U863" s="400"/>
      <c r="V863" s="400"/>
      <c r="W863" s="400"/>
      <c r="X863" s="400"/>
      <c r="Y863" s="400"/>
      <c r="Z863" s="401"/>
      <c r="AA863" s="401"/>
      <c r="AB863" s="401"/>
      <c r="AC863" s="401"/>
      <c r="AD863" s="401"/>
      <c r="AE863" s="401"/>
    </row>
    <row r="864" ht="12.0" customHeight="1">
      <c r="A864" s="399"/>
      <c r="B864" s="399"/>
      <c r="C864" s="399"/>
      <c r="D864" s="399"/>
      <c r="E864" s="399"/>
      <c r="F864" s="399"/>
      <c r="G864" s="399"/>
      <c r="H864" s="399"/>
      <c r="I864" s="399"/>
      <c r="J864" s="399"/>
      <c r="K864" s="399"/>
      <c r="L864" s="399"/>
      <c r="M864" s="399"/>
      <c r="N864" s="399"/>
      <c r="O864" s="399"/>
      <c r="P864" s="399"/>
      <c r="Q864" s="399"/>
      <c r="R864" s="400"/>
      <c r="S864" s="399"/>
      <c r="T864" s="400"/>
      <c r="U864" s="400"/>
      <c r="V864" s="400"/>
      <c r="W864" s="400"/>
      <c r="X864" s="400"/>
      <c r="Y864" s="400"/>
      <c r="Z864" s="401"/>
      <c r="AA864" s="401"/>
      <c r="AB864" s="401"/>
      <c r="AC864" s="401"/>
      <c r="AD864" s="401"/>
      <c r="AE864" s="401"/>
    </row>
    <row r="865" ht="12.0" customHeight="1">
      <c r="A865" s="399"/>
      <c r="B865" s="399"/>
      <c r="C865" s="399"/>
      <c r="D865" s="399"/>
      <c r="E865" s="399"/>
      <c r="F865" s="399"/>
      <c r="G865" s="399"/>
      <c r="H865" s="399"/>
      <c r="I865" s="399"/>
      <c r="J865" s="399"/>
      <c r="K865" s="399"/>
      <c r="L865" s="399"/>
      <c r="M865" s="399"/>
      <c r="N865" s="399"/>
      <c r="O865" s="399"/>
      <c r="P865" s="399"/>
      <c r="Q865" s="399"/>
      <c r="R865" s="400"/>
      <c r="S865" s="399"/>
      <c r="T865" s="400"/>
      <c r="U865" s="400"/>
      <c r="V865" s="400"/>
      <c r="W865" s="400"/>
      <c r="X865" s="400"/>
      <c r="Y865" s="400"/>
      <c r="Z865" s="401"/>
      <c r="AA865" s="401"/>
      <c r="AB865" s="401"/>
      <c r="AC865" s="401"/>
      <c r="AD865" s="401"/>
      <c r="AE865" s="401"/>
    </row>
    <row r="866" ht="12.0" customHeight="1">
      <c r="A866" s="399"/>
      <c r="B866" s="399"/>
      <c r="C866" s="399"/>
      <c r="D866" s="399"/>
      <c r="E866" s="399"/>
      <c r="F866" s="399"/>
      <c r="G866" s="399"/>
      <c r="H866" s="399"/>
      <c r="I866" s="399"/>
      <c r="J866" s="399"/>
      <c r="K866" s="399"/>
      <c r="L866" s="399"/>
      <c r="M866" s="399"/>
      <c r="N866" s="399"/>
      <c r="O866" s="399"/>
      <c r="P866" s="399"/>
      <c r="Q866" s="399"/>
      <c r="R866" s="400"/>
      <c r="S866" s="399"/>
      <c r="T866" s="400"/>
      <c r="U866" s="400"/>
      <c r="V866" s="400"/>
      <c r="W866" s="400"/>
      <c r="X866" s="400"/>
      <c r="Y866" s="400"/>
      <c r="Z866" s="401"/>
      <c r="AA866" s="401"/>
      <c r="AB866" s="401"/>
      <c r="AC866" s="401"/>
      <c r="AD866" s="401"/>
      <c r="AE866" s="401"/>
    </row>
    <row r="867" ht="12.0" customHeight="1">
      <c r="A867" s="399"/>
      <c r="B867" s="399"/>
      <c r="C867" s="399"/>
      <c r="D867" s="399"/>
      <c r="E867" s="399"/>
      <c r="F867" s="399"/>
      <c r="G867" s="399"/>
      <c r="H867" s="399"/>
      <c r="I867" s="399"/>
      <c r="J867" s="399"/>
      <c r="K867" s="399"/>
      <c r="L867" s="399"/>
      <c r="M867" s="399"/>
      <c r="N867" s="399"/>
      <c r="O867" s="399"/>
      <c r="P867" s="399"/>
      <c r="Q867" s="399"/>
      <c r="R867" s="400"/>
      <c r="S867" s="399"/>
      <c r="T867" s="400"/>
      <c r="U867" s="400"/>
      <c r="V867" s="400"/>
      <c r="W867" s="400"/>
      <c r="X867" s="400"/>
      <c r="Y867" s="400"/>
      <c r="Z867" s="401"/>
      <c r="AA867" s="401"/>
      <c r="AB867" s="401"/>
      <c r="AC867" s="401"/>
      <c r="AD867" s="401"/>
      <c r="AE867" s="401"/>
    </row>
    <row r="868" ht="12.0" customHeight="1">
      <c r="A868" s="399"/>
      <c r="B868" s="399"/>
      <c r="C868" s="399"/>
      <c r="D868" s="399"/>
      <c r="E868" s="399"/>
      <c r="F868" s="399"/>
      <c r="G868" s="399"/>
      <c r="H868" s="399"/>
      <c r="I868" s="399"/>
      <c r="J868" s="399"/>
      <c r="K868" s="399"/>
      <c r="L868" s="399"/>
      <c r="M868" s="399"/>
      <c r="N868" s="399"/>
      <c r="O868" s="399"/>
      <c r="P868" s="399"/>
      <c r="Q868" s="399"/>
      <c r="R868" s="400"/>
      <c r="S868" s="399"/>
      <c r="T868" s="400"/>
      <c r="U868" s="400"/>
      <c r="V868" s="400"/>
      <c r="W868" s="400"/>
      <c r="X868" s="400"/>
      <c r="Y868" s="400"/>
      <c r="Z868" s="401"/>
      <c r="AA868" s="401"/>
      <c r="AB868" s="401"/>
      <c r="AC868" s="401"/>
      <c r="AD868" s="401"/>
      <c r="AE868" s="401"/>
    </row>
    <row r="869" ht="12.0" customHeight="1">
      <c r="A869" s="399"/>
      <c r="B869" s="399"/>
      <c r="C869" s="399"/>
      <c r="D869" s="399"/>
      <c r="E869" s="399"/>
      <c r="F869" s="399"/>
      <c r="G869" s="399"/>
      <c r="H869" s="399"/>
      <c r="I869" s="399"/>
      <c r="J869" s="399"/>
      <c r="K869" s="399"/>
      <c r="L869" s="399"/>
      <c r="M869" s="399"/>
      <c r="N869" s="399"/>
      <c r="O869" s="399"/>
      <c r="P869" s="399"/>
      <c r="Q869" s="399"/>
      <c r="R869" s="400"/>
      <c r="S869" s="399"/>
      <c r="T869" s="400"/>
      <c r="U869" s="400"/>
      <c r="V869" s="400"/>
      <c r="W869" s="400"/>
      <c r="X869" s="400"/>
      <c r="Y869" s="400"/>
      <c r="Z869" s="401"/>
      <c r="AA869" s="401"/>
      <c r="AB869" s="401"/>
      <c r="AC869" s="401"/>
      <c r="AD869" s="401"/>
      <c r="AE869" s="401"/>
    </row>
    <row r="870" ht="12.0" customHeight="1">
      <c r="A870" s="399"/>
      <c r="B870" s="399"/>
      <c r="C870" s="399"/>
      <c r="D870" s="399"/>
      <c r="E870" s="399"/>
      <c r="F870" s="399"/>
      <c r="G870" s="399"/>
      <c r="H870" s="399"/>
      <c r="I870" s="399"/>
      <c r="J870" s="399"/>
      <c r="K870" s="399"/>
      <c r="L870" s="399"/>
      <c r="M870" s="399"/>
      <c r="N870" s="399"/>
      <c r="O870" s="399"/>
      <c r="P870" s="399"/>
      <c r="Q870" s="399"/>
      <c r="R870" s="400"/>
      <c r="S870" s="399"/>
      <c r="T870" s="400"/>
      <c r="U870" s="400"/>
      <c r="V870" s="400"/>
      <c r="W870" s="400"/>
      <c r="X870" s="400"/>
      <c r="Y870" s="400"/>
      <c r="Z870" s="401"/>
      <c r="AA870" s="401"/>
      <c r="AB870" s="401"/>
      <c r="AC870" s="401"/>
      <c r="AD870" s="401"/>
      <c r="AE870" s="401"/>
    </row>
    <row r="871" ht="12.0" customHeight="1">
      <c r="A871" s="399"/>
      <c r="B871" s="399"/>
      <c r="C871" s="399"/>
      <c r="D871" s="399"/>
      <c r="E871" s="399"/>
      <c r="F871" s="399"/>
      <c r="G871" s="399"/>
      <c r="H871" s="399"/>
      <c r="I871" s="399"/>
      <c r="J871" s="399"/>
      <c r="K871" s="399"/>
      <c r="L871" s="399"/>
      <c r="M871" s="399"/>
      <c r="N871" s="399"/>
      <c r="O871" s="399"/>
      <c r="P871" s="399"/>
      <c r="Q871" s="399"/>
      <c r="R871" s="400"/>
      <c r="S871" s="399"/>
      <c r="T871" s="400"/>
      <c r="U871" s="400"/>
      <c r="V871" s="400"/>
      <c r="W871" s="400"/>
      <c r="X871" s="400"/>
      <c r="Y871" s="400"/>
      <c r="Z871" s="401"/>
      <c r="AA871" s="401"/>
      <c r="AB871" s="401"/>
      <c r="AC871" s="401"/>
      <c r="AD871" s="401"/>
      <c r="AE871" s="401"/>
    </row>
    <row r="872" ht="12.0" customHeight="1">
      <c r="A872" s="399"/>
      <c r="B872" s="399"/>
      <c r="C872" s="399"/>
      <c r="D872" s="399"/>
      <c r="E872" s="399"/>
      <c r="F872" s="399"/>
      <c r="G872" s="399"/>
      <c r="H872" s="399"/>
      <c r="I872" s="399"/>
      <c r="J872" s="399"/>
      <c r="K872" s="399"/>
      <c r="L872" s="399"/>
      <c r="M872" s="399"/>
      <c r="N872" s="399"/>
      <c r="O872" s="399"/>
      <c r="P872" s="399"/>
      <c r="Q872" s="399"/>
      <c r="R872" s="400"/>
      <c r="S872" s="399"/>
      <c r="T872" s="400"/>
      <c r="U872" s="400"/>
      <c r="V872" s="400"/>
      <c r="W872" s="400"/>
      <c r="X872" s="400"/>
      <c r="Y872" s="400"/>
      <c r="Z872" s="401"/>
      <c r="AA872" s="401"/>
      <c r="AB872" s="401"/>
      <c r="AC872" s="401"/>
      <c r="AD872" s="401"/>
      <c r="AE872" s="401"/>
    </row>
    <row r="873" ht="12.0" customHeight="1">
      <c r="A873" s="399"/>
      <c r="B873" s="399"/>
      <c r="C873" s="399"/>
      <c r="D873" s="399"/>
      <c r="E873" s="399"/>
      <c r="F873" s="399"/>
      <c r="G873" s="399"/>
      <c r="H873" s="399"/>
      <c r="I873" s="399"/>
      <c r="J873" s="399"/>
      <c r="K873" s="399"/>
      <c r="L873" s="399"/>
      <c r="M873" s="399"/>
      <c r="N873" s="399"/>
      <c r="O873" s="399"/>
      <c r="P873" s="399"/>
      <c r="Q873" s="399"/>
      <c r="R873" s="400"/>
      <c r="S873" s="399"/>
      <c r="T873" s="400"/>
      <c r="U873" s="400"/>
      <c r="V873" s="400"/>
      <c r="W873" s="400"/>
      <c r="X873" s="400"/>
      <c r="Y873" s="400"/>
      <c r="Z873" s="401"/>
      <c r="AA873" s="401"/>
      <c r="AB873" s="401"/>
      <c r="AC873" s="401"/>
      <c r="AD873" s="401"/>
      <c r="AE873" s="401"/>
    </row>
    <row r="874" ht="12.0" customHeight="1">
      <c r="A874" s="399"/>
      <c r="B874" s="399"/>
      <c r="C874" s="399"/>
      <c r="D874" s="399"/>
      <c r="E874" s="399"/>
      <c r="F874" s="399"/>
      <c r="G874" s="399"/>
      <c r="H874" s="399"/>
      <c r="I874" s="399"/>
      <c r="J874" s="399"/>
      <c r="K874" s="399"/>
      <c r="L874" s="399"/>
      <c r="M874" s="399"/>
      <c r="N874" s="399"/>
      <c r="O874" s="399"/>
      <c r="P874" s="399"/>
      <c r="Q874" s="399"/>
      <c r="R874" s="400"/>
      <c r="S874" s="399"/>
      <c r="T874" s="400"/>
      <c r="U874" s="400"/>
      <c r="V874" s="400"/>
      <c r="W874" s="400"/>
      <c r="X874" s="400"/>
      <c r="Y874" s="400"/>
      <c r="Z874" s="401"/>
      <c r="AA874" s="401"/>
      <c r="AB874" s="401"/>
      <c r="AC874" s="401"/>
      <c r="AD874" s="401"/>
      <c r="AE874" s="401"/>
    </row>
    <row r="875" ht="12.0" customHeight="1">
      <c r="A875" s="399"/>
      <c r="B875" s="399"/>
      <c r="C875" s="399"/>
      <c r="D875" s="399"/>
      <c r="E875" s="399"/>
      <c r="F875" s="399"/>
      <c r="G875" s="399"/>
      <c r="H875" s="399"/>
      <c r="I875" s="399"/>
      <c r="J875" s="399"/>
      <c r="K875" s="399"/>
      <c r="L875" s="399"/>
      <c r="M875" s="399"/>
      <c r="N875" s="399"/>
      <c r="O875" s="399"/>
      <c r="P875" s="399"/>
      <c r="Q875" s="399"/>
      <c r="R875" s="400"/>
      <c r="S875" s="399"/>
      <c r="T875" s="400"/>
      <c r="U875" s="400"/>
      <c r="V875" s="400"/>
      <c r="W875" s="400"/>
      <c r="X875" s="400"/>
      <c r="Y875" s="400"/>
      <c r="Z875" s="401"/>
      <c r="AA875" s="401"/>
      <c r="AB875" s="401"/>
      <c r="AC875" s="401"/>
      <c r="AD875" s="401"/>
      <c r="AE875" s="401"/>
    </row>
    <row r="876" ht="12.0" customHeight="1">
      <c r="A876" s="399"/>
      <c r="B876" s="399"/>
      <c r="C876" s="399"/>
      <c r="D876" s="399"/>
      <c r="E876" s="399"/>
      <c r="F876" s="399"/>
      <c r="G876" s="399"/>
      <c r="H876" s="399"/>
      <c r="I876" s="399"/>
      <c r="J876" s="399"/>
      <c r="K876" s="399"/>
      <c r="L876" s="399"/>
      <c r="M876" s="399"/>
      <c r="N876" s="399"/>
      <c r="O876" s="399"/>
      <c r="P876" s="399"/>
      <c r="Q876" s="399"/>
      <c r="R876" s="400"/>
      <c r="S876" s="399"/>
      <c r="T876" s="400"/>
      <c r="U876" s="400"/>
      <c r="V876" s="400"/>
      <c r="W876" s="400"/>
      <c r="X876" s="400"/>
      <c r="Y876" s="400"/>
      <c r="Z876" s="401"/>
      <c r="AA876" s="401"/>
      <c r="AB876" s="401"/>
      <c r="AC876" s="401"/>
      <c r="AD876" s="401"/>
      <c r="AE876" s="401"/>
    </row>
    <row r="877" ht="12.0" customHeight="1">
      <c r="A877" s="399"/>
      <c r="B877" s="399"/>
      <c r="C877" s="399"/>
      <c r="D877" s="399"/>
      <c r="E877" s="399"/>
      <c r="F877" s="399"/>
      <c r="G877" s="399"/>
      <c r="H877" s="399"/>
      <c r="I877" s="399"/>
      <c r="J877" s="399"/>
      <c r="K877" s="399"/>
      <c r="L877" s="399"/>
      <c r="M877" s="399"/>
      <c r="N877" s="399"/>
      <c r="O877" s="399"/>
      <c r="P877" s="399"/>
      <c r="Q877" s="399"/>
      <c r="R877" s="400"/>
      <c r="S877" s="399"/>
      <c r="T877" s="400"/>
      <c r="U877" s="400"/>
      <c r="V877" s="400"/>
      <c r="W877" s="400"/>
      <c r="X877" s="400"/>
      <c r="Y877" s="400"/>
      <c r="Z877" s="401"/>
      <c r="AA877" s="401"/>
      <c r="AB877" s="401"/>
      <c r="AC877" s="401"/>
      <c r="AD877" s="401"/>
      <c r="AE877" s="401"/>
    </row>
    <row r="878" ht="12.0" customHeight="1">
      <c r="A878" s="399"/>
      <c r="B878" s="399"/>
      <c r="C878" s="399"/>
      <c r="D878" s="399"/>
      <c r="E878" s="399"/>
      <c r="F878" s="399"/>
      <c r="G878" s="399"/>
      <c r="H878" s="399"/>
      <c r="I878" s="399"/>
      <c r="J878" s="399"/>
      <c r="K878" s="399"/>
      <c r="L878" s="399"/>
      <c r="M878" s="399"/>
      <c r="N878" s="399"/>
      <c r="O878" s="399"/>
      <c r="P878" s="399"/>
      <c r="Q878" s="399"/>
      <c r="R878" s="400"/>
      <c r="S878" s="399"/>
      <c r="T878" s="400"/>
      <c r="U878" s="400"/>
      <c r="V878" s="400"/>
      <c r="W878" s="400"/>
      <c r="X878" s="400"/>
      <c r="Y878" s="400"/>
      <c r="Z878" s="401"/>
      <c r="AA878" s="401"/>
      <c r="AB878" s="401"/>
      <c r="AC878" s="401"/>
      <c r="AD878" s="401"/>
      <c r="AE878" s="401"/>
    </row>
    <row r="879" ht="12.0" customHeight="1">
      <c r="A879" s="399"/>
      <c r="B879" s="399"/>
      <c r="C879" s="399"/>
      <c r="D879" s="399"/>
      <c r="E879" s="399"/>
      <c r="F879" s="399"/>
      <c r="G879" s="399"/>
      <c r="H879" s="399"/>
      <c r="I879" s="399"/>
      <c r="J879" s="399"/>
      <c r="K879" s="399"/>
      <c r="L879" s="399"/>
      <c r="M879" s="399"/>
      <c r="N879" s="399"/>
      <c r="O879" s="399"/>
      <c r="P879" s="399"/>
      <c r="Q879" s="399"/>
      <c r="R879" s="400"/>
      <c r="S879" s="399"/>
      <c r="T879" s="400"/>
      <c r="U879" s="400"/>
      <c r="V879" s="400"/>
      <c r="W879" s="400"/>
      <c r="X879" s="400"/>
      <c r="Y879" s="400"/>
      <c r="Z879" s="401"/>
      <c r="AA879" s="401"/>
      <c r="AB879" s="401"/>
      <c r="AC879" s="401"/>
      <c r="AD879" s="401"/>
      <c r="AE879" s="401"/>
    </row>
    <row r="880" ht="12.0" customHeight="1">
      <c r="A880" s="399"/>
      <c r="B880" s="399"/>
      <c r="C880" s="399"/>
      <c r="D880" s="399"/>
      <c r="E880" s="399"/>
      <c r="F880" s="399"/>
      <c r="G880" s="399"/>
      <c r="H880" s="399"/>
      <c r="I880" s="399"/>
      <c r="J880" s="399"/>
      <c r="K880" s="399"/>
      <c r="L880" s="399"/>
      <c r="M880" s="399"/>
      <c r="N880" s="399"/>
      <c r="O880" s="399"/>
      <c r="P880" s="399"/>
      <c r="Q880" s="399"/>
      <c r="R880" s="400"/>
      <c r="S880" s="399"/>
      <c r="T880" s="400"/>
      <c r="U880" s="400"/>
      <c r="V880" s="400"/>
      <c r="W880" s="400"/>
      <c r="X880" s="400"/>
      <c r="Y880" s="400"/>
      <c r="Z880" s="401"/>
      <c r="AA880" s="401"/>
      <c r="AB880" s="401"/>
      <c r="AC880" s="401"/>
      <c r="AD880" s="401"/>
      <c r="AE880" s="401"/>
    </row>
    <row r="881" ht="12.0" customHeight="1">
      <c r="A881" s="399"/>
      <c r="B881" s="399"/>
      <c r="C881" s="399"/>
      <c r="D881" s="399"/>
      <c r="E881" s="399"/>
      <c r="F881" s="399"/>
      <c r="G881" s="399"/>
      <c r="H881" s="399"/>
      <c r="I881" s="399"/>
      <c r="J881" s="399"/>
      <c r="K881" s="399"/>
      <c r="L881" s="399"/>
      <c r="M881" s="399"/>
      <c r="N881" s="399"/>
      <c r="O881" s="399"/>
      <c r="P881" s="399"/>
      <c r="Q881" s="399"/>
      <c r="R881" s="400"/>
      <c r="S881" s="399"/>
      <c r="T881" s="400"/>
      <c r="U881" s="400"/>
      <c r="V881" s="400"/>
      <c r="W881" s="400"/>
      <c r="X881" s="400"/>
      <c r="Y881" s="400"/>
      <c r="Z881" s="401"/>
      <c r="AA881" s="401"/>
      <c r="AB881" s="401"/>
      <c r="AC881" s="401"/>
      <c r="AD881" s="401"/>
      <c r="AE881" s="401"/>
    </row>
    <row r="882" ht="12.0" customHeight="1">
      <c r="A882" s="399"/>
      <c r="B882" s="399"/>
      <c r="C882" s="399"/>
      <c r="D882" s="399"/>
      <c r="E882" s="399"/>
      <c r="F882" s="399"/>
      <c r="G882" s="399"/>
      <c r="H882" s="399"/>
      <c r="I882" s="399"/>
      <c r="J882" s="399"/>
      <c r="K882" s="399"/>
      <c r="L882" s="399"/>
      <c r="M882" s="399"/>
      <c r="N882" s="399"/>
      <c r="O882" s="399"/>
      <c r="P882" s="399"/>
      <c r="Q882" s="399"/>
      <c r="R882" s="400"/>
      <c r="S882" s="399"/>
      <c r="T882" s="400"/>
      <c r="U882" s="400"/>
      <c r="V882" s="400"/>
      <c r="W882" s="400"/>
      <c r="X882" s="400"/>
      <c r="Y882" s="400"/>
      <c r="Z882" s="401"/>
      <c r="AA882" s="401"/>
      <c r="AB882" s="401"/>
      <c r="AC882" s="401"/>
      <c r="AD882" s="401"/>
      <c r="AE882" s="401"/>
    </row>
    <row r="883" ht="12.0" customHeight="1">
      <c r="A883" s="399"/>
      <c r="B883" s="399"/>
      <c r="C883" s="399"/>
      <c r="D883" s="399"/>
      <c r="E883" s="399"/>
      <c r="F883" s="399"/>
      <c r="G883" s="399"/>
      <c r="H883" s="399"/>
      <c r="I883" s="399"/>
      <c r="J883" s="399"/>
      <c r="K883" s="399"/>
      <c r="L883" s="399"/>
      <c r="M883" s="399"/>
      <c r="N883" s="399"/>
      <c r="O883" s="399"/>
      <c r="P883" s="399"/>
      <c r="Q883" s="399"/>
      <c r="R883" s="400"/>
      <c r="S883" s="399"/>
      <c r="T883" s="400"/>
      <c r="U883" s="400"/>
      <c r="V883" s="400"/>
      <c r="W883" s="400"/>
      <c r="X883" s="400"/>
      <c r="Y883" s="400"/>
      <c r="Z883" s="401"/>
      <c r="AA883" s="401"/>
      <c r="AB883" s="401"/>
      <c r="AC883" s="401"/>
      <c r="AD883" s="401"/>
      <c r="AE883" s="401"/>
    </row>
    <row r="884" ht="12.0" customHeight="1">
      <c r="A884" s="399"/>
      <c r="B884" s="399"/>
      <c r="C884" s="399"/>
      <c r="D884" s="399"/>
      <c r="E884" s="399"/>
      <c r="F884" s="399"/>
      <c r="G884" s="399"/>
      <c r="H884" s="399"/>
      <c r="I884" s="399"/>
      <c r="J884" s="399"/>
      <c r="K884" s="399"/>
      <c r="L884" s="399"/>
      <c r="M884" s="399"/>
      <c r="N884" s="399"/>
      <c r="O884" s="399"/>
      <c r="P884" s="399"/>
      <c r="Q884" s="399"/>
      <c r="R884" s="400"/>
      <c r="S884" s="399"/>
      <c r="T884" s="400"/>
      <c r="U884" s="400"/>
      <c r="V884" s="400"/>
      <c r="W884" s="400"/>
      <c r="X884" s="400"/>
      <c r="Y884" s="400"/>
      <c r="Z884" s="401"/>
      <c r="AA884" s="401"/>
      <c r="AB884" s="401"/>
      <c r="AC884" s="401"/>
      <c r="AD884" s="401"/>
      <c r="AE884" s="401"/>
    </row>
    <row r="885" ht="12.0" customHeight="1">
      <c r="A885" s="399"/>
      <c r="B885" s="399"/>
      <c r="C885" s="399"/>
      <c r="D885" s="399"/>
      <c r="E885" s="399"/>
      <c r="F885" s="399"/>
      <c r="G885" s="399"/>
      <c r="H885" s="399"/>
      <c r="I885" s="399"/>
      <c r="J885" s="399"/>
      <c r="K885" s="399"/>
      <c r="L885" s="399"/>
      <c r="M885" s="399"/>
      <c r="N885" s="399"/>
      <c r="O885" s="399"/>
      <c r="P885" s="399"/>
      <c r="Q885" s="399"/>
      <c r="R885" s="400"/>
      <c r="S885" s="399"/>
      <c r="T885" s="400"/>
      <c r="U885" s="400"/>
      <c r="V885" s="400"/>
      <c r="W885" s="400"/>
      <c r="X885" s="400"/>
      <c r="Y885" s="400"/>
      <c r="Z885" s="401"/>
      <c r="AA885" s="401"/>
      <c r="AB885" s="401"/>
      <c r="AC885" s="401"/>
      <c r="AD885" s="401"/>
      <c r="AE885" s="401"/>
    </row>
    <row r="886" ht="12.0" customHeight="1">
      <c r="A886" s="399"/>
      <c r="B886" s="399"/>
      <c r="C886" s="399"/>
      <c r="D886" s="399"/>
      <c r="E886" s="399"/>
      <c r="F886" s="399"/>
      <c r="G886" s="399"/>
      <c r="H886" s="399"/>
      <c r="I886" s="399"/>
      <c r="J886" s="399"/>
      <c r="K886" s="399"/>
      <c r="L886" s="399"/>
      <c r="M886" s="399"/>
      <c r="N886" s="399"/>
      <c r="O886" s="399"/>
      <c r="P886" s="399"/>
      <c r="Q886" s="399"/>
      <c r="R886" s="400"/>
      <c r="S886" s="399"/>
      <c r="T886" s="400"/>
      <c r="U886" s="400"/>
      <c r="V886" s="400"/>
      <c r="W886" s="400"/>
      <c r="X886" s="400"/>
      <c r="Y886" s="400"/>
      <c r="Z886" s="401"/>
      <c r="AA886" s="401"/>
      <c r="AB886" s="401"/>
      <c r="AC886" s="401"/>
      <c r="AD886" s="401"/>
      <c r="AE886" s="401"/>
    </row>
    <row r="887" ht="12.0" customHeight="1">
      <c r="A887" s="399"/>
      <c r="B887" s="399"/>
      <c r="C887" s="399"/>
      <c r="D887" s="399"/>
      <c r="E887" s="399"/>
      <c r="F887" s="399"/>
      <c r="G887" s="399"/>
      <c r="H887" s="399"/>
      <c r="I887" s="399"/>
      <c r="J887" s="399"/>
      <c r="K887" s="399"/>
      <c r="L887" s="399"/>
      <c r="M887" s="399"/>
      <c r="N887" s="399"/>
      <c r="O887" s="399"/>
      <c r="P887" s="399"/>
      <c r="Q887" s="399"/>
      <c r="R887" s="400"/>
      <c r="S887" s="399"/>
      <c r="T887" s="400"/>
      <c r="U887" s="400"/>
      <c r="V887" s="400"/>
      <c r="W887" s="400"/>
      <c r="X887" s="400"/>
      <c r="Y887" s="400"/>
      <c r="Z887" s="401"/>
      <c r="AA887" s="401"/>
      <c r="AB887" s="401"/>
      <c r="AC887" s="401"/>
      <c r="AD887" s="401"/>
      <c r="AE887" s="401"/>
    </row>
    <row r="888" ht="12.0" customHeight="1">
      <c r="A888" s="399"/>
      <c r="B888" s="399"/>
      <c r="C888" s="399"/>
      <c r="D888" s="399"/>
      <c r="E888" s="399"/>
      <c r="F888" s="399"/>
      <c r="G888" s="399"/>
      <c r="H888" s="399"/>
      <c r="I888" s="399"/>
      <c r="J888" s="399"/>
      <c r="K888" s="399"/>
      <c r="L888" s="399"/>
      <c r="M888" s="399"/>
      <c r="N888" s="399"/>
      <c r="O888" s="399"/>
      <c r="P888" s="399"/>
      <c r="Q888" s="399"/>
      <c r="R888" s="400"/>
      <c r="S888" s="399"/>
      <c r="T888" s="400"/>
      <c r="U888" s="400"/>
      <c r="V888" s="400"/>
      <c r="W888" s="400"/>
      <c r="X888" s="400"/>
      <c r="Y888" s="400"/>
      <c r="Z888" s="401"/>
      <c r="AA888" s="401"/>
      <c r="AB888" s="401"/>
      <c r="AC888" s="401"/>
      <c r="AD888" s="401"/>
      <c r="AE888" s="401"/>
    </row>
    <row r="889" ht="12.0" customHeight="1">
      <c r="A889" s="399"/>
      <c r="B889" s="399"/>
      <c r="C889" s="399"/>
      <c r="D889" s="399"/>
      <c r="E889" s="399"/>
      <c r="F889" s="399"/>
      <c r="G889" s="399"/>
      <c r="H889" s="399"/>
      <c r="I889" s="399"/>
      <c r="J889" s="399"/>
      <c r="K889" s="399"/>
      <c r="L889" s="399"/>
      <c r="M889" s="399"/>
      <c r="N889" s="399"/>
      <c r="O889" s="399"/>
      <c r="P889" s="399"/>
      <c r="Q889" s="399"/>
      <c r="R889" s="400"/>
      <c r="S889" s="399"/>
      <c r="T889" s="400"/>
      <c r="U889" s="400"/>
      <c r="V889" s="400"/>
      <c r="W889" s="400"/>
      <c r="X889" s="400"/>
      <c r="Y889" s="400"/>
      <c r="Z889" s="401"/>
      <c r="AA889" s="401"/>
      <c r="AB889" s="401"/>
      <c r="AC889" s="401"/>
      <c r="AD889" s="401"/>
      <c r="AE889" s="401"/>
    </row>
    <row r="890" ht="12.0" customHeight="1">
      <c r="A890" s="399"/>
      <c r="B890" s="399"/>
      <c r="C890" s="399"/>
      <c r="D890" s="399"/>
      <c r="E890" s="399"/>
      <c r="F890" s="399"/>
      <c r="G890" s="399"/>
      <c r="H890" s="399"/>
      <c r="I890" s="399"/>
      <c r="J890" s="399"/>
      <c r="K890" s="399"/>
      <c r="L890" s="399"/>
      <c r="M890" s="399"/>
      <c r="N890" s="399"/>
      <c r="O890" s="399"/>
      <c r="P890" s="399"/>
      <c r="Q890" s="399"/>
      <c r="R890" s="400"/>
      <c r="S890" s="399"/>
      <c r="T890" s="400"/>
      <c r="U890" s="400"/>
      <c r="V890" s="400"/>
      <c r="W890" s="400"/>
      <c r="X890" s="400"/>
      <c r="Y890" s="400"/>
      <c r="Z890" s="401"/>
      <c r="AA890" s="401"/>
      <c r="AB890" s="401"/>
      <c r="AC890" s="401"/>
      <c r="AD890" s="401"/>
      <c r="AE890" s="401"/>
    </row>
    <row r="891" ht="12.0" customHeight="1">
      <c r="A891" s="399"/>
      <c r="B891" s="399"/>
      <c r="C891" s="399"/>
      <c r="D891" s="399"/>
      <c r="E891" s="399"/>
      <c r="F891" s="399"/>
      <c r="G891" s="399"/>
      <c r="H891" s="399"/>
      <c r="I891" s="399"/>
      <c r="J891" s="399"/>
      <c r="K891" s="399"/>
      <c r="L891" s="399"/>
      <c r="M891" s="399"/>
      <c r="N891" s="399"/>
      <c r="O891" s="399"/>
      <c r="P891" s="399"/>
      <c r="Q891" s="399"/>
      <c r="R891" s="400"/>
      <c r="S891" s="399"/>
      <c r="T891" s="400"/>
      <c r="U891" s="400"/>
      <c r="V891" s="400"/>
      <c r="W891" s="400"/>
      <c r="X891" s="400"/>
      <c r="Y891" s="400"/>
      <c r="Z891" s="401"/>
      <c r="AA891" s="401"/>
      <c r="AB891" s="401"/>
      <c r="AC891" s="401"/>
      <c r="AD891" s="401"/>
      <c r="AE891" s="401"/>
    </row>
    <row r="892" ht="12.0" customHeight="1">
      <c r="A892" s="399"/>
      <c r="B892" s="399"/>
      <c r="C892" s="399"/>
      <c r="D892" s="399"/>
      <c r="E892" s="399"/>
      <c r="F892" s="399"/>
      <c r="G892" s="399"/>
      <c r="H892" s="399"/>
      <c r="I892" s="399"/>
      <c r="J892" s="399"/>
      <c r="K892" s="399"/>
      <c r="L892" s="399"/>
      <c r="M892" s="399"/>
      <c r="N892" s="399"/>
      <c r="O892" s="399"/>
      <c r="P892" s="399"/>
      <c r="Q892" s="399"/>
      <c r="R892" s="400"/>
      <c r="S892" s="399"/>
      <c r="T892" s="400"/>
      <c r="U892" s="400"/>
      <c r="V892" s="400"/>
      <c r="W892" s="400"/>
      <c r="X892" s="400"/>
      <c r="Y892" s="400"/>
      <c r="Z892" s="401"/>
      <c r="AA892" s="401"/>
      <c r="AB892" s="401"/>
      <c r="AC892" s="401"/>
      <c r="AD892" s="401"/>
      <c r="AE892" s="401"/>
    </row>
    <row r="893" ht="12.0" customHeight="1">
      <c r="A893" s="399"/>
      <c r="B893" s="399"/>
      <c r="C893" s="399"/>
      <c r="D893" s="399"/>
      <c r="E893" s="399"/>
      <c r="F893" s="399"/>
      <c r="G893" s="399"/>
      <c r="H893" s="399"/>
      <c r="I893" s="399"/>
      <c r="J893" s="399"/>
      <c r="K893" s="399"/>
      <c r="L893" s="399"/>
      <c r="M893" s="399"/>
      <c r="N893" s="399"/>
      <c r="O893" s="399"/>
      <c r="P893" s="399"/>
      <c r="Q893" s="399"/>
      <c r="R893" s="400"/>
      <c r="S893" s="399"/>
      <c r="T893" s="400"/>
      <c r="U893" s="400"/>
      <c r="V893" s="400"/>
      <c r="W893" s="400"/>
      <c r="X893" s="400"/>
      <c r="Y893" s="400"/>
      <c r="Z893" s="401"/>
      <c r="AA893" s="401"/>
      <c r="AB893" s="401"/>
      <c r="AC893" s="401"/>
      <c r="AD893" s="401"/>
      <c r="AE893" s="401"/>
    </row>
    <row r="894" ht="12.0" customHeight="1">
      <c r="A894" s="399"/>
      <c r="B894" s="399"/>
      <c r="C894" s="399"/>
      <c r="D894" s="399"/>
      <c r="E894" s="399"/>
      <c r="F894" s="399"/>
      <c r="G894" s="399"/>
      <c r="H894" s="399"/>
      <c r="I894" s="399"/>
      <c r="J894" s="399"/>
      <c r="K894" s="399"/>
      <c r="L894" s="399"/>
      <c r="M894" s="399"/>
      <c r="N894" s="399"/>
      <c r="O894" s="399"/>
      <c r="P894" s="399"/>
      <c r="Q894" s="399"/>
      <c r="R894" s="400"/>
      <c r="S894" s="399"/>
      <c r="T894" s="400"/>
      <c r="U894" s="400"/>
      <c r="V894" s="400"/>
      <c r="W894" s="400"/>
      <c r="X894" s="400"/>
      <c r="Y894" s="400"/>
      <c r="Z894" s="401"/>
      <c r="AA894" s="401"/>
      <c r="AB894" s="401"/>
      <c r="AC894" s="401"/>
      <c r="AD894" s="401"/>
      <c r="AE894" s="401"/>
    </row>
    <row r="895" ht="12.0" customHeight="1">
      <c r="A895" s="399"/>
      <c r="B895" s="399"/>
      <c r="C895" s="399"/>
      <c r="D895" s="399"/>
      <c r="E895" s="399"/>
      <c r="F895" s="399"/>
      <c r="G895" s="399"/>
      <c r="H895" s="399"/>
      <c r="I895" s="399"/>
      <c r="J895" s="399"/>
      <c r="K895" s="399"/>
      <c r="L895" s="399"/>
      <c r="M895" s="399"/>
      <c r="N895" s="399"/>
      <c r="O895" s="399"/>
      <c r="P895" s="399"/>
      <c r="Q895" s="399"/>
      <c r="R895" s="400"/>
      <c r="S895" s="399"/>
      <c r="T895" s="400"/>
      <c r="U895" s="400"/>
      <c r="V895" s="400"/>
      <c r="W895" s="400"/>
      <c r="X895" s="400"/>
      <c r="Y895" s="400"/>
      <c r="Z895" s="401"/>
      <c r="AA895" s="401"/>
      <c r="AB895" s="401"/>
      <c r="AC895" s="401"/>
      <c r="AD895" s="401"/>
      <c r="AE895" s="401"/>
    </row>
    <row r="896" ht="12.0" customHeight="1">
      <c r="A896" s="399"/>
      <c r="B896" s="399"/>
      <c r="C896" s="399"/>
      <c r="D896" s="399"/>
      <c r="E896" s="399"/>
      <c r="F896" s="399"/>
      <c r="G896" s="399"/>
      <c r="H896" s="399"/>
      <c r="I896" s="399"/>
      <c r="J896" s="399"/>
      <c r="K896" s="399"/>
      <c r="L896" s="399"/>
      <c r="M896" s="399"/>
      <c r="N896" s="399"/>
      <c r="O896" s="399"/>
      <c r="P896" s="399"/>
      <c r="Q896" s="399"/>
      <c r="R896" s="400"/>
      <c r="S896" s="399"/>
      <c r="T896" s="400"/>
      <c r="U896" s="400"/>
      <c r="V896" s="400"/>
      <c r="W896" s="400"/>
      <c r="X896" s="400"/>
      <c r="Y896" s="400"/>
      <c r="Z896" s="401"/>
      <c r="AA896" s="401"/>
      <c r="AB896" s="401"/>
      <c r="AC896" s="401"/>
      <c r="AD896" s="401"/>
      <c r="AE896" s="401"/>
    </row>
    <row r="897" ht="12.0" customHeight="1">
      <c r="A897" s="399"/>
      <c r="B897" s="399"/>
      <c r="C897" s="399"/>
      <c r="D897" s="399"/>
      <c r="E897" s="399"/>
      <c r="F897" s="399"/>
      <c r="G897" s="399"/>
      <c r="H897" s="399"/>
      <c r="I897" s="399"/>
      <c r="J897" s="399"/>
      <c r="K897" s="399"/>
      <c r="L897" s="399"/>
      <c r="M897" s="399"/>
      <c r="N897" s="399"/>
      <c r="O897" s="399"/>
      <c r="P897" s="399"/>
      <c r="Q897" s="399"/>
      <c r="R897" s="400"/>
      <c r="S897" s="399"/>
      <c r="T897" s="400"/>
      <c r="U897" s="400"/>
      <c r="V897" s="400"/>
      <c r="W897" s="400"/>
      <c r="X897" s="400"/>
      <c r="Y897" s="400"/>
      <c r="Z897" s="401"/>
      <c r="AA897" s="401"/>
      <c r="AB897" s="401"/>
      <c r="AC897" s="401"/>
      <c r="AD897" s="401"/>
      <c r="AE897" s="401"/>
    </row>
    <row r="898" ht="12.0" customHeight="1">
      <c r="A898" s="399"/>
      <c r="B898" s="399"/>
      <c r="C898" s="399"/>
      <c r="D898" s="399"/>
      <c r="E898" s="399"/>
      <c r="F898" s="399"/>
      <c r="G898" s="399"/>
      <c r="H898" s="399"/>
      <c r="I898" s="399"/>
      <c r="J898" s="399"/>
      <c r="K898" s="399"/>
      <c r="L898" s="399"/>
      <c r="M898" s="399"/>
      <c r="N898" s="399"/>
      <c r="O898" s="399"/>
      <c r="P898" s="399"/>
      <c r="Q898" s="399"/>
      <c r="R898" s="400"/>
      <c r="S898" s="399"/>
      <c r="T898" s="400"/>
      <c r="U898" s="400"/>
      <c r="V898" s="400"/>
      <c r="W898" s="400"/>
      <c r="X898" s="400"/>
      <c r="Y898" s="400"/>
      <c r="Z898" s="401"/>
      <c r="AA898" s="401"/>
      <c r="AB898" s="401"/>
      <c r="AC898" s="401"/>
      <c r="AD898" s="401"/>
      <c r="AE898" s="401"/>
    </row>
    <row r="899" ht="12.0" customHeight="1">
      <c r="A899" s="399"/>
      <c r="B899" s="399"/>
      <c r="C899" s="399"/>
      <c r="D899" s="399"/>
      <c r="E899" s="399"/>
      <c r="F899" s="399"/>
      <c r="G899" s="399"/>
      <c r="H899" s="399"/>
      <c r="I899" s="399"/>
      <c r="J899" s="399"/>
      <c r="K899" s="399"/>
      <c r="L899" s="399"/>
      <c r="M899" s="399"/>
      <c r="N899" s="399"/>
      <c r="O899" s="399"/>
      <c r="P899" s="399"/>
      <c r="Q899" s="399"/>
      <c r="R899" s="400"/>
      <c r="S899" s="399"/>
      <c r="T899" s="400"/>
      <c r="U899" s="400"/>
      <c r="V899" s="400"/>
      <c r="W899" s="400"/>
      <c r="X899" s="400"/>
      <c r="Y899" s="400"/>
      <c r="Z899" s="401"/>
      <c r="AA899" s="401"/>
      <c r="AB899" s="401"/>
      <c r="AC899" s="401"/>
      <c r="AD899" s="401"/>
      <c r="AE899" s="401"/>
    </row>
    <row r="900" ht="12.0" customHeight="1">
      <c r="A900" s="399"/>
      <c r="B900" s="399"/>
      <c r="C900" s="399"/>
      <c r="D900" s="399"/>
      <c r="E900" s="399"/>
      <c r="F900" s="399"/>
      <c r="G900" s="399"/>
      <c r="H900" s="399"/>
      <c r="I900" s="399"/>
      <c r="J900" s="399"/>
      <c r="K900" s="399"/>
      <c r="L900" s="399"/>
      <c r="M900" s="399"/>
      <c r="N900" s="399"/>
      <c r="O900" s="399"/>
      <c r="P900" s="399"/>
      <c r="Q900" s="399"/>
      <c r="R900" s="400"/>
      <c r="S900" s="399"/>
      <c r="T900" s="400"/>
      <c r="U900" s="400"/>
      <c r="V900" s="400"/>
      <c r="W900" s="400"/>
      <c r="X900" s="400"/>
      <c r="Y900" s="400"/>
      <c r="Z900" s="401"/>
      <c r="AA900" s="401"/>
      <c r="AB900" s="401"/>
      <c r="AC900" s="401"/>
      <c r="AD900" s="401"/>
      <c r="AE900" s="401"/>
    </row>
    <row r="901" ht="12.0" customHeight="1">
      <c r="A901" s="399"/>
      <c r="B901" s="399"/>
      <c r="C901" s="399"/>
      <c r="D901" s="399"/>
      <c r="E901" s="399"/>
      <c r="F901" s="399"/>
      <c r="G901" s="399"/>
      <c r="H901" s="399"/>
      <c r="I901" s="399"/>
      <c r="J901" s="399"/>
      <c r="K901" s="399"/>
      <c r="L901" s="399"/>
      <c r="M901" s="399"/>
      <c r="N901" s="399"/>
      <c r="O901" s="399"/>
      <c r="P901" s="399"/>
      <c r="Q901" s="399"/>
      <c r="R901" s="400"/>
      <c r="S901" s="399"/>
      <c r="T901" s="400"/>
      <c r="U901" s="400"/>
      <c r="V901" s="400"/>
      <c r="W901" s="400"/>
      <c r="X901" s="400"/>
      <c r="Y901" s="400"/>
      <c r="Z901" s="401"/>
      <c r="AA901" s="401"/>
      <c r="AB901" s="401"/>
      <c r="AC901" s="401"/>
      <c r="AD901" s="401"/>
      <c r="AE901" s="401"/>
    </row>
    <row r="902" ht="12.0" customHeight="1">
      <c r="A902" s="399"/>
      <c r="B902" s="399"/>
      <c r="C902" s="399"/>
      <c r="D902" s="399"/>
      <c r="E902" s="399"/>
      <c r="F902" s="399"/>
      <c r="G902" s="399"/>
      <c r="H902" s="399"/>
      <c r="I902" s="399"/>
      <c r="J902" s="399"/>
      <c r="K902" s="399"/>
      <c r="L902" s="399"/>
      <c r="M902" s="399"/>
      <c r="N902" s="399"/>
      <c r="O902" s="399"/>
      <c r="P902" s="399"/>
      <c r="Q902" s="399"/>
      <c r="R902" s="400"/>
      <c r="S902" s="399"/>
      <c r="T902" s="400"/>
      <c r="U902" s="400"/>
      <c r="V902" s="400"/>
      <c r="W902" s="400"/>
      <c r="X902" s="400"/>
      <c r="Y902" s="400"/>
      <c r="Z902" s="401"/>
      <c r="AA902" s="401"/>
      <c r="AB902" s="401"/>
      <c r="AC902" s="401"/>
      <c r="AD902" s="401"/>
      <c r="AE902" s="401"/>
    </row>
    <row r="903" ht="12.0" customHeight="1">
      <c r="A903" s="399"/>
      <c r="B903" s="399"/>
      <c r="C903" s="399"/>
      <c r="D903" s="399"/>
      <c r="E903" s="399"/>
      <c r="F903" s="399"/>
      <c r="G903" s="399"/>
      <c r="H903" s="399"/>
      <c r="I903" s="399"/>
      <c r="J903" s="399"/>
      <c r="K903" s="399"/>
      <c r="L903" s="399"/>
      <c r="M903" s="399"/>
      <c r="N903" s="399"/>
      <c r="O903" s="399"/>
      <c r="P903" s="399"/>
      <c r="Q903" s="399"/>
      <c r="R903" s="400"/>
      <c r="S903" s="399"/>
      <c r="T903" s="400"/>
      <c r="U903" s="400"/>
      <c r="V903" s="400"/>
      <c r="W903" s="400"/>
      <c r="X903" s="400"/>
      <c r="Y903" s="400"/>
      <c r="Z903" s="401"/>
      <c r="AA903" s="401"/>
      <c r="AB903" s="401"/>
      <c r="AC903" s="401"/>
      <c r="AD903" s="401"/>
      <c r="AE903" s="401"/>
    </row>
    <row r="904" ht="12.0" customHeight="1">
      <c r="A904" s="399"/>
      <c r="B904" s="399"/>
      <c r="C904" s="399"/>
      <c r="D904" s="399"/>
      <c r="E904" s="399"/>
      <c r="F904" s="399"/>
      <c r="G904" s="399"/>
      <c r="H904" s="399"/>
      <c r="I904" s="399"/>
      <c r="J904" s="399"/>
      <c r="K904" s="399"/>
      <c r="L904" s="399"/>
      <c r="M904" s="399"/>
      <c r="N904" s="399"/>
      <c r="O904" s="399"/>
      <c r="P904" s="399"/>
      <c r="Q904" s="399"/>
      <c r="R904" s="400"/>
      <c r="S904" s="399"/>
      <c r="T904" s="400"/>
      <c r="U904" s="400"/>
      <c r="V904" s="400"/>
      <c r="W904" s="400"/>
      <c r="X904" s="400"/>
      <c r="Y904" s="400"/>
      <c r="Z904" s="401"/>
      <c r="AA904" s="401"/>
      <c r="AB904" s="401"/>
      <c r="AC904" s="401"/>
      <c r="AD904" s="401"/>
      <c r="AE904" s="401"/>
    </row>
    <row r="905" ht="12.0" customHeight="1">
      <c r="A905" s="399"/>
      <c r="B905" s="399"/>
      <c r="C905" s="399"/>
      <c r="D905" s="399"/>
      <c r="E905" s="399"/>
      <c r="F905" s="399"/>
      <c r="G905" s="399"/>
      <c r="H905" s="399"/>
      <c r="I905" s="399"/>
      <c r="J905" s="399"/>
      <c r="K905" s="399"/>
      <c r="L905" s="399"/>
      <c r="M905" s="399"/>
      <c r="N905" s="399"/>
      <c r="O905" s="399"/>
      <c r="P905" s="399"/>
      <c r="Q905" s="399"/>
      <c r="R905" s="400"/>
      <c r="S905" s="399"/>
      <c r="T905" s="400"/>
      <c r="U905" s="400"/>
      <c r="V905" s="400"/>
      <c r="W905" s="400"/>
      <c r="X905" s="400"/>
      <c r="Y905" s="400"/>
      <c r="Z905" s="401"/>
      <c r="AA905" s="401"/>
      <c r="AB905" s="401"/>
      <c r="AC905" s="401"/>
      <c r="AD905" s="401"/>
      <c r="AE905" s="401"/>
    </row>
    <row r="906" ht="12.0" customHeight="1">
      <c r="A906" s="399"/>
      <c r="B906" s="399"/>
      <c r="C906" s="399"/>
      <c r="D906" s="399"/>
      <c r="E906" s="399"/>
      <c r="F906" s="399"/>
      <c r="G906" s="399"/>
      <c r="H906" s="399"/>
      <c r="I906" s="399"/>
      <c r="J906" s="399"/>
      <c r="K906" s="399"/>
      <c r="L906" s="399"/>
      <c r="M906" s="399"/>
      <c r="N906" s="399"/>
      <c r="O906" s="399"/>
      <c r="P906" s="399"/>
      <c r="Q906" s="399"/>
      <c r="R906" s="400"/>
      <c r="S906" s="399"/>
      <c r="T906" s="400"/>
      <c r="U906" s="400"/>
      <c r="V906" s="400"/>
      <c r="W906" s="400"/>
      <c r="X906" s="400"/>
      <c r="Y906" s="400"/>
      <c r="Z906" s="401"/>
      <c r="AA906" s="401"/>
      <c r="AB906" s="401"/>
      <c r="AC906" s="401"/>
      <c r="AD906" s="401"/>
      <c r="AE906" s="401"/>
    </row>
    <row r="907" ht="12.0" customHeight="1">
      <c r="A907" s="399"/>
      <c r="B907" s="399"/>
      <c r="C907" s="399"/>
      <c r="D907" s="399"/>
      <c r="E907" s="399"/>
      <c r="F907" s="399"/>
      <c r="G907" s="399"/>
      <c r="H907" s="399"/>
      <c r="I907" s="399"/>
      <c r="J907" s="399"/>
      <c r="K907" s="399"/>
      <c r="L907" s="399"/>
      <c r="M907" s="399"/>
      <c r="N907" s="399"/>
      <c r="O907" s="399"/>
      <c r="P907" s="399"/>
      <c r="Q907" s="399"/>
      <c r="R907" s="400"/>
      <c r="S907" s="399"/>
      <c r="T907" s="400"/>
      <c r="U907" s="400"/>
      <c r="V907" s="400"/>
      <c r="W907" s="400"/>
      <c r="X907" s="400"/>
      <c r="Y907" s="400"/>
      <c r="Z907" s="401"/>
      <c r="AA907" s="401"/>
      <c r="AB907" s="401"/>
      <c r="AC907" s="401"/>
      <c r="AD907" s="401"/>
      <c r="AE907" s="401"/>
    </row>
    <row r="908" ht="12.0" customHeight="1">
      <c r="A908" s="399"/>
      <c r="B908" s="399"/>
      <c r="C908" s="399"/>
      <c r="D908" s="399"/>
      <c r="E908" s="399"/>
      <c r="F908" s="399"/>
      <c r="G908" s="399"/>
      <c r="H908" s="399"/>
      <c r="I908" s="399"/>
      <c r="J908" s="399"/>
      <c r="K908" s="399"/>
      <c r="L908" s="399"/>
      <c r="M908" s="399"/>
      <c r="N908" s="399"/>
      <c r="O908" s="399"/>
      <c r="P908" s="399"/>
      <c r="Q908" s="399"/>
      <c r="R908" s="400"/>
      <c r="S908" s="399"/>
      <c r="T908" s="400"/>
      <c r="U908" s="400"/>
      <c r="V908" s="400"/>
      <c r="W908" s="400"/>
      <c r="X908" s="400"/>
      <c r="Y908" s="400"/>
      <c r="Z908" s="401"/>
      <c r="AA908" s="401"/>
      <c r="AB908" s="401"/>
      <c r="AC908" s="401"/>
      <c r="AD908" s="401"/>
      <c r="AE908" s="401"/>
    </row>
    <row r="909" ht="12.0" customHeight="1">
      <c r="A909" s="399"/>
      <c r="B909" s="399"/>
      <c r="C909" s="399"/>
      <c r="D909" s="399"/>
      <c r="E909" s="399"/>
      <c r="F909" s="399"/>
      <c r="G909" s="399"/>
      <c r="H909" s="399"/>
      <c r="I909" s="399"/>
      <c r="J909" s="399"/>
      <c r="K909" s="399"/>
      <c r="L909" s="399"/>
      <c r="M909" s="399"/>
      <c r="N909" s="399"/>
      <c r="O909" s="399"/>
      <c r="P909" s="399"/>
      <c r="Q909" s="399"/>
      <c r="R909" s="400"/>
      <c r="S909" s="399"/>
      <c r="T909" s="400"/>
      <c r="U909" s="400"/>
      <c r="V909" s="400"/>
      <c r="W909" s="400"/>
      <c r="X909" s="400"/>
      <c r="Y909" s="400"/>
      <c r="Z909" s="401"/>
      <c r="AA909" s="401"/>
      <c r="AB909" s="401"/>
      <c r="AC909" s="401"/>
      <c r="AD909" s="401"/>
      <c r="AE909" s="401"/>
    </row>
    <row r="910" ht="12.0" customHeight="1">
      <c r="A910" s="399"/>
      <c r="B910" s="399"/>
      <c r="C910" s="399"/>
      <c r="D910" s="399"/>
      <c r="E910" s="399"/>
      <c r="F910" s="399"/>
      <c r="G910" s="399"/>
      <c r="H910" s="399"/>
      <c r="I910" s="399"/>
      <c r="J910" s="399"/>
      <c r="K910" s="399"/>
      <c r="L910" s="399"/>
      <c r="M910" s="399"/>
      <c r="N910" s="399"/>
      <c r="O910" s="399"/>
      <c r="P910" s="399"/>
      <c r="Q910" s="399"/>
      <c r="R910" s="400"/>
      <c r="S910" s="399"/>
      <c r="T910" s="400"/>
      <c r="U910" s="400"/>
      <c r="V910" s="400"/>
      <c r="W910" s="400"/>
      <c r="X910" s="400"/>
      <c r="Y910" s="400"/>
      <c r="Z910" s="401"/>
      <c r="AA910" s="401"/>
      <c r="AB910" s="401"/>
      <c r="AC910" s="401"/>
      <c r="AD910" s="401"/>
      <c r="AE910" s="401"/>
    </row>
    <row r="911" ht="12.0" customHeight="1">
      <c r="A911" s="399"/>
      <c r="B911" s="399"/>
      <c r="C911" s="399"/>
      <c r="D911" s="399"/>
      <c r="E911" s="399"/>
      <c r="F911" s="399"/>
      <c r="G911" s="399"/>
      <c r="H911" s="399"/>
      <c r="I911" s="399"/>
      <c r="J911" s="399"/>
      <c r="K911" s="399"/>
      <c r="L911" s="399"/>
      <c r="M911" s="399"/>
      <c r="N911" s="399"/>
      <c r="O911" s="399"/>
      <c r="P911" s="399"/>
      <c r="Q911" s="399"/>
      <c r="R911" s="400"/>
      <c r="S911" s="399"/>
      <c r="T911" s="400"/>
      <c r="U911" s="400"/>
      <c r="V911" s="400"/>
      <c r="W911" s="400"/>
      <c r="X911" s="400"/>
      <c r="Y911" s="400"/>
      <c r="Z911" s="401"/>
      <c r="AA911" s="401"/>
      <c r="AB911" s="401"/>
      <c r="AC911" s="401"/>
      <c r="AD911" s="401"/>
      <c r="AE911" s="401"/>
    </row>
    <row r="912" ht="12.0" customHeight="1">
      <c r="A912" s="399"/>
      <c r="B912" s="399"/>
      <c r="C912" s="399"/>
      <c r="D912" s="399"/>
      <c r="E912" s="399"/>
      <c r="F912" s="399"/>
      <c r="G912" s="399"/>
      <c r="H912" s="399"/>
      <c r="I912" s="399"/>
      <c r="J912" s="399"/>
      <c r="K912" s="399"/>
      <c r="L912" s="399"/>
      <c r="M912" s="399"/>
      <c r="N912" s="399"/>
      <c r="O912" s="399"/>
      <c r="P912" s="399"/>
      <c r="Q912" s="399"/>
      <c r="R912" s="400"/>
      <c r="S912" s="399"/>
      <c r="T912" s="400"/>
      <c r="U912" s="400"/>
      <c r="V912" s="400"/>
      <c r="W912" s="400"/>
      <c r="X912" s="400"/>
      <c r="Y912" s="400"/>
      <c r="Z912" s="401"/>
      <c r="AA912" s="401"/>
      <c r="AB912" s="401"/>
      <c r="AC912" s="401"/>
      <c r="AD912" s="401"/>
      <c r="AE912" s="401"/>
    </row>
    <row r="913" ht="12.0" customHeight="1">
      <c r="A913" s="399"/>
      <c r="B913" s="399"/>
      <c r="C913" s="399"/>
      <c r="D913" s="399"/>
      <c r="E913" s="399"/>
      <c r="F913" s="399"/>
      <c r="G913" s="399"/>
      <c r="H913" s="399"/>
      <c r="I913" s="399"/>
      <c r="J913" s="399"/>
      <c r="K913" s="399"/>
      <c r="L913" s="399"/>
      <c r="M913" s="399"/>
      <c r="N913" s="399"/>
      <c r="O913" s="399"/>
      <c r="P913" s="399"/>
      <c r="Q913" s="399"/>
      <c r="R913" s="400"/>
      <c r="S913" s="399"/>
      <c r="T913" s="400"/>
      <c r="U913" s="400"/>
      <c r="V913" s="400"/>
      <c r="W913" s="400"/>
      <c r="X913" s="400"/>
      <c r="Y913" s="400"/>
      <c r="Z913" s="401"/>
      <c r="AA913" s="401"/>
      <c r="AB913" s="401"/>
      <c r="AC913" s="401"/>
      <c r="AD913" s="401"/>
      <c r="AE913" s="401"/>
    </row>
    <row r="914" ht="12.0" customHeight="1">
      <c r="A914" s="399"/>
      <c r="B914" s="399"/>
      <c r="C914" s="399"/>
      <c r="D914" s="399"/>
      <c r="E914" s="399"/>
      <c r="F914" s="399"/>
      <c r="G914" s="399"/>
      <c r="H914" s="399"/>
      <c r="I914" s="399"/>
      <c r="J914" s="399"/>
      <c r="K914" s="399"/>
      <c r="L914" s="399"/>
      <c r="M914" s="399"/>
      <c r="N914" s="399"/>
      <c r="O914" s="399"/>
      <c r="P914" s="399"/>
      <c r="Q914" s="399"/>
      <c r="R914" s="400"/>
      <c r="S914" s="399"/>
      <c r="T914" s="400"/>
      <c r="U914" s="400"/>
      <c r="V914" s="400"/>
      <c r="W914" s="400"/>
      <c r="X914" s="400"/>
      <c r="Y914" s="400"/>
      <c r="Z914" s="401"/>
      <c r="AA914" s="401"/>
      <c r="AB914" s="401"/>
      <c r="AC914" s="401"/>
      <c r="AD914" s="401"/>
      <c r="AE914" s="401"/>
    </row>
    <row r="915" ht="12.0" customHeight="1">
      <c r="A915" s="399"/>
      <c r="B915" s="399"/>
      <c r="C915" s="399"/>
      <c r="D915" s="399"/>
      <c r="E915" s="399"/>
      <c r="F915" s="399"/>
      <c r="G915" s="399"/>
      <c r="H915" s="399"/>
      <c r="I915" s="399"/>
      <c r="J915" s="399"/>
      <c r="K915" s="399"/>
      <c r="L915" s="399"/>
      <c r="M915" s="399"/>
      <c r="N915" s="399"/>
      <c r="O915" s="399"/>
      <c r="P915" s="399"/>
      <c r="Q915" s="399"/>
      <c r="R915" s="400"/>
      <c r="S915" s="399"/>
      <c r="T915" s="400"/>
      <c r="U915" s="400"/>
      <c r="V915" s="400"/>
      <c r="W915" s="400"/>
      <c r="X915" s="400"/>
      <c r="Y915" s="400"/>
      <c r="Z915" s="401"/>
      <c r="AA915" s="401"/>
      <c r="AB915" s="401"/>
      <c r="AC915" s="401"/>
      <c r="AD915" s="401"/>
      <c r="AE915" s="401"/>
    </row>
    <row r="916" ht="12.0" customHeight="1">
      <c r="A916" s="399"/>
      <c r="B916" s="399"/>
      <c r="C916" s="399"/>
      <c r="D916" s="399"/>
      <c r="E916" s="399"/>
      <c r="F916" s="399"/>
      <c r="G916" s="399"/>
      <c r="H916" s="399"/>
      <c r="I916" s="399"/>
      <c r="J916" s="399"/>
      <c r="K916" s="399"/>
      <c r="L916" s="399"/>
      <c r="M916" s="399"/>
      <c r="N916" s="399"/>
      <c r="O916" s="399"/>
      <c r="P916" s="399"/>
      <c r="Q916" s="399"/>
      <c r="R916" s="400"/>
      <c r="S916" s="399"/>
      <c r="T916" s="400"/>
      <c r="U916" s="400"/>
      <c r="V916" s="400"/>
      <c r="W916" s="400"/>
      <c r="X916" s="400"/>
      <c r="Y916" s="400"/>
      <c r="Z916" s="401"/>
      <c r="AA916" s="401"/>
      <c r="AB916" s="401"/>
      <c r="AC916" s="401"/>
      <c r="AD916" s="401"/>
      <c r="AE916" s="401"/>
    </row>
    <row r="917" ht="12.0" customHeight="1">
      <c r="A917" s="399"/>
      <c r="B917" s="399"/>
      <c r="C917" s="399"/>
      <c r="D917" s="399"/>
      <c r="E917" s="399"/>
      <c r="F917" s="399"/>
      <c r="G917" s="399"/>
      <c r="H917" s="399"/>
      <c r="I917" s="399"/>
      <c r="J917" s="399"/>
      <c r="K917" s="399"/>
      <c r="L917" s="399"/>
      <c r="M917" s="399"/>
      <c r="N917" s="399"/>
      <c r="O917" s="399"/>
      <c r="P917" s="399"/>
      <c r="Q917" s="399"/>
      <c r="R917" s="400"/>
      <c r="S917" s="399"/>
      <c r="T917" s="400"/>
      <c r="U917" s="400"/>
      <c r="V917" s="400"/>
      <c r="W917" s="400"/>
      <c r="X917" s="400"/>
      <c r="Y917" s="400"/>
      <c r="Z917" s="401"/>
      <c r="AA917" s="401"/>
      <c r="AB917" s="401"/>
      <c r="AC917" s="401"/>
      <c r="AD917" s="401"/>
      <c r="AE917" s="401"/>
    </row>
    <row r="918" ht="12.0" customHeight="1">
      <c r="A918" s="399"/>
      <c r="B918" s="399"/>
      <c r="C918" s="399"/>
      <c r="D918" s="399"/>
      <c r="E918" s="399"/>
      <c r="F918" s="399"/>
      <c r="G918" s="399"/>
      <c r="H918" s="399"/>
      <c r="I918" s="399"/>
      <c r="J918" s="399"/>
      <c r="K918" s="399"/>
      <c r="L918" s="399"/>
      <c r="M918" s="399"/>
      <c r="N918" s="399"/>
      <c r="O918" s="399"/>
      <c r="P918" s="399"/>
      <c r="Q918" s="399"/>
      <c r="R918" s="400"/>
      <c r="S918" s="399"/>
      <c r="T918" s="400"/>
      <c r="U918" s="400"/>
      <c r="V918" s="400"/>
      <c r="W918" s="400"/>
      <c r="X918" s="400"/>
      <c r="Y918" s="400"/>
      <c r="Z918" s="401"/>
      <c r="AA918" s="401"/>
      <c r="AB918" s="401"/>
      <c r="AC918" s="401"/>
      <c r="AD918" s="401"/>
      <c r="AE918" s="401"/>
    </row>
    <row r="919" ht="12.0" customHeight="1">
      <c r="A919" s="399"/>
      <c r="B919" s="399"/>
      <c r="C919" s="399"/>
      <c r="D919" s="399"/>
      <c r="E919" s="399"/>
      <c r="F919" s="399"/>
      <c r="G919" s="399"/>
      <c r="H919" s="399"/>
      <c r="I919" s="399"/>
      <c r="J919" s="399"/>
      <c r="K919" s="399"/>
      <c r="L919" s="399"/>
      <c r="M919" s="399"/>
      <c r="N919" s="399"/>
      <c r="O919" s="399"/>
      <c r="P919" s="399"/>
      <c r="Q919" s="399"/>
      <c r="R919" s="400"/>
      <c r="S919" s="399"/>
      <c r="T919" s="400"/>
      <c r="U919" s="400"/>
      <c r="V919" s="400"/>
      <c r="W919" s="400"/>
      <c r="X919" s="400"/>
      <c r="Y919" s="400"/>
      <c r="Z919" s="401"/>
      <c r="AA919" s="401"/>
      <c r="AB919" s="401"/>
      <c r="AC919" s="401"/>
      <c r="AD919" s="401"/>
      <c r="AE919" s="401"/>
    </row>
    <row r="920" ht="12.0" customHeight="1">
      <c r="A920" s="399"/>
      <c r="B920" s="399"/>
      <c r="C920" s="399"/>
      <c r="D920" s="399"/>
      <c r="E920" s="399"/>
      <c r="F920" s="399"/>
      <c r="G920" s="399"/>
      <c r="H920" s="399"/>
      <c r="I920" s="399"/>
      <c r="J920" s="399"/>
      <c r="K920" s="399"/>
      <c r="L920" s="399"/>
      <c r="M920" s="399"/>
      <c r="N920" s="399"/>
      <c r="O920" s="399"/>
      <c r="P920" s="399"/>
      <c r="Q920" s="399"/>
      <c r="R920" s="400"/>
      <c r="S920" s="399"/>
      <c r="T920" s="400"/>
      <c r="U920" s="400"/>
      <c r="V920" s="400"/>
      <c r="W920" s="400"/>
      <c r="X920" s="400"/>
      <c r="Y920" s="400"/>
      <c r="Z920" s="401"/>
      <c r="AA920" s="401"/>
      <c r="AB920" s="401"/>
      <c r="AC920" s="401"/>
      <c r="AD920" s="401"/>
      <c r="AE920" s="401"/>
    </row>
    <row r="921" ht="12.0" customHeight="1">
      <c r="A921" s="399"/>
      <c r="B921" s="399"/>
      <c r="C921" s="399"/>
      <c r="D921" s="399"/>
      <c r="E921" s="399"/>
      <c r="F921" s="399"/>
      <c r="G921" s="399"/>
      <c r="H921" s="399"/>
      <c r="I921" s="399"/>
      <c r="J921" s="399"/>
      <c r="K921" s="399"/>
      <c r="L921" s="399"/>
      <c r="M921" s="399"/>
      <c r="N921" s="399"/>
      <c r="O921" s="399"/>
      <c r="P921" s="399"/>
      <c r="Q921" s="399"/>
      <c r="R921" s="400"/>
      <c r="S921" s="399"/>
      <c r="T921" s="400"/>
      <c r="U921" s="400"/>
      <c r="V921" s="400"/>
      <c r="W921" s="400"/>
      <c r="X921" s="400"/>
      <c r="Y921" s="400"/>
      <c r="Z921" s="401"/>
      <c r="AA921" s="401"/>
      <c r="AB921" s="401"/>
      <c r="AC921" s="401"/>
      <c r="AD921" s="401"/>
      <c r="AE921" s="401"/>
    </row>
    <row r="922" ht="12.0" customHeight="1">
      <c r="A922" s="399"/>
      <c r="B922" s="399"/>
      <c r="C922" s="399"/>
      <c r="D922" s="399"/>
      <c r="E922" s="399"/>
      <c r="F922" s="399"/>
      <c r="G922" s="399"/>
      <c r="H922" s="399"/>
      <c r="I922" s="399"/>
      <c r="J922" s="399"/>
      <c r="K922" s="399"/>
      <c r="L922" s="399"/>
      <c r="M922" s="399"/>
      <c r="N922" s="399"/>
      <c r="O922" s="399"/>
      <c r="P922" s="399"/>
      <c r="Q922" s="399"/>
      <c r="R922" s="400"/>
      <c r="S922" s="399"/>
      <c r="T922" s="400"/>
      <c r="U922" s="400"/>
      <c r="V922" s="400"/>
      <c r="W922" s="400"/>
      <c r="X922" s="400"/>
      <c r="Y922" s="400"/>
      <c r="Z922" s="401"/>
      <c r="AA922" s="401"/>
      <c r="AB922" s="401"/>
      <c r="AC922" s="401"/>
      <c r="AD922" s="401"/>
      <c r="AE922" s="401"/>
    </row>
    <row r="923" ht="12.0" customHeight="1">
      <c r="A923" s="399"/>
      <c r="B923" s="399"/>
      <c r="C923" s="399"/>
      <c r="D923" s="399"/>
      <c r="E923" s="399"/>
      <c r="F923" s="399"/>
      <c r="G923" s="399"/>
      <c r="H923" s="399"/>
      <c r="I923" s="399"/>
      <c r="J923" s="399"/>
      <c r="K923" s="399"/>
      <c r="L923" s="399"/>
      <c r="M923" s="399"/>
      <c r="N923" s="399"/>
      <c r="O923" s="399"/>
      <c r="P923" s="399"/>
      <c r="Q923" s="399"/>
      <c r="R923" s="400"/>
      <c r="S923" s="399"/>
      <c r="T923" s="400"/>
      <c r="U923" s="400"/>
      <c r="V923" s="400"/>
      <c r="W923" s="400"/>
      <c r="X923" s="400"/>
      <c r="Y923" s="400"/>
      <c r="Z923" s="401"/>
      <c r="AA923" s="401"/>
      <c r="AB923" s="401"/>
      <c r="AC923" s="401"/>
      <c r="AD923" s="401"/>
      <c r="AE923" s="401"/>
    </row>
    <row r="924" ht="12.0" customHeight="1">
      <c r="A924" s="399"/>
      <c r="B924" s="399"/>
      <c r="C924" s="399"/>
      <c r="D924" s="399"/>
      <c r="E924" s="399"/>
      <c r="F924" s="399"/>
      <c r="G924" s="399"/>
      <c r="H924" s="399"/>
      <c r="I924" s="399"/>
      <c r="J924" s="399"/>
      <c r="K924" s="399"/>
      <c r="L924" s="399"/>
      <c r="M924" s="399"/>
      <c r="N924" s="399"/>
      <c r="O924" s="399"/>
      <c r="P924" s="399"/>
      <c r="Q924" s="399"/>
      <c r="R924" s="400"/>
      <c r="S924" s="399"/>
      <c r="T924" s="400"/>
      <c r="U924" s="400"/>
      <c r="V924" s="400"/>
      <c r="W924" s="400"/>
      <c r="X924" s="400"/>
      <c r="Y924" s="400"/>
      <c r="Z924" s="401"/>
      <c r="AA924" s="401"/>
      <c r="AB924" s="401"/>
      <c r="AC924" s="401"/>
      <c r="AD924" s="401"/>
      <c r="AE924" s="401"/>
    </row>
    <row r="925" ht="12.0" customHeight="1">
      <c r="A925" s="399"/>
      <c r="B925" s="399"/>
      <c r="C925" s="399"/>
      <c r="D925" s="399"/>
      <c r="E925" s="399"/>
      <c r="F925" s="399"/>
      <c r="G925" s="399"/>
      <c r="H925" s="399"/>
      <c r="I925" s="399"/>
      <c r="J925" s="399"/>
      <c r="K925" s="399"/>
      <c r="L925" s="399"/>
      <c r="M925" s="399"/>
      <c r="N925" s="399"/>
      <c r="O925" s="399"/>
      <c r="P925" s="399"/>
      <c r="Q925" s="399"/>
      <c r="R925" s="400"/>
      <c r="S925" s="399"/>
      <c r="T925" s="400"/>
      <c r="U925" s="400"/>
      <c r="V925" s="400"/>
      <c r="W925" s="400"/>
      <c r="X925" s="400"/>
      <c r="Y925" s="400"/>
      <c r="Z925" s="401"/>
      <c r="AA925" s="401"/>
      <c r="AB925" s="401"/>
      <c r="AC925" s="401"/>
      <c r="AD925" s="401"/>
      <c r="AE925" s="401"/>
    </row>
    <row r="926" ht="12.0" customHeight="1">
      <c r="A926" s="399"/>
      <c r="B926" s="399"/>
      <c r="C926" s="399"/>
      <c r="D926" s="399"/>
      <c r="E926" s="399"/>
      <c r="F926" s="399"/>
      <c r="G926" s="399"/>
      <c r="H926" s="399"/>
      <c r="I926" s="399"/>
      <c r="J926" s="399"/>
      <c r="K926" s="399"/>
      <c r="L926" s="399"/>
      <c r="M926" s="399"/>
      <c r="N926" s="399"/>
      <c r="O926" s="399"/>
      <c r="P926" s="399"/>
      <c r="Q926" s="399"/>
      <c r="R926" s="400"/>
      <c r="S926" s="399"/>
      <c r="T926" s="400"/>
      <c r="U926" s="400"/>
      <c r="V926" s="400"/>
      <c r="W926" s="400"/>
      <c r="X926" s="400"/>
      <c r="Y926" s="400"/>
      <c r="Z926" s="401"/>
      <c r="AA926" s="401"/>
      <c r="AB926" s="401"/>
      <c r="AC926" s="401"/>
      <c r="AD926" s="401"/>
      <c r="AE926" s="401"/>
    </row>
    <row r="927" ht="12.0" customHeight="1">
      <c r="A927" s="399"/>
      <c r="B927" s="399"/>
      <c r="C927" s="399"/>
      <c r="D927" s="399"/>
      <c r="E927" s="399"/>
      <c r="F927" s="399"/>
      <c r="G927" s="399"/>
      <c r="H927" s="399"/>
      <c r="I927" s="399"/>
      <c r="J927" s="399"/>
      <c r="K927" s="399"/>
      <c r="L927" s="399"/>
      <c r="M927" s="399"/>
      <c r="N927" s="399"/>
      <c r="O927" s="399"/>
      <c r="P927" s="399"/>
      <c r="Q927" s="399"/>
      <c r="R927" s="400"/>
      <c r="S927" s="399"/>
      <c r="T927" s="400"/>
      <c r="U927" s="400"/>
      <c r="V927" s="400"/>
      <c r="W927" s="400"/>
      <c r="X927" s="400"/>
      <c r="Y927" s="400"/>
      <c r="Z927" s="401"/>
      <c r="AA927" s="401"/>
      <c r="AB927" s="401"/>
      <c r="AC927" s="401"/>
      <c r="AD927" s="401"/>
      <c r="AE927" s="401"/>
    </row>
    <row r="928" ht="12.0" customHeight="1">
      <c r="A928" s="399"/>
      <c r="B928" s="399"/>
      <c r="C928" s="399"/>
      <c r="D928" s="399"/>
      <c r="E928" s="399"/>
      <c r="F928" s="399"/>
      <c r="G928" s="399"/>
      <c r="H928" s="399"/>
      <c r="I928" s="399"/>
      <c r="J928" s="399"/>
      <c r="K928" s="399"/>
      <c r="L928" s="399"/>
      <c r="M928" s="399"/>
      <c r="N928" s="399"/>
      <c r="O928" s="399"/>
      <c r="P928" s="399"/>
      <c r="Q928" s="399"/>
      <c r="R928" s="400"/>
      <c r="S928" s="399"/>
      <c r="T928" s="400"/>
      <c r="U928" s="400"/>
      <c r="V928" s="400"/>
      <c r="W928" s="400"/>
      <c r="X928" s="400"/>
      <c r="Y928" s="400"/>
      <c r="Z928" s="401"/>
      <c r="AA928" s="401"/>
      <c r="AB928" s="401"/>
      <c r="AC928" s="401"/>
      <c r="AD928" s="401"/>
      <c r="AE928" s="401"/>
    </row>
    <row r="929" ht="12.0" customHeight="1">
      <c r="A929" s="399"/>
      <c r="B929" s="399"/>
      <c r="C929" s="399"/>
      <c r="D929" s="399"/>
      <c r="E929" s="399"/>
      <c r="F929" s="399"/>
      <c r="G929" s="399"/>
      <c r="H929" s="399"/>
      <c r="I929" s="399"/>
      <c r="J929" s="399"/>
      <c r="K929" s="399"/>
      <c r="L929" s="399"/>
      <c r="M929" s="399"/>
      <c r="N929" s="399"/>
      <c r="O929" s="399"/>
      <c r="P929" s="399"/>
      <c r="Q929" s="399"/>
      <c r="R929" s="400"/>
      <c r="S929" s="399"/>
      <c r="T929" s="400"/>
      <c r="U929" s="400"/>
      <c r="V929" s="400"/>
      <c r="W929" s="400"/>
      <c r="X929" s="400"/>
      <c r="Y929" s="400"/>
      <c r="Z929" s="401"/>
      <c r="AA929" s="401"/>
      <c r="AB929" s="401"/>
      <c r="AC929" s="401"/>
      <c r="AD929" s="401"/>
      <c r="AE929" s="401"/>
    </row>
    <row r="930" ht="12.0" customHeight="1">
      <c r="A930" s="399"/>
      <c r="B930" s="399"/>
      <c r="C930" s="399"/>
      <c r="D930" s="399"/>
      <c r="E930" s="399"/>
      <c r="F930" s="399"/>
      <c r="G930" s="399"/>
      <c r="H930" s="399"/>
      <c r="I930" s="399"/>
      <c r="J930" s="399"/>
      <c r="K930" s="399"/>
      <c r="L930" s="399"/>
      <c r="M930" s="399"/>
      <c r="N930" s="399"/>
      <c r="O930" s="399"/>
      <c r="P930" s="399"/>
      <c r="Q930" s="399"/>
      <c r="R930" s="400"/>
      <c r="S930" s="399"/>
      <c r="T930" s="400"/>
      <c r="U930" s="400"/>
      <c r="V930" s="400"/>
      <c r="W930" s="400"/>
      <c r="X930" s="400"/>
      <c r="Y930" s="400"/>
      <c r="Z930" s="401"/>
      <c r="AA930" s="401"/>
      <c r="AB930" s="401"/>
      <c r="AC930" s="401"/>
      <c r="AD930" s="401"/>
      <c r="AE930" s="401"/>
    </row>
    <row r="931" ht="12.0" customHeight="1">
      <c r="A931" s="399"/>
      <c r="B931" s="399"/>
      <c r="C931" s="399"/>
      <c r="D931" s="399"/>
      <c r="E931" s="399"/>
      <c r="F931" s="399"/>
      <c r="G931" s="399"/>
      <c r="H931" s="399"/>
      <c r="I931" s="399"/>
      <c r="J931" s="399"/>
      <c r="K931" s="399"/>
      <c r="L931" s="399"/>
      <c r="M931" s="399"/>
      <c r="N931" s="399"/>
      <c r="O931" s="399"/>
      <c r="P931" s="399"/>
      <c r="Q931" s="399"/>
      <c r="R931" s="400"/>
      <c r="S931" s="399"/>
      <c r="T931" s="400"/>
      <c r="U931" s="400"/>
      <c r="V931" s="400"/>
      <c r="W931" s="400"/>
      <c r="X931" s="400"/>
      <c r="Y931" s="400"/>
      <c r="Z931" s="401"/>
      <c r="AA931" s="401"/>
      <c r="AB931" s="401"/>
      <c r="AC931" s="401"/>
      <c r="AD931" s="401"/>
      <c r="AE931" s="401"/>
    </row>
    <row r="932" ht="12.0" customHeight="1">
      <c r="A932" s="399"/>
      <c r="B932" s="399"/>
      <c r="C932" s="399"/>
      <c r="D932" s="399"/>
      <c r="E932" s="399"/>
      <c r="F932" s="399"/>
      <c r="G932" s="399"/>
      <c r="H932" s="399"/>
      <c r="I932" s="399"/>
      <c r="J932" s="399"/>
      <c r="K932" s="399"/>
      <c r="L932" s="399"/>
      <c r="M932" s="399"/>
      <c r="N932" s="399"/>
      <c r="O932" s="399"/>
      <c r="P932" s="399"/>
      <c r="Q932" s="399"/>
      <c r="R932" s="400"/>
      <c r="S932" s="399"/>
      <c r="T932" s="400"/>
      <c r="U932" s="400"/>
      <c r="V932" s="400"/>
      <c r="W932" s="400"/>
      <c r="X932" s="400"/>
      <c r="Y932" s="400"/>
      <c r="Z932" s="401"/>
      <c r="AA932" s="401"/>
      <c r="AB932" s="401"/>
      <c r="AC932" s="401"/>
      <c r="AD932" s="401"/>
      <c r="AE932" s="401"/>
    </row>
    <row r="933" ht="12.0" customHeight="1">
      <c r="A933" s="399"/>
      <c r="B933" s="399"/>
      <c r="C933" s="399"/>
      <c r="D933" s="399"/>
      <c r="E933" s="399"/>
      <c r="F933" s="399"/>
      <c r="G933" s="399"/>
      <c r="H933" s="399"/>
      <c r="I933" s="399"/>
      <c r="J933" s="399"/>
      <c r="K933" s="399"/>
      <c r="L933" s="399"/>
      <c r="M933" s="399"/>
      <c r="N933" s="399"/>
      <c r="O933" s="399"/>
      <c r="P933" s="399"/>
      <c r="Q933" s="399"/>
      <c r="R933" s="400"/>
      <c r="S933" s="399"/>
      <c r="T933" s="400"/>
      <c r="U933" s="400"/>
      <c r="V933" s="400"/>
      <c r="W933" s="400"/>
      <c r="X933" s="400"/>
      <c r="Y933" s="400"/>
      <c r="Z933" s="401"/>
      <c r="AA933" s="401"/>
      <c r="AB933" s="401"/>
      <c r="AC933" s="401"/>
      <c r="AD933" s="401"/>
      <c r="AE933" s="401"/>
    </row>
    <row r="934" ht="12.0" customHeight="1">
      <c r="A934" s="399"/>
      <c r="B934" s="399"/>
      <c r="C934" s="399"/>
      <c r="D934" s="399"/>
      <c r="E934" s="399"/>
      <c r="F934" s="399"/>
      <c r="G934" s="399"/>
      <c r="H934" s="399"/>
      <c r="I934" s="399"/>
      <c r="J934" s="399"/>
      <c r="K934" s="399"/>
      <c r="L934" s="399"/>
      <c r="M934" s="399"/>
      <c r="N934" s="399"/>
      <c r="O934" s="399"/>
      <c r="P934" s="399"/>
      <c r="Q934" s="399"/>
      <c r="R934" s="400"/>
      <c r="S934" s="399"/>
      <c r="T934" s="400"/>
      <c r="U934" s="400"/>
      <c r="V934" s="400"/>
      <c r="W934" s="400"/>
      <c r="X934" s="400"/>
      <c r="Y934" s="400"/>
      <c r="Z934" s="401"/>
      <c r="AA934" s="401"/>
      <c r="AB934" s="401"/>
      <c r="AC934" s="401"/>
      <c r="AD934" s="401"/>
      <c r="AE934" s="401"/>
    </row>
    <row r="935" ht="12.0" customHeight="1">
      <c r="A935" s="399"/>
      <c r="B935" s="399"/>
      <c r="C935" s="399"/>
      <c r="D935" s="399"/>
      <c r="E935" s="399"/>
      <c r="F935" s="399"/>
      <c r="G935" s="399"/>
      <c r="H935" s="399"/>
      <c r="I935" s="399"/>
      <c r="J935" s="399"/>
      <c r="K935" s="399"/>
      <c r="L935" s="399"/>
      <c r="M935" s="399"/>
      <c r="N935" s="399"/>
      <c r="O935" s="399"/>
      <c r="P935" s="399"/>
      <c r="Q935" s="399"/>
      <c r="R935" s="400"/>
      <c r="S935" s="399"/>
      <c r="T935" s="400"/>
      <c r="U935" s="400"/>
      <c r="V935" s="400"/>
      <c r="W935" s="400"/>
      <c r="X935" s="400"/>
      <c r="Y935" s="400"/>
      <c r="Z935" s="401"/>
      <c r="AA935" s="401"/>
      <c r="AB935" s="401"/>
      <c r="AC935" s="401"/>
      <c r="AD935" s="401"/>
      <c r="AE935" s="401"/>
    </row>
    <row r="936" ht="12.0" customHeight="1">
      <c r="A936" s="399"/>
      <c r="B936" s="399"/>
      <c r="C936" s="399"/>
      <c r="D936" s="399"/>
      <c r="E936" s="399"/>
      <c r="F936" s="399"/>
      <c r="G936" s="399"/>
      <c r="H936" s="399"/>
      <c r="I936" s="399"/>
      <c r="J936" s="399"/>
      <c r="K936" s="399"/>
      <c r="L936" s="399"/>
      <c r="M936" s="399"/>
      <c r="N936" s="399"/>
      <c r="O936" s="399"/>
      <c r="P936" s="399"/>
      <c r="Q936" s="399"/>
      <c r="R936" s="400"/>
      <c r="S936" s="399"/>
      <c r="T936" s="400"/>
      <c r="U936" s="400"/>
      <c r="V936" s="400"/>
      <c r="W936" s="400"/>
      <c r="X936" s="400"/>
      <c r="Y936" s="400"/>
      <c r="Z936" s="401"/>
      <c r="AA936" s="401"/>
      <c r="AB936" s="401"/>
      <c r="AC936" s="401"/>
      <c r="AD936" s="401"/>
      <c r="AE936" s="401"/>
    </row>
    <row r="937" ht="12.0" customHeight="1">
      <c r="A937" s="399"/>
      <c r="B937" s="399"/>
      <c r="C937" s="399"/>
      <c r="D937" s="399"/>
      <c r="E937" s="399"/>
      <c r="F937" s="399"/>
      <c r="G937" s="399"/>
      <c r="H937" s="399"/>
      <c r="I937" s="399"/>
      <c r="J937" s="399"/>
      <c r="K937" s="399"/>
      <c r="L937" s="399"/>
      <c r="M937" s="399"/>
      <c r="N937" s="399"/>
      <c r="O937" s="399"/>
      <c r="P937" s="399"/>
      <c r="Q937" s="399"/>
      <c r="R937" s="400"/>
      <c r="S937" s="399"/>
      <c r="T937" s="400"/>
      <c r="U937" s="400"/>
      <c r="V937" s="400"/>
      <c r="W937" s="400"/>
      <c r="X937" s="400"/>
      <c r="Y937" s="400"/>
      <c r="Z937" s="401"/>
      <c r="AA937" s="401"/>
      <c r="AB937" s="401"/>
      <c r="AC937" s="401"/>
      <c r="AD937" s="401"/>
      <c r="AE937" s="401"/>
    </row>
    <row r="938" ht="12.0" customHeight="1">
      <c r="A938" s="399"/>
      <c r="B938" s="399"/>
      <c r="C938" s="399"/>
      <c r="D938" s="399"/>
      <c r="E938" s="399"/>
      <c r="F938" s="399"/>
      <c r="G938" s="399"/>
      <c r="H938" s="399"/>
      <c r="I938" s="399"/>
      <c r="J938" s="399"/>
      <c r="K938" s="399"/>
      <c r="L938" s="399"/>
      <c r="M938" s="399"/>
      <c r="N938" s="399"/>
      <c r="O938" s="399"/>
      <c r="P938" s="399"/>
      <c r="Q938" s="399"/>
      <c r="R938" s="400"/>
      <c r="S938" s="399"/>
      <c r="T938" s="400"/>
      <c r="U938" s="400"/>
      <c r="V938" s="400"/>
      <c r="W938" s="400"/>
      <c r="X938" s="400"/>
      <c r="Y938" s="400"/>
      <c r="Z938" s="401"/>
      <c r="AA938" s="401"/>
      <c r="AB938" s="401"/>
      <c r="AC938" s="401"/>
      <c r="AD938" s="401"/>
      <c r="AE938" s="401"/>
    </row>
    <row r="939" ht="12.0" customHeight="1">
      <c r="A939" s="399"/>
      <c r="B939" s="399"/>
      <c r="C939" s="399"/>
      <c r="D939" s="399"/>
      <c r="E939" s="399"/>
      <c r="F939" s="399"/>
      <c r="G939" s="399"/>
      <c r="H939" s="399"/>
      <c r="I939" s="399"/>
      <c r="J939" s="399"/>
      <c r="K939" s="399"/>
      <c r="L939" s="399"/>
      <c r="M939" s="399"/>
      <c r="N939" s="399"/>
      <c r="O939" s="399"/>
      <c r="P939" s="399"/>
      <c r="Q939" s="399"/>
      <c r="R939" s="400"/>
      <c r="S939" s="399"/>
      <c r="T939" s="400"/>
      <c r="U939" s="400"/>
      <c r="V939" s="400"/>
      <c r="W939" s="400"/>
      <c r="X939" s="400"/>
      <c r="Y939" s="400"/>
      <c r="Z939" s="401"/>
      <c r="AA939" s="401"/>
      <c r="AB939" s="401"/>
      <c r="AC939" s="401"/>
      <c r="AD939" s="401"/>
      <c r="AE939" s="401"/>
    </row>
    <row r="940" ht="12.0" customHeight="1">
      <c r="A940" s="399"/>
      <c r="B940" s="399"/>
      <c r="C940" s="399"/>
      <c r="D940" s="399"/>
      <c r="E940" s="399"/>
      <c r="F940" s="399"/>
      <c r="G940" s="399"/>
      <c r="H940" s="399"/>
      <c r="I940" s="399"/>
      <c r="J940" s="399"/>
      <c r="K940" s="399"/>
      <c r="L940" s="399"/>
      <c r="M940" s="399"/>
      <c r="N940" s="399"/>
      <c r="O940" s="399"/>
      <c r="P940" s="399"/>
      <c r="Q940" s="399"/>
      <c r="R940" s="400"/>
      <c r="S940" s="399"/>
      <c r="T940" s="400"/>
      <c r="U940" s="400"/>
      <c r="V940" s="400"/>
      <c r="W940" s="400"/>
      <c r="X940" s="400"/>
      <c r="Y940" s="400"/>
      <c r="Z940" s="401"/>
      <c r="AA940" s="401"/>
      <c r="AB940" s="401"/>
      <c r="AC940" s="401"/>
      <c r="AD940" s="401"/>
      <c r="AE940" s="401"/>
    </row>
    <row r="941" ht="12.0" customHeight="1">
      <c r="A941" s="399"/>
      <c r="B941" s="399"/>
      <c r="C941" s="399"/>
      <c r="D941" s="399"/>
      <c r="E941" s="399"/>
      <c r="F941" s="399"/>
      <c r="G941" s="399"/>
      <c r="H941" s="399"/>
      <c r="I941" s="399"/>
      <c r="J941" s="399"/>
      <c r="K941" s="399"/>
      <c r="L941" s="399"/>
      <c r="M941" s="399"/>
      <c r="N941" s="399"/>
      <c r="O941" s="399"/>
      <c r="P941" s="399"/>
      <c r="Q941" s="399"/>
      <c r="R941" s="400"/>
      <c r="S941" s="399"/>
      <c r="T941" s="400"/>
      <c r="U941" s="400"/>
      <c r="V941" s="400"/>
      <c r="W941" s="400"/>
      <c r="X941" s="400"/>
      <c r="Y941" s="400"/>
      <c r="Z941" s="401"/>
      <c r="AA941" s="401"/>
      <c r="AB941" s="401"/>
      <c r="AC941" s="401"/>
      <c r="AD941" s="401"/>
      <c r="AE941" s="401"/>
    </row>
    <row r="942" ht="12.0" customHeight="1">
      <c r="A942" s="399"/>
      <c r="B942" s="399"/>
      <c r="C942" s="399"/>
      <c r="D942" s="399"/>
      <c r="E942" s="399"/>
      <c r="F942" s="399"/>
      <c r="G942" s="399"/>
      <c r="H942" s="399"/>
      <c r="I942" s="399"/>
      <c r="J942" s="399"/>
      <c r="K942" s="399"/>
      <c r="L942" s="399"/>
      <c r="M942" s="399"/>
      <c r="N942" s="399"/>
      <c r="O942" s="399"/>
      <c r="P942" s="399"/>
      <c r="Q942" s="399"/>
      <c r="R942" s="400"/>
      <c r="S942" s="399"/>
      <c r="T942" s="400"/>
      <c r="U942" s="400"/>
      <c r="V942" s="400"/>
      <c r="W942" s="400"/>
      <c r="X942" s="400"/>
      <c r="Y942" s="400"/>
      <c r="Z942" s="401"/>
      <c r="AA942" s="401"/>
      <c r="AB942" s="401"/>
      <c r="AC942" s="401"/>
      <c r="AD942" s="401"/>
      <c r="AE942" s="401"/>
    </row>
    <row r="943" ht="12.0" customHeight="1">
      <c r="A943" s="399"/>
      <c r="B943" s="399"/>
      <c r="C943" s="399"/>
      <c r="D943" s="399"/>
      <c r="E943" s="399"/>
      <c r="F943" s="399"/>
      <c r="G943" s="399"/>
      <c r="H943" s="399"/>
      <c r="I943" s="399"/>
      <c r="J943" s="399"/>
      <c r="K943" s="399"/>
      <c r="L943" s="399"/>
      <c r="M943" s="399"/>
      <c r="N943" s="399"/>
      <c r="O943" s="399"/>
      <c r="P943" s="399"/>
      <c r="Q943" s="399"/>
      <c r="R943" s="400"/>
      <c r="S943" s="399"/>
      <c r="T943" s="400"/>
      <c r="U943" s="400"/>
      <c r="V943" s="400"/>
      <c r="W943" s="400"/>
      <c r="X943" s="400"/>
      <c r="Y943" s="400"/>
      <c r="Z943" s="401"/>
      <c r="AA943" s="401"/>
      <c r="AB943" s="401"/>
      <c r="AC943" s="401"/>
      <c r="AD943" s="401"/>
      <c r="AE943" s="401"/>
    </row>
    <row r="944" ht="12.0" customHeight="1">
      <c r="A944" s="399"/>
      <c r="B944" s="399"/>
      <c r="C944" s="399"/>
      <c r="D944" s="399"/>
      <c r="E944" s="399"/>
      <c r="F944" s="399"/>
      <c r="G944" s="399"/>
      <c r="H944" s="399"/>
      <c r="I944" s="399"/>
      <c r="J944" s="399"/>
      <c r="K944" s="399"/>
      <c r="L944" s="399"/>
      <c r="M944" s="399"/>
      <c r="N944" s="399"/>
      <c r="O944" s="399"/>
      <c r="P944" s="399"/>
      <c r="Q944" s="399"/>
      <c r="R944" s="400"/>
      <c r="S944" s="399"/>
      <c r="T944" s="400"/>
      <c r="U944" s="400"/>
      <c r="V944" s="400"/>
      <c r="W944" s="400"/>
      <c r="X944" s="400"/>
      <c r="Y944" s="400"/>
      <c r="Z944" s="401"/>
      <c r="AA944" s="401"/>
      <c r="AB944" s="401"/>
      <c r="AC944" s="401"/>
      <c r="AD944" s="401"/>
      <c r="AE944" s="401"/>
    </row>
    <row r="945" ht="12.0" customHeight="1">
      <c r="A945" s="399"/>
      <c r="B945" s="399"/>
      <c r="C945" s="399"/>
      <c r="D945" s="399"/>
      <c r="E945" s="399"/>
      <c r="F945" s="399"/>
      <c r="G945" s="399"/>
      <c r="H945" s="399"/>
      <c r="I945" s="399"/>
      <c r="J945" s="399"/>
      <c r="K945" s="399"/>
      <c r="L945" s="399"/>
      <c r="M945" s="399"/>
      <c r="N945" s="399"/>
      <c r="O945" s="399"/>
      <c r="P945" s="399"/>
      <c r="Q945" s="399"/>
      <c r="R945" s="400"/>
      <c r="S945" s="399"/>
      <c r="T945" s="400"/>
      <c r="U945" s="400"/>
      <c r="V945" s="400"/>
      <c r="W945" s="400"/>
      <c r="X945" s="400"/>
      <c r="Y945" s="400"/>
      <c r="Z945" s="401"/>
      <c r="AA945" s="401"/>
      <c r="AB945" s="401"/>
      <c r="AC945" s="401"/>
      <c r="AD945" s="401"/>
      <c r="AE945" s="401"/>
    </row>
    <row r="946" ht="12.0" customHeight="1">
      <c r="A946" s="399"/>
      <c r="B946" s="399"/>
      <c r="C946" s="399"/>
      <c r="D946" s="399"/>
      <c r="E946" s="399"/>
      <c r="F946" s="399"/>
      <c r="G946" s="399"/>
      <c r="H946" s="399"/>
      <c r="I946" s="399"/>
      <c r="J946" s="399"/>
      <c r="K946" s="399"/>
      <c r="L946" s="399"/>
      <c r="M946" s="399"/>
      <c r="N946" s="399"/>
      <c r="O946" s="399"/>
      <c r="P946" s="399"/>
      <c r="Q946" s="399"/>
      <c r="R946" s="400"/>
      <c r="S946" s="399"/>
      <c r="T946" s="400"/>
      <c r="U946" s="400"/>
      <c r="V946" s="400"/>
      <c r="W946" s="400"/>
      <c r="X946" s="400"/>
      <c r="Y946" s="400"/>
      <c r="Z946" s="401"/>
      <c r="AA946" s="401"/>
      <c r="AB946" s="401"/>
      <c r="AC946" s="401"/>
      <c r="AD946" s="401"/>
      <c r="AE946" s="401"/>
    </row>
    <row r="947" ht="12.0" customHeight="1">
      <c r="A947" s="399"/>
      <c r="B947" s="399"/>
      <c r="C947" s="399"/>
      <c r="D947" s="399"/>
      <c r="E947" s="399"/>
      <c r="F947" s="399"/>
      <c r="G947" s="399"/>
      <c r="H947" s="399"/>
      <c r="I947" s="399"/>
      <c r="J947" s="399"/>
      <c r="K947" s="399"/>
      <c r="L947" s="399"/>
      <c r="M947" s="399"/>
      <c r="N947" s="399"/>
      <c r="O947" s="399"/>
      <c r="P947" s="399"/>
      <c r="Q947" s="399"/>
      <c r="R947" s="400"/>
      <c r="S947" s="399"/>
      <c r="T947" s="400"/>
      <c r="U947" s="400"/>
      <c r="V947" s="400"/>
      <c r="W947" s="400"/>
      <c r="X947" s="400"/>
      <c r="Y947" s="400"/>
      <c r="Z947" s="401"/>
      <c r="AA947" s="401"/>
      <c r="AB947" s="401"/>
      <c r="AC947" s="401"/>
      <c r="AD947" s="401"/>
      <c r="AE947" s="401"/>
    </row>
    <row r="948" ht="12.0" customHeight="1">
      <c r="A948" s="399"/>
      <c r="B948" s="399"/>
      <c r="C948" s="399"/>
      <c r="D948" s="399"/>
      <c r="E948" s="399"/>
      <c r="F948" s="399"/>
      <c r="G948" s="399"/>
      <c r="H948" s="399"/>
      <c r="I948" s="399"/>
      <c r="J948" s="399"/>
      <c r="K948" s="399"/>
      <c r="L948" s="399"/>
      <c r="M948" s="399"/>
      <c r="N948" s="399"/>
      <c r="O948" s="399"/>
      <c r="P948" s="399"/>
      <c r="Q948" s="399"/>
      <c r="R948" s="400"/>
      <c r="S948" s="399"/>
      <c r="T948" s="400"/>
      <c r="U948" s="400"/>
      <c r="V948" s="400"/>
      <c r="W948" s="400"/>
      <c r="X948" s="400"/>
      <c r="Y948" s="400"/>
      <c r="Z948" s="401"/>
      <c r="AA948" s="401"/>
      <c r="AB948" s="401"/>
      <c r="AC948" s="401"/>
      <c r="AD948" s="401"/>
      <c r="AE948" s="401"/>
    </row>
    <row r="949" ht="12.0" customHeight="1">
      <c r="A949" s="399"/>
      <c r="B949" s="399"/>
      <c r="C949" s="399"/>
      <c r="D949" s="399"/>
      <c r="E949" s="399"/>
      <c r="F949" s="399"/>
      <c r="G949" s="399"/>
      <c r="H949" s="399"/>
      <c r="I949" s="399"/>
      <c r="J949" s="399"/>
      <c r="K949" s="399"/>
      <c r="L949" s="399"/>
      <c r="M949" s="399"/>
      <c r="N949" s="399"/>
      <c r="O949" s="399"/>
      <c r="P949" s="399"/>
      <c r="Q949" s="399"/>
      <c r="R949" s="400"/>
      <c r="S949" s="399"/>
      <c r="T949" s="400"/>
      <c r="U949" s="400"/>
      <c r="V949" s="400"/>
      <c r="W949" s="400"/>
      <c r="X949" s="400"/>
      <c r="Y949" s="400"/>
      <c r="Z949" s="401"/>
      <c r="AA949" s="401"/>
      <c r="AB949" s="401"/>
      <c r="AC949" s="401"/>
      <c r="AD949" s="401"/>
      <c r="AE949" s="401"/>
    </row>
    <row r="950" ht="12.0" customHeight="1">
      <c r="A950" s="399"/>
      <c r="B950" s="399"/>
      <c r="C950" s="399"/>
      <c r="D950" s="399"/>
      <c r="E950" s="399"/>
      <c r="F950" s="399"/>
      <c r="G950" s="399"/>
      <c r="H950" s="399"/>
      <c r="I950" s="399"/>
      <c r="J950" s="399"/>
      <c r="K950" s="399"/>
      <c r="L950" s="399"/>
      <c r="M950" s="399"/>
      <c r="N950" s="399"/>
      <c r="O950" s="399"/>
      <c r="P950" s="399"/>
      <c r="Q950" s="399"/>
      <c r="R950" s="400"/>
      <c r="S950" s="399"/>
      <c r="T950" s="400"/>
      <c r="U950" s="400"/>
      <c r="V950" s="400"/>
      <c r="W950" s="400"/>
      <c r="X950" s="400"/>
      <c r="Y950" s="400"/>
      <c r="Z950" s="401"/>
      <c r="AA950" s="401"/>
      <c r="AB950" s="401"/>
      <c r="AC950" s="401"/>
      <c r="AD950" s="401"/>
      <c r="AE950" s="401"/>
    </row>
    <row r="951" ht="12.0" customHeight="1">
      <c r="A951" s="399"/>
      <c r="B951" s="399"/>
      <c r="C951" s="399"/>
      <c r="D951" s="399"/>
      <c r="E951" s="399"/>
      <c r="F951" s="399"/>
      <c r="G951" s="399"/>
      <c r="H951" s="399"/>
      <c r="I951" s="399"/>
      <c r="J951" s="399"/>
      <c r="K951" s="399"/>
      <c r="L951" s="399"/>
      <c r="M951" s="399"/>
      <c r="N951" s="399"/>
      <c r="O951" s="399"/>
      <c r="P951" s="399"/>
      <c r="Q951" s="399"/>
      <c r="R951" s="400"/>
      <c r="S951" s="399"/>
      <c r="T951" s="400"/>
      <c r="U951" s="400"/>
      <c r="V951" s="400"/>
      <c r="W951" s="400"/>
      <c r="X951" s="400"/>
      <c r="Y951" s="400"/>
      <c r="Z951" s="401"/>
      <c r="AA951" s="401"/>
      <c r="AB951" s="401"/>
      <c r="AC951" s="401"/>
      <c r="AD951" s="401"/>
      <c r="AE951" s="401"/>
    </row>
    <row r="952" ht="12.0" customHeight="1">
      <c r="A952" s="399"/>
      <c r="B952" s="399"/>
      <c r="C952" s="399"/>
      <c r="D952" s="399"/>
      <c r="E952" s="399"/>
      <c r="F952" s="399"/>
      <c r="G952" s="399"/>
      <c r="H952" s="399"/>
      <c r="I952" s="399"/>
      <c r="J952" s="399"/>
      <c r="K952" s="399"/>
      <c r="L952" s="399"/>
      <c r="M952" s="399"/>
      <c r="N952" s="399"/>
      <c r="O952" s="399"/>
      <c r="P952" s="399"/>
      <c r="Q952" s="399"/>
      <c r="R952" s="400"/>
      <c r="S952" s="399"/>
      <c r="T952" s="400"/>
      <c r="U952" s="400"/>
      <c r="V952" s="400"/>
      <c r="W952" s="400"/>
      <c r="X952" s="400"/>
      <c r="Y952" s="400"/>
      <c r="Z952" s="401"/>
      <c r="AA952" s="401"/>
      <c r="AB952" s="401"/>
      <c r="AC952" s="401"/>
      <c r="AD952" s="401"/>
      <c r="AE952" s="401"/>
    </row>
    <row r="953" ht="12.0" customHeight="1">
      <c r="A953" s="399"/>
      <c r="B953" s="399"/>
      <c r="C953" s="399"/>
      <c r="D953" s="399"/>
      <c r="E953" s="399"/>
      <c r="F953" s="399"/>
      <c r="G953" s="399"/>
      <c r="H953" s="399"/>
      <c r="I953" s="399"/>
      <c r="J953" s="399"/>
      <c r="K953" s="399"/>
      <c r="L953" s="399"/>
      <c r="M953" s="399"/>
      <c r="N953" s="399"/>
      <c r="O953" s="399"/>
      <c r="P953" s="399"/>
      <c r="Q953" s="399"/>
      <c r="R953" s="400"/>
      <c r="S953" s="399"/>
      <c r="T953" s="400"/>
      <c r="U953" s="400"/>
      <c r="V953" s="400"/>
      <c r="W953" s="400"/>
      <c r="X953" s="400"/>
      <c r="Y953" s="400"/>
      <c r="Z953" s="401"/>
      <c r="AA953" s="401"/>
      <c r="AB953" s="401"/>
      <c r="AC953" s="401"/>
      <c r="AD953" s="401"/>
      <c r="AE953" s="401"/>
    </row>
    <row r="954" ht="12.0" customHeight="1">
      <c r="A954" s="399"/>
      <c r="B954" s="399"/>
      <c r="C954" s="399"/>
      <c r="D954" s="399"/>
      <c r="E954" s="399"/>
      <c r="F954" s="399"/>
      <c r="G954" s="399"/>
      <c r="H954" s="399"/>
      <c r="I954" s="399"/>
      <c r="J954" s="399"/>
      <c r="K954" s="399"/>
      <c r="L954" s="399"/>
      <c r="M954" s="399"/>
      <c r="N954" s="399"/>
      <c r="O954" s="399"/>
      <c r="P954" s="399"/>
      <c r="Q954" s="399"/>
      <c r="R954" s="400"/>
      <c r="S954" s="399"/>
      <c r="T954" s="400"/>
      <c r="U954" s="400"/>
      <c r="V954" s="400"/>
      <c r="W954" s="400"/>
      <c r="X954" s="400"/>
      <c r="Y954" s="400"/>
      <c r="Z954" s="401"/>
      <c r="AA954" s="401"/>
      <c r="AB954" s="401"/>
      <c r="AC954" s="401"/>
      <c r="AD954" s="401"/>
      <c r="AE954" s="401"/>
    </row>
    <row r="955" ht="12.0" customHeight="1">
      <c r="A955" s="399"/>
      <c r="B955" s="399"/>
      <c r="C955" s="399"/>
      <c r="D955" s="399"/>
      <c r="E955" s="399"/>
      <c r="F955" s="399"/>
      <c r="G955" s="399"/>
      <c r="H955" s="399"/>
      <c r="I955" s="399"/>
      <c r="J955" s="399"/>
      <c r="K955" s="399"/>
      <c r="L955" s="399"/>
      <c r="M955" s="399"/>
      <c r="N955" s="399"/>
      <c r="O955" s="399"/>
      <c r="P955" s="399"/>
      <c r="Q955" s="399"/>
      <c r="R955" s="400"/>
      <c r="S955" s="399"/>
      <c r="T955" s="400"/>
      <c r="U955" s="400"/>
      <c r="V955" s="400"/>
      <c r="W955" s="400"/>
      <c r="X955" s="400"/>
      <c r="Y955" s="400"/>
      <c r="Z955" s="401"/>
      <c r="AA955" s="401"/>
      <c r="AB955" s="401"/>
      <c r="AC955" s="401"/>
      <c r="AD955" s="401"/>
      <c r="AE955" s="401"/>
    </row>
    <row r="956" ht="12.0" customHeight="1">
      <c r="A956" s="399"/>
      <c r="B956" s="399"/>
      <c r="C956" s="399"/>
      <c r="D956" s="399"/>
      <c r="E956" s="399"/>
      <c r="F956" s="399"/>
      <c r="G956" s="399"/>
      <c r="H956" s="399"/>
      <c r="I956" s="399"/>
      <c r="J956" s="399"/>
      <c r="K956" s="399"/>
      <c r="L956" s="399"/>
      <c r="M956" s="399"/>
      <c r="N956" s="399"/>
      <c r="O956" s="399"/>
      <c r="P956" s="399"/>
      <c r="Q956" s="399"/>
      <c r="R956" s="400"/>
      <c r="S956" s="399"/>
      <c r="T956" s="400"/>
      <c r="U956" s="400"/>
      <c r="V956" s="400"/>
      <c r="W956" s="400"/>
      <c r="X956" s="400"/>
      <c r="Y956" s="400"/>
      <c r="Z956" s="401"/>
      <c r="AA956" s="401"/>
      <c r="AB956" s="401"/>
      <c r="AC956" s="401"/>
      <c r="AD956" s="401"/>
      <c r="AE956" s="401"/>
    </row>
    <row r="957" ht="12.0" customHeight="1">
      <c r="A957" s="399"/>
      <c r="B957" s="399"/>
      <c r="C957" s="399"/>
      <c r="D957" s="399"/>
      <c r="E957" s="399"/>
      <c r="F957" s="399"/>
      <c r="G957" s="399"/>
      <c r="H957" s="399"/>
      <c r="I957" s="399"/>
      <c r="J957" s="399"/>
      <c r="K957" s="399"/>
      <c r="L957" s="399"/>
      <c r="M957" s="399"/>
      <c r="N957" s="399"/>
      <c r="O957" s="399"/>
      <c r="P957" s="399"/>
      <c r="Q957" s="399"/>
      <c r="R957" s="400"/>
      <c r="S957" s="399"/>
      <c r="T957" s="400"/>
      <c r="U957" s="400"/>
      <c r="V957" s="400"/>
      <c r="W957" s="400"/>
      <c r="X957" s="400"/>
      <c r="Y957" s="400"/>
      <c r="Z957" s="401"/>
      <c r="AA957" s="401"/>
      <c r="AB957" s="401"/>
      <c r="AC957" s="401"/>
      <c r="AD957" s="401"/>
      <c r="AE957" s="401"/>
    </row>
    <row r="958" ht="12.0" customHeight="1">
      <c r="A958" s="399"/>
      <c r="B958" s="399"/>
      <c r="C958" s="399"/>
      <c r="D958" s="399"/>
      <c r="E958" s="399"/>
      <c r="F958" s="399"/>
      <c r="G958" s="399"/>
      <c r="H958" s="399"/>
      <c r="I958" s="399"/>
      <c r="J958" s="399"/>
      <c r="K958" s="399"/>
      <c r="L958" s="399"/>
      <c r="M958" s="399"/>
      <c r="N958" s="399"/>
      <c r="O958" s="399"/>
      <c r="P958" s="399"/>
      <c r="Q958" s="399"/>
      <c r="R958" s="400"/>
      <c r="S958" s="399"/>
      <c r="T958" s="400"/>
      <c r="U958" s="400"/>
      <c r="V958" s="400"/>
      <c r="W958" s="400"/>
      <c r="X958" s="400"/>
      <c r="Y958" s="400"/>
      <c r="Z958" s="401"/>
      <c r="AA958" s="401"/>
      <c r="AB958" s="401"/>
      <c r="AC958" s="401"/>
      <c r="AD958" s="401"/>
      <c r="AE958" s="401"/>
    </row>
    <row r="959" ht="12.0" customHeight="1">
      <c r="A959" s="399"/>
      <c r="B959" s="399"/>
      <c r="C959" s="399"/>
      <c r="D959" s="399"/>
      <c r="E959" s="399"/>
      <c r="F959" s="399"/>
      <c r="G959" s="399"/>
      <c r="H959" s="399"/>
      <c r="I959" s="399"/>
      <c r="J959" s="399"/>
      <c r="K959" s="399"/>
      <c r="L959" s="399"/>
      <c r="M959" s="399"/>
      <c r="N959" s="399"/>
      <c r="O959" s="399"/>
      <c r="P959" s="399"/>
      <c r="Q959" s="399"/>
      <c r="R959" s="400"/>
      <c r="S959" s="399"/>
      <c r="T959" s="400"/>
      <c r="U959" s="400"/>
      <c r="V959" s="400"/>
      <c r="W959" s="400"/>
      <c r="X959" s="400"/>
      <c r="Y959" s="400"/>
      <c r="Z959" s="401"/>
      <c r="AA959" s="401"/>
      <c r="AB959" s="401"/>
      <c r="AC959" s="401"/>
      <c r="AD959" s="401"/>
      <c r="AE959" s="401"/>
    </row>
    <row r="960" ht="12.0" customHeight="1">
      <c r="A960" s="399"/>
      <c r="B960" s="399"/>
      <c r="C960" s="399"/>
      <c r="D960" s="399"/>
      <c r="E960" s="399"/>
      <c r="F960" s="399"/>
      <c r="G960" s="399"/>
      <c r="H960" s="399"/>
      <c r="I960" s="399"/>
      <c r="J960" s="399"/>
      <c r="K960" s="399"/>
      <c r="L960" s="399"/>
      <c r="M960" s="399"/>
      <c r="N960" s="399"/>
      <c r="O960" s="399"/>
      <c r="P960" s="399"/>
      <c r="Q960" s="399"/>
      <c r="R960" s="400"/>
      <c r="S960" s="399"/>
      <c r="T960" s="400"/>
      <c r="U960" s="400"/>
      <c r="V960" s="400"/>
      <c r="W960" s="400"/>
      <c r="X960" s="400"/>
      <c r="Y960" s="400"/>
      <c r="Z960" s="401"/>
      <c r="AA960" s="401"/>
      <c r="AB960" s="401"/>
      <c r="AC960" s="401"/>
      <c r="AD960" s="401"/>
      <c r="AE960" s="401"/>
    </row>
    <row r="961" ht="12.0" customHeight="1">
      <c r="A961" s="399"/>
      <c r="B961" s="399"/>
      <c r="C961" s="399"/>
      <c r="D961" s="399"/>
      <c r="E961" s="399"/>
      <c r="F961" s="399"/>
      <c r="G961" s="399"/>
      <c r="H961" s="399"/>
      <c r="I961" s="399"/>
      <c r="J961" s="399"/>
      <c r="K961" s="399"/>
      <c r="L961" s="399"/>
      <c r="M961" s="399"/>
      <c r="N961" s="399"/>
      <c r="O961" s="399"/>
      <c r="P961" s="399"/>
      <c r="Q961" s="399"/>
      <c r="R961" s="400"/>
      <c r="S961" s="399"/>
      <c r="T961" s="400"/>
      <c r="U961" s="400"/>
      <c r="V961" s="400"/>
      <c r="W961" s="400"/>
      <c r="X961" s="400"/>
      <c r="Y961" s="400"/>
      <c r="Z961" s="401"/>
      <c r="AA961" s="401"/>
      <c r="AB961" s="401"/>
      <c r="AC961" s="401"/>
      <c r="AD961" s="401"/>
      <c r="AE961" s="401"/>
    </row>
    <row r="962" ht="12.0" customHeight="1">
      <c r="A962" s="399"/>
      <c r="B962" s="399"/>
      <c r="C962" s="399"/>
      <c r="D962" s="399"/>
      <c r="E962" s="399"/>
      <c r="F962" s="399"/>
      <c r="G962" s="399"/>
      <c r="H962" s="399"/>
      <c r="I962" s="399"/>
      <c r="J962" s="399"/>
      <c r="K962" s="399"/>
      <c r="L962" s="399"/>
      <c r="M962" s="399"/>
      <c r="N962" s="399"/>
      <c r="O962" s="399"/>
      <c r="P962" s="399"/>
      <c r="Q962" s="399"/>
      <c r="R962" s="400"/>
      <c r="S962" s="399"/>
      <c r="T962" s="400"/>
      <c r="U962" s="400"/>
      <c r="V962" s="400"/>
      <c r="W962" s="400"/>
      <c r="X962" s="400"/>
      <c r="Y962" s="400"/>
      <c r="Z962" s="401"/>
      <c r="AA962" s="401"/>
      <c r="AB962" s="401"/>
      <c r="AC962" s="401"/>
      <c r="AD962" s="401"/>
      <c r="AE962" s="401"/>
    </row>
    <row r="963" ht="12.0" customHeight="1">
      <c r="A963" s="399"/>
      <c r="B963" s="399"/>
      <c r="C963" s="399"/>
      <c r="D963" s="399"/>
      <c r="E963" s="399"/>
      <c r="F963" s="399"/>
      <c r="G963" s="399"/>
      <c r="H963" s="399"/>
      <c r="I963" s="399"/>
      <c r="J963" s="399"/>
      <c r="K963" s="399"/>
      <c r="L963" s="399"/>
      <c r="M963" s="399"/>
      <c r="N963" s="399"/>
      <c r="O963" s="399"/>
      <c r="P963" s="399"/>
      <c r="Q963" s="399"/>
      <c r="R963" s="400"/>
      <c r="S963" s="399"/>
      <c r="T963" s="400"/>
      <c r="U963" s="400"/>
      <c r="V963" s="400"/>
      <c r="W963" s="400"/>
      <c r="X963" s="400"/>
      <c r="Y963" s="400"/>
      <c r="Z963" s="401"/>
      <c r="AA963" s="401"/>
      <c r="AB963" s="401"/>
      <c r="AC963" s="401"/>
      <c r="AD963" s="401"/>
      <c r="AE963" s="401"/>
    </row>
    <row r="964" ht="12.0" customHeight="1">
      <c r="A964" s="399"/>
      <c r="B964" s="399"/>
      <c r="C964" s="399"/>
      <c r="D964" s="399"/>
      <c r="E964" s="399"/>
      <c r="F964" s="399"/>
      <c r="G964" s="399"/>
      <c r="H964" s="399"/>
      <c r="I964" s="399"/>
      <c r="J964" s="399"/>
      <c r="K964" s="399"/>
      <c r="L964" s="399"/>
      <c r="M964" s="399"/>
      <c r="N964" s="399"/>
      <c r="O964" s="399"/>
      <c r="P964" s="399"/>
      <c r="Q964" s="399"/>
      <c r="R964" s="400"/>
      <c r="S964" s="399"/>
      <c r="T964" s="400"/>
      <c r="U964" s="400"/>
      <c r="V964" s="400"/>
      <c r="W964" s="400"/>
      <c r="X964" s="400"/>
      <c r="Y964" s="400"/>
      <c r="Z964" s="401"/>
      <c r="AA964" s="401"/>
      <c r="AB964" s="401"/>
      <c r="AC964" s="401"/>
      <c r="AD964" s="401"/>
      <c r="AE964" s="401"/>
    </row>
    <row r="965" ht="12.0" customHeight="1">
      <c r="A965" s="399"/>
      <c r="B965" s="399"/>
      <c r="C965" s="399"/>
      <c r="D965" s="399"/>
      <c r="E965" s="399"/>
      <c r="F965" s="399"/>
      <c r="G965" s="399"/>
      <c r="H965" s="399"/>
      <c r="I965" s="399"/>
      <c r="J965" s="399"/>
      <c r="K965" s="399"/>
      <c r="L965" s="399"/>
      <c r="M965" s="399"/>
      <c r="N965" s="399"/>
      <c r="O965" s="399"/>
      <c r="P965" s="399"/>
      <c r="Q965" s="399"/>
      <c r="R965" s="400"/>
      <c r="S965" s="399"/>
      <c r="T965" s="400"/>
      <c r="U965" s="400"/>
      <c r="V965" s="400"/>
      <c r="W965" s="400"/>
      <c r="X965" s="400"/>
      <c r="Y965" s="400"/>
      <c r="Z965" s="401"/>
      <c r="AA965" s="401"/>
      <c r="AB965" s="401"/>
      <c r="AC965" s="401"/>
      <c r="AD965" s="401"/>
      <c r="AE965" s="401"/>
    </row>
    <row r="966" ht="12.0" customHeight="1">
      <c r="A966" s="399"/>
      <c r="B966" s="399"/>
      <c r="C966" s="399"/>
      <c r="D966" s="399"/>
      <c r="E966" s="399"/>
      <c r="F966" s="399"/>
      <c r="G966" s="399"/>
      <c r="H966" s="399"/>
      <c r="I966" s="399"/>
      <c r="J966" s="399"/>
      <c r="K966" s="399"/>
      <c r="L966" s="399"/>
      <c r="M966" s="399"/>
      <c r="N966" s="399"/>
      <c r="O966" s="399"/>
      <c r="P966" s="399"/>
      <c r="Q966" s="399"/>
      <c r="R966" s="400"/>
      <c r="S966" s="399"/>
      <c r="T966" s="400"/>
      <c r="U966" s="400"/>
      <c r="V966" s="400"/>
      <c r="W966" s="400"/>
      <c r="X966" s="400"/>
      <c r="Y966" s="400"/>
      <c r="Z966" s="401"/>
      <c r="AA966" s="401"/>
      <c r="AB966" s="401"/>
      <c r="AC966" s="401"/>
      <c r="AD966" s="401"/>
      <c r="AE966" s="401"/>
    </row>
    <row r="967" ht="12.0" customHeight="1">
      <c r="A967" s="399"/>
      <c r="B967" s="399"/>
      <c r="C967" s="399"/>
      <c r="D967" s="399"/>
      <c r="E967" s="399"/>
      <c r="F967" s="399"/>
      <c r="G967" s="399"/>
      <c r="H967" s="399"/>
      <c r="I967" s="399"/>
      <c r="J967" s="399"/>
      <c r="K967" s="399"/>
      <c r="L967" s="399"/>
      <c r="M967" s="399"/>
      <c r="N967" s="399"/>
      <c r="O967" s="399"/>
      <c r="P967" s="399"/>
      <c r="Q967" s="399"/>
      <c r="R967" s="400"/>
      <c r="S967" s="399"/>
      <c r="T967" s="400"/>
      <c r="U967" s="400"/>
      <c r="V967" s="400"/>
      <c r="W967" s="400"/>
      <c r="X967" s="400"/>
      <c r="Y967" s="400"/>
      <c r="Z967" s="401"/>
      <c r="AA967" s="401"/>
      <c r="AB967" s="401"/>
      <c r="AC967" s="401"/>
      <c r="AD967" s="401"/>
      <c r="AE967" s="401"/>
    </row>
    <row r="968" ht="12.0" customHeight="1">
      <c r="A968" s="399"/>
      <c r="B968" s="399"/>
      <c r="C968" s="399"/>
      <c r="D968" s="399"/>
      <c r="E968" s="399"/>
      <c r="F968" s="399"/>
      <c r="G968" s="399"/>
      <c r="H968" s="399"/>
      <c r="I968" s="399"/>
      <c r="J968" s="399"/>
      <c r="K968" s="399"/>
      <c r="L968" s="399"/>
      <c r="M968" s="399"/>
      <c r="N968" s="399"/>
      <c r="O968" s="399"/>
      <c r="P968" s="399"/>
      <c r="Q968" s="399"/>
      <c r="R968" s="400"/>
      <c r="S968" s="399"/>
      <c r="T968" s="400"/>
      <c r="U968" s="400"/>
      <c r="V968" s="400"/>
      <c r="W968" s="400"/>
      <c r="X968" s="400"/>
      <c r="Y968" s="400"/>
      <c r="Z968" s="401"/>
      <c r="AA968" s="401"/>
      <c r="AB968" s="401"/>
      <c r="AC968" s="401"/>
      <c r="AD968" s="401"/>
      <c r="AE968" s="401"/>
    </row>
    <row r="969" ht="12.0" customHeight="1">
      <c r="A969" s="399"/>
      <c r="B969" s="399"/>
      <c r="C969" s="399"/>
      <c r="D969" s="399"/>
      <c r="E969" s="399"/>
      <c r="F969" s="399"/>
      <c r="G969" s="399"/>
      <c r="H969" s="399"/>
      <c r="I969" s="399"/>
      <c r="J969" s="399"/>
      <c r="K969" s="399"/>
      <c r="L969" s="399"/>
      <c r="M969" s="399"/>
      <c r="N969" s="399"/>
      <c r="O969" s="399"/>
      <c r="P969" s="399"/>
      <c r="Q969" s="399"/>
      <c r="R969" s="400"/>
      <c r="S969" s="399"/>
      <c r="T969" s="400"/>
      <c r="U969" s="400"/>
      <c r="V969" s="400"/>
      <c r="W969" s="400"/>
      <c r="X969" s="400"/>
      <c r="Y969" s="400"/>
      <c r="Z969" s="401"/>
      <c r="AA969" s="401"/>
      <c r="AB969" s="401"/>
      <c r="AC969" s="401"/>
      <c r="AD969" s="401"/>
      <c r="AE969" s="401"/>
    </row>
    <row r="970" ht="12.0" customHeight="1">
      <c r="A970" s="399"/>
      <c r="B970" s="399"/>
      <c r="C970" s="399"/>
      <c r="D970" s="399"/>
      <c r="E970" s="399"/>
      <c r="F970" s="399"/>
      <c r="G970" s="399"/>
      <c r="H970" s="399"/>
      <c r="I970" s="399"/>
      <c r="J970" s="399"/>
      <c r="K970" s="399"/>
      <c r="L970" s="399"/>
      <c r="M970" s="399"/>
      <c r="N970" s="399"/>
      <c r="O970" s="399"/>
      <c r="P970" s="399"/>
      <c r="Q970" s="399"/>
      <c r="R970" s="400"/>
      <c r="S970" s="399"/>
      <c r="T970" s="400"/>
      <c r="U970" s="400"/>
      <c r="V970" s="400"/>
      <c r="W970" s="400"/>
      <c r="X970" s="400"/>
      <c r="Y970" s="400"/>
      <c r="Z970" s="401"/>
      <c r="AA970" s="401"/>
      <c r="AB970" s="401"/>
      <c r="AC970" s="401"/>
      <c r="AD970" s="401"/>
      <c r="AE970" s="401"/>
    </row>
    <row r="971" ht="12.0" customHeight="1">
      <c r="A971" s="399"/>
      <c r="B971" s="399"/>
      <c r="C971" s="399"/>
      <c r="D971" s="399"/>
      <c r="E971" s="399"/>
      <c r="F971" s="399"/>
      <c r="G971" s="399"/>
      <c r="H971" s="399"/>
      <c r="I971" s="399"/>
      <c r="J971" s="399"/>
      <c r="K971" s="399"/>
      <c r="L971" s="399"/>
      <c r="M971" s="399"/>
      <c r="N971" s="399"/>
      <c r="O971" s="399"/>
      <c r="P971" s="399"/>
      <c r="Q971" s="399"/>
      <c r="R971" s="400"/>
      <c r="S971" s="399"/>
      <c r="T971" s="400"/>
      <c r="U971" s="400"/>
      <c r="V971" s="400"/>
      <c r="W971" s="400"/>
      <c r="X971" s="400"/>
      <c r="Y971" s="400"/>
      <c r="Z971" s="401"/>
      <c r="AA971" s="401"/>
      <c r="AB971" s="401"/>
      <c r="AC971" s="401"/>
      <c r="AD971" s="401"/>
      <c r="AE971" s="401"/>
    </row>
    <row r="972" ht="12.0" customHeight="1">
      <c r="A972" s="399"/>
      <c r="B972" s="399"/>
      <c r="C972" s="399"/>
      <c r="D972" s="399"/>
      <c r="E972" s="399"/>
      <c r="F972" s="399"/>
      <c r="G972" s="399"/>
      <c r="H972" s="399"/>
      <c r="I972" s="399"/>
      <c r="J972" s="399"/>
      <c r="K972" s="399"/>
      <c r="L972" s="399"/>
      <c r="M972" s="399"/>
      <c r="N972" s="399"/>
      <c r="O972" s="399"/>
      <c r="P972" s="399"/>
      <c r="Q972" s="399"/>
      <c r="R972" s="400"/>
      <c r="S972" s="399"/>
      <c r="T972" s="400"/>
      <c r="U972" s="400"/>
      <c r="V972" s="400"/>
      <c r="W972" s="400"/>
      <c r="X972" s="400"/>
      <c r="Y972" s="400"/>
      <c r="Z972" s="401"/>
      <c r="AA972" s="401"/>
      <c r="AB972" s="401"/>
      <c r="AC972" s="401"/>
      <c r="AD972" s="401"/>
      <c r="AE972" s="401"/>
    </row>
    <row r="973" ht="12.0" customHeight="1">
      <c r="A973" s="399"/>
      <c r="B973" s="399"/>
      <c r="C973" s="399"/>
      <c r="D973" s="399"/>
      <c r="E973" s="399"/>
      <c r="F973" s="399"/>
      <c r="G973" s="399"/>
      <c r="H973" s="399"/>
      <c r="I973" s="399"/>
      <c r="J973" s="399"/>
      <c r="K973" s="399"/>
      <c r="L973" s="399"/>
      <c r="M973" s="399"/>
      <c r="N973" s="399"/>
      <c r="O973" s="399"/>
      <c r="P973" s="399"/>
      <c r="Q973" s="399"/>
      <c r="R973" s="400"/>
      <c r="S973" s="399"/>
      <c r="T973" s="400"/>
      <c r="U973" s="400"/>
      <c r="V973" s="400"/>
      <c r="W973" s="400"/>
      <c r="X973" s="400"/>
      <c r="Y973" s="400"/>
      <c r="Z973" s="401"/>
      <c r="AA973" s="401"/>
      <c r="AB973" s="401"/>
      <c r="AC973" s="401"/>
      <c r="AD973" s="401"/>
      <c r="AE973" s="401"/>
    </row>
    <row r="974" ht="12.0" customHeight="1">
      <c r="A974" s="399"/>
      <c r="B974" s="399"/>
      <c r="C974" s="399"/>
      <c r="D974" s="399"/>
      <c r="E974" s="399"/>
      <c r="F974" s="399"/>
      <c r="G974" s="399"/>
      <c r="H974" s="399"/>
      <c r="I974" s="399"/>
      <c r="J974" s="399"/>
      <c r="K974" s="399"/>
      <c r="L974" s="399"/>
      <c r="M974" s="399"/>
      <c r="N974" s="399"/>
      <c r="O974" s="399"/>
      <c r="P974" s="399"/>
      <c r="Q974" s="399"/>
      <c r="R974" s="400"/>
      <c r="S974" s="399"/>
      <c r="T974" s="400"/>
      <c r="U974" s="400"/>
      <c r="V974" s="400"/>
      <c r="W974" s="400"/>
      <c r="X974" s="400"/>
      <c r="Y974" s="400"/>
      <c r="Z974" s="401"/>
      <c r="AA974" s="401"/>
      <c r="AB974" s="401"/>
      <c r="AC974" s="401"/>
      <c r="AD974" s="401"/>
      <c r="AE974" s="401"/>
    </row>
    <row r="975" ht="12.0" customHeight="1">
      <c r="A975" s="399"/>
      <c r="B975" s="399"/>
      <c r="C975" s="399"/>
      <c r="D975" s="399"/>
      <c r="E975" s="399"/>
      <c r="F975" s="399"/>
      <c r="G975" s="399"/>
      <c r="H975" s="399"/>
      <c r="I975" s="399"/>
      <c r="J975" s="399"/>
      <c r="K975" s="399"/>
      <c r="L975" s="399"/>
      <c r="M975" s="399"/>
      <c r="N975" s="399"/>
      <c r="O975" s="399"/>
      <c r="P975" s="399"/>
      <c r="Q975" s="399"/>
      <c r="R975" s="400"/>
      <c r="S975" s="399"/>
      <c r="T975" s="400"/>
      <c r="U975" s="400"/>
      <c r="V975" s="400"/>
      <c r="W975" s="400"/>
      <c r="X975" s="400"/>
      <c r="Y975" s="400"/>
      <c r="Z975" s="401"/>
      <c r="AA975" s="401"/>
      <c r="AB975" s="401"/>
      <c r="AC975" s="401"/>
      <c r="AD975" s="401"/>
      <c r="AE975" s="401"/>
    </row>
    <row r="976" ht="12.0" customHeight="1">
      <c r="A976" s="399"/>
      <c r="B976" s="399"/>
      <c r="C976" s="399"/>
      <c r="D976" s="399"/>
      <c r="E976" s="399"/>
      <c r="F976" s="399"/>
      <c r="G976" s="399"/>
      <c r="H976" s="399"/>
      <c r="I976" s="399"/>
      <c r="J976" s="399"/>
      <c r="K976" s="399"/>
      <c r="L976" s="399"/>
      <c r="M976" s="399"/>
      <c r="N976" s="399"/>
      <c r="O976" s="399"/>
      <c r="P976" s="399"/>
      <c r="Q976" s="399"/>
      <c r="R976" s="400"/>
      <c r="S976" s="399"/>
      <c r="T976" s="400"/>
      <c r="U976" s="400"/>
      <c r="V976" s="400"/>
      <c r="W976" s="400"/>
      <c r="X976" s="400"/>
      <c r="Y976" s="400"/>
      <c r="Z976" s="401"/>
      <c r="AA976" s="401"/>
      <c r="AB976" s="401"/>
      <c r="AC976" s="401"/>
      <c r="AD976" s="401"/>
      <c r="AE976" s="401"/>
    </row>
    <row r="977" ht="12.0" customHeight="1">
      <c r="A977" s="399"/>
      <c r="B977" s="399"/>
      <c r="C977" s="399"/>
      <c r="D977" s="399"/>
      <c r="E977" s="399"/>
      <c r="F977" s="399"/>
      <c r="G977" s="399"/>
      <c r="H977" s="399"/>
      <c r="I977" s="399"/>
      <c r="J977" s="399"/>
      <c r="K977" s="399"/>
      <c r="L977" s="399"/>
      <c r="M977" s="399"/>
      <c r="N977" s="399"/>
      <c r="O977" s="399"/>
      <c r="P977" s="399"/>
      <c r="Q977" s="399"/>
      <c r="R977" s="400"/>
      <c r="S977" s="399"/>
      <c r="T977" s="400"/>
      <c r="U977" s="400"/>
      <c r="V977" s="400"/>
      <c r="W977" s="400"/>
      <c r="X977" s="400"/>
      <c r="Y977" s="400"/>
      <c r="Z977" s="401"/>
      <c r="AA977" s="401"/>
      <c r="AB977" s="401"/>
      <c r="AC977" s="401"/>
      <c r="AD977" s="401"/>
      <c r="AE977" s="401"/>
    </row>
    <row r="978" ht="12.0" customHeight="1">
      <c r="A978" s="399"/>
      <c r="B978" s="399"/>
      <c r="C978" s="399"/>
      <c r="D978" s="399"/>
      <c r="E978" s="399"/>
      <c r="F978" s="399"/>
      <c r="G978" s="399"/>
      <c r="H978" s="399"/>
      <c r="I978" s="399"/>
      <c r="J978" s="399"/>
      <c r="K978" s="399"/>
      <c r="L978" s="399"/>
      <c r="M978" s="399"/>
      <c r="N978" s="399"/>
      <c r="O978" s="399"/>
      <c r="P978" s="399"/>
      <c r="Q978" s="399"/>
      <c r="R978" s="400"/>
      <c r="S978" s="399"/>
      <c r="T978" s="400"/>
      <c r="U978" s="400"/>
      <c r="V978" s="400"/>
      <c r="W978" s="400"/>
      <c r="X978" s="400"/>
      <c r="Y978" s="400"/>
      <c r="Z978" s="401"/>
      <c r="AA978" s="401"/>
      <c r="AB978" s="401"/>
      <c r="AC978" s="401"/>
      <c r="AD978" s="401"/>
      <c r="AE978" s="401"/>
    </row>
    <row r="979" ht="12.0" customHeight="1">
      <c r="A979" s="399"/>
      <c r="B979" s="399"/>
      <c r="C979" s="399"/>
      <c r="D979" s="399"/>
      <c r="E979" s="399"/>
      <c r="F979" s="399"/>
      <c r="G979" s="399"/>
      <c r="H979" s="399"/>
      <c r="I979" s="399"/>
      <c r="J979" s="399"/>
      <c r="K979" s="399"/>
      <c r="L979" s="399"/>
      <c r="M979" s="399"/>
      <c r="N979" s="399"/>
      <c r="O979" s="399"/>
      <c r="P979" s="399"/>
      <c r="Q979" s="399"/>
      <c r="R979" s="400"/>
      <c r="S979" s="399"/>
      <c r="T979" s="400"/>
      <c r="U979" s="400"/>
      <c r="V979" s="400"/>
      <c r="W979" s="400"/>
      <c r="X979" s="400"/>
      <c r="Y979" s="400"/>
      <c r="Z979" s="401"/>
      <c r="AA979" s="401"/>
      <c r="AB979" s="401"/>
      <c r="AC979" s="401"/>
      <c r="AD979" s="401"/>
      <c r="AE979" s="401"/>
    </row>
    <row r="980" ht="12.0" customHeight="1">
      <c r="A980" s="399"/>
      <c r="B980" s="399"/>
      <c r="C980" s="399"/>
      <c r="D980" s="399"/>
      <c r="E980" s="399"/>
      <c r="F980" s="399"/>
      <c r="G980" s="399"/>
      <c r="H980" s="399"/>
      <c r="I980" s="399"/>
      <c r="J980" s="399"/>
      <c r="K980" s="399"/>
      <c r="L980" s="399"/>
      <c r="M980" s="399"/>
      <c r="N980" s="399"/>
      <c r="O980" s="399"/>
      <c r="P980" s="399"/>
      <c r="Q980" s="399"/>
      <c r="R980" s="400"/>
      <c r="S980" s="399"/>
      <c r="T980" s="400"/>
      <c r="U980" s="400"/>
      <c r="V980" s="400"/>
      <c r="W980" s="400"/>
      <c r="X980" s="400"/>
      <c r="Y980" s="400"/>
      <c r="Z980" s="401"/>
      <c r="AA980" s="401"/>
      <c r="AB980" s="401"/>
      <c r="AC980" s="401"/>
      <c r="AD980" s="401"/>
      <c r="AE980" s="401"/>
    </row>
    <row r="981" ht="12.0" customHeight="1">
      <c r="A981" s="399"/>
      <c r="B981" s="399"/>
      <c r="C981" s="399"/>
      <c r="D981" s="399"/>
      <c r="E981" s="399"/>
      <c r="F981" s="399"/>
      <c r="G981" s="399"/>
      <c r="H981" s="399"/>
      <c r="I981" s="399"/>
      <c r="J981" s="399"/>
      <c r="K981" s="399"/>
      <c r="L981" s="399"/>
      <c r="M981" s="399"/>
      <c r="N981" s="399"/>
      <c r="O981" s="399"/>
      <c r="P981" s="399"/>
      <c r="Q981" s="399"/>
      <c r="R981" s="400"/>
      <c r="S981" s="399"/>
      <c r="T981" s="400"/>
      <c r="U981" s="400"/>
      <c r="V981" s="400"/>
      <c r="W981" s="400"/>
      <c r="X981" s="400"/>
      <c r="Y981" s="400"/>
      <c r="Z981" s="401"/>
      <c r="AA981" s="401"/>
      <c r="AB981" s="401"/>
      <c r="AC981" s="401"/>
      <c r="AD981" s="401"/>
      <c r="AE981" s="401"/>
    </row>
    <row r="982" ht="12.0" customHeight="1">
      <c r="A982" s="399"/>
      <c r="B982" s="399"/>
      <c r="C982" s="399"/>
      <c r="D982" s="399"/>
      <c r="E982" s="399"/>
      <c r="F982" s="399"/>
      <c r="G982" s="399"/>
      <c r="H982" s="399"/>
      <c r="I982" s="399"/>
      <c r="J982" s="399"/>
      <c r="K982" s="399"/>
      <c r="L982" s="399"/>
      <c r="M982" s="399"/>
      <c r="N982" s="399"/>
      <c r="O982" s="399"/>
      <c r="P982" s="399"/>
      <c r="Q982" s="399"/>
      <c r="R982" s="400"/>
      <c r="S982" s="399"/>
      <c r="T982" s="400"/>
      <c r="U982" s="400"/>
      <c r="V982" s="400"/>
      <c r="W982" s="400"/>
      <c r="X982" s="400"/>
      <c r="Y982" s="400"/>
      <c r="Z982" s="401"/>
      <c r="AA982" s="401"/>
      <c r="AB982" s="401"/>
      <c r="AC982" s="401"/>
      <c r="AD982" s="401"/>
      <c r="AE982" s="401"/>
    </row>
    <row r="983" ht="12.0" customHeight="1">
      <c r="A983" s="399"/>
      <c r="B983" s="399"/>
      <c r="C983" s="399"/>
      <c r="D983" s="399"/>
      <c r="E983" s="399"/>
      <c r="F983" s="399"/>
      <c r="G983" s="399"/>
      <c r="H983" s="399"/>
      <c r="I983" s="399"/>
      <c r="J983" s="399"/>
      <c r="K983" s="399"/>
      <c r="L983" s="399"/>
      <c r="M983" s="399"/>
      <c r="N983" s="399"/>
      <c r="O983" s="399"/>
      <c r="P983" s="399"/>
      <c r="Q983" s="399"/>
      <c r="R983" s="400"/>
      <c r="S983" s="399"/>
      <c r="T983" s="400"/>
      <c r="U983" s="400"/>
      <c r="V983" s="400"/>
      <c r="W983" s="400"/>
      <c r="X983" s="400"/>
      <c r="Y983" s="400"/>
      <c r="Z983" s="401"/>
      <c r="AA983" s="401"/>
      <c r="AB983" s="401"/>
      <c r="AC983" s="401"/>
      <c r="AD983" s="401"/>
      <c r="AE983" s="401"/>
    </row>
    <row r="984" ht="12.0" customHeight="1">
      <c r="A984" s="399"/>
      <c r="B984" s="399"/>
      <c r="C984" s="399"/>
      <c r="D984" s="399"/>
      <c r="E984" s="399"/>
      <c r="F984" s="399"/>
      <c r="G984" s="399"/>
      <c r="H984" s="399"/>
      <c r="I984" s="399"/>
      <c r="J984" s="399"/>
      <c r="K984" s="399"/>
      <c r="L984" s="399"/>
      <c r="M984" s="399"/>
      <c r="N984" s="399"/>
      <c r="O984" s="399"/>
      <c r="P984" s="399"/>
      <c r="Q984" s="399"/>
      <c r="R984" s="400"/>
      <c r="S984" s="399"/>
      <c r="T984" s="400"/>
      <c r="U984" s="400"/>
      <c r="V984" s="400"/>
      <c r="W984" s="400"/>
      <c r="X984" s="400"/>
      <c r="Y984" s="400"/>
      <c r="Z984" s="401"/>
      <c r="AA984" s="401"/>
      <c r="AB984" s="401"/>
      <c r="AC984" s="401"/>
      <c r="AD984" s="401"/>
      <c r="AE984" s="401"/>
    </row>
    <row r="985" ht="12.0" customHeight="1">
      <c r="A985" s="399"/>
      <c r="B985" s="399"/>
      <c r="C985" s="399"/>
      <c r="D985" s="399"/>
      <c r="E985" s="399"/>
      <c r="F985" s="399"/>
      <c r="G985" s="399"/>
      <c r="H985" s="399"/>
      <c r="I985" s="399"/>
      <c r="J985" s="399"/>
      <c r="K985" s="399"/>
      <c r="L985" s="399"/>
      <c r="M985" s="399"/>
      <c r="N985" s="399"/>
      <c r="O985" s="399"/>
      <c r="P985" s="399"/>
      <c r="Q985" s="399"/>
      <c r="R985" s="400"/>
      <c r="S985" s="399"/>
      <c r="T985" s="400"/>
      <c r="U985" s="400"/>
      <c r="V985" s="400"/>
      <c r="W985" s="400"/>
      <c r="X985" s="400"/>
      <c r="Y985" s="400"/>
      <c r="Z985" s="401"/>
      <c r="AA985" s="401"/>
      <c r="AB985" s="401"/>
      <c r="AC985" s="401"/>
      <c r="AD985" s="401"/>
      <c r="AE985" s="401"/>
    </row>
    <row r="986" ht="12.0" customHeight="1">
      <c r="A986" s="399"/>
      <c r="B986" s="399"/>
      <c r="C986" s="399"/>
      <c r="D986" s="399"/>
      <c r="E986" s="399"/>
      <c r="F986" s="399"/>
      <c r="G986" s="399"/>
      <c r="H986" s="399"/>
      <c r="I986" s="399"/>
      <c r="J986" s="399"/>
      <c r="K986" s="399"/>
      <c r="L986" s="399"/>
      <c r="M986" s="399"/>
      <c r="N986" s="399"/>
      <c r="O986" s="399"/>
      <c r="P986" s="399"/>
      <c r="Q986" s="399"/>
      <c r="R986" s="400"/>
      <c r="S986" s="399"/>
      <c r="T986" s="400"/>
      <c r="U986" s="400"/>
      <c r="V986" s="400"/>
      <c r="W986" s="400"/>
      <c r="X986" s="400"/>
      <c r="Y986" s="400"/>
      <c r="Z986" s="401"/>
      <c r="AA986" s="401"/>
      <c r="AB986" s="401"/>
      <c r="AC986" s="401"/>
      <c r="AD986" s="401"/>
      <c r="AE986" s="401"/>
    </row>
    <row r="987" ht="12.0" customHeight="1">
      <c r="A987" s="399"/>
      <c r="B987" s="399"/>
      <c r="C987" s="399"/>
      <c r="D987" s="399"/>
      <c r="E987" s="399"/>
      <c r="F987" s="399"/>
      <c r="G987" s="399"/>
      <c r="H987" s="399"/>
      <c r="I987" s="399"/>
      <c r="J987" s="399"/>
      <c r="K987" s="399"/>
      <c r="L987" s="399"/>
      <c r="M987" s="399"/>
      <c r="N987" s="399"/>
      <c r="O987" s="399"/>
      <c r="P987" s="399"/>
      <c r="Q987" s="399"/>
      <c r="R987" s="400"/>
      <c r="S987" s="399"/>
      <c r="T987" s="400"/>
      <c r="U987" s="400"/>
      <c r="V987" s="400"/>
      <c r="W987" s="400"/>
      <c r="X987" s="400"/>
      <c r="Y987" s="400"/>
      <c r="Z987" s="401"/>
      <c r="AA987" s="401"/>
      <c r="AB987" s="401"/>
      <c r="AC987" s="401"/>
      <c r="AD987" s="401"/>
      <c r="AE987" s="401"/>
    </row>
    <row r="988" ht="12.0" customHeight="1">
      <c r="A988" s="399"/>
      <c r="B988" s="399"/>
      <c r="C988" s="399"/>
      <c r="D988" s="399"/>
      <c r="E988" s="399"/>
      <c r="F988" s="399"/>
      <c r="G988" s="399"/>
      <c r="H988" s="399"/>
      <c r="I988" s="399"/>
      <c r="J988" s="399"/>
      <c r="K988" s="399"/>
      <c r="L988" s="399"/>
      <c r="M988" s="399"/>
      <c r="N988" s="399"/>
      <c r="O988" s="399"/>
      <c r="P988" s="399"/>
      <c r="Q988" s="399"/>
      <c r="R988" s="400"/>
      <c r="S988" s="399"/>
      <c r="T988" s="400"/>
      <c r="U988" s="400"/>
      <c r="V988" s="400"/>
      <c r="W988" s="400"/>
      <c r="X988" s="400"/>
      <c r="Y988" s="400"/>
      <c r="Z988" s="401"/>
      <c r="AA988" s="401"/>
      <c r="AB988" s="401"/>
      <c r="AC988" s="401"/>
      <c r="AD988" s="401"/>
      <c r="AE988" s="401"/>
    </row>
    <row r="989" ht="12.0" customHeight="1">
      <c r="A989" s="399"/>
      <c r="B989" s="399"/>
      <c r="C989" s="399"/>
      <c r="D989" s="399"/>
      <c r="E989" s="399"/>
      <c r="F989" s="399"/>
      <c r="G989" s="399"/>
      <c r="H989" s="399"/>
      <c r="I989" s="399"/>
      <c r="J989" s="399"/>
      <c r="K989" s="399"/>
      <c r="L989" s="399"/>
      <c r="M989" s="399"/>
      <c r="N989" s="399"/>
      <c r="O989" s="399"/>
      <c r="P989" s="399"/>
      <c r="Q989" s="399"/>
      <c r="R989" s="400"/>
      <c r="S989" s="399"/>
      <c r="T989" s="400"/>
      <c r="U989" s="400"/>
      <c r="V989" s="400"/>
      <c r="W989" s="400"/>
      <c r="X989" s="400"/>
      <c r="Y989" s="400"/>
      <c r="Z989" s="401"/>
      <c r="AA989" s="401"/>
      <c r="AB989" s="401"/>
      <c r="AC989" s="401"/>
      <c r="AD989" s="401"/>
      <c r="AE989" s="401"/>
    </row>
    <row r="990" ht="12.0" customHeight="1">
      <c r="A990" s="399"/>
      <c r="B990" s="399"/>
      <c r="C990" s="399"/>
      <c r="D990" s="399"/>
      <c r="E990" s="399"/>
      <c r="F990" s="399"/>
      <c r="G990" s="399"/>
      <c r="H990" s="399"/>
      <c r="I990" s="399"/>
      <c r="J990" s="399"/>
      <c r="K990" s="399"/>
      <c r="L990" s="399"/>
      <c r="M990" s="399"/>
      <c r="N990" s="399"/>
      <c r="O990" s="399"/>
      <c r="P990" s="399"/>
      <c r="Q990" s="399"/>
      <c r="R990" s="400"/>
      <c r="S990" s="399"/>
      <c r="T990" s="400"/>
      <c r="U990" s="400"/>
      <c r="V990" s="400"/>
      <c r="W990" s="400"/>
      <c r="X990" s="400"/>
      <c r="Y990" s="400"/>
      <c r="Z990" s="401"/>
      <c r="AA990" s="401"/>
      <c r="AB990" s="401"/>
      <c r="AC990" s="401"/>
      <c r="AD990" s="401"/>
      <c r="AE990" s="401"/>
    </row>
    <row r="991" ht="12.0" customHeight="1">
      <c r="A991" s="399"/>
      <c r="B991" s="399"/>
      <c r="C991" s="399"/>
      <c r="D991" s="399"/>
      <c r="E991" s="399"/>
      <c r="F991" s="399"/>
      <c r="G991" s="399"/>
      <c r="H991" s="399"/>
      <c r="I991" s="399"/>
      <c r="J991" s="399"/>
      <c r="K991" s="399"/>
      <c r="L991" s="399"/>
      <c r="M991" s="399"/>
      <c r="N991" s="399"/>
      <c r="O991" s="399"/>
      <c r="P991" s="399"/>
      <c r="Q991" s="399"/>
      <c r="R991" s="400"/>
      <c r="S991" s="399"/>
      <c r="T991" s="400"/>
      <c r="U991" s="400"/>
      <c r="V991" s="400"/>
      <c r="W991" s="400"/>
      <c r="X991" s="400"/>
      <c r="Y991" s="400"/>
      <c r="Z991" s="401"/>
      <c r="AA991" s="401"/>
      <c r="AB991" s="401"/>
      <c r="AC991" s="401"/>
      <c r="AD991" s="401"/>
      <c r="AE991" s="401"/>
    </row>
    <row r="992" ht="12.0" customHeight="1">
      <c r="A992" s="399"/>
      <c r="B992" s="399"/>
      <c r="C992" s="399"/>
      <c r="D992" s="399"/>
      <c r="E992" s="399"/>
      <c r="F992" s="399"/>
      <c r="G992" s="399"/>
      <c r="H992" s="399"/>
      <c r="I992" s="399"/>
      <c r="J992" s="399"/>
      <c r="K992" s="399"/>
      <c r="L992" s="399"/>
      <c r="M992" s="399"/>
      <c r="N992" s="399"/>
      <c r="O992" s="399"/>
      <c r="P992" s="399"/>
      <c r="Q992" s="399"/>
      <c r="R992" s="400"/>
      <c r="S992" s="399"/>
      <c r="T992" s="400"/>
      <c r="U992" s="400"/>
      <c r="V992" s="400"/>
      <c r="W992" s="400"/>
      <c r="X992" s="400"/>
      <c r="Y992" s="400"/>
      <c r="Z992" s="401"/>
      <c r="AA992" s="401"/>
      <c r="AB992" s="401"/>
      <c r="AC992" s="401"/>
      <c r="AD992" s="401"/>
      <c r="AE992" s="401"/>
    </row>
    <row r="993" ht="12.0" customHeight="1">
      <c r="A993" s="399"/>
      <c r="B993" s="399"/>
      <c r="C993" s="399"/>
      <c r="D993" s="399"/>
      <c r="E993" s="399"/>
      <c r="F993" s="399"/>
      <c r="G993" s="399"/>
      <c r="H993" s="399"/>
      <c r="I993" s="399"/>
      <c r="J993" s="399"/>
      <c r="K993" s="399"/>
      <c r="L993" s="399"/>
      <c r="M993" s="399"/>
      <c r="N993" s="399"/>
      <c r="O993" s="399"/>
      <c r="P993" s="399"/>
      <c r="Q993" s="399"/>
      <c r="R993" s="400"/>
      <c r="S993" s="399"/>
      <c r="T993" s="400"/>
      <c r="U993" s="400"/>
      <c r="V993" s="400"/>
      <c r="W993" s="400"/>
      <c r="X993" s="400"/>
      <c r="Y993" s="400"/>
      <c r="Z993" s="401"/>
      <c r="AA993" s="401"/>
      <c r="AB993" s="401"/>
      <c r="AC993" s="401"/>
      <c r="AD993" s="401"/>
      <c r="AE993" s="401"/>
    </row>
    <row r="994" ht="12.0" customHeight="1">
      <c r="A994" s="399"/>
      <c r="B994" s="399"/>
      <c r="C994" s="399"/>
      <c r="D994" s="399"/>
      <c r="E994" s="399"/>
      <c r="F994" s="399"/>
      <c r="G994" s="399"/>
      <c r="H994" s="399"/>
      <c r="I994" s="399"/>
      <c r="J994" s="399"/>
      <c r="K994" s="399"/>
      <c r="L994" s="399"/>
      <c r="M994" s="399"/>
      <c r="N994" s="399"/>
      <c r="O994" s="399"/>
      <c r="P994" s="399"/>
      <c r="Q994" s="399"/>
      <c r="R994" s="400"/>
      <c r="S994" s="399"/>
      <c r="T994" s="400"/>
      <c r="U994" s="400"/>
      <c r="V994" s="400"/>
      <c r="W994" s="400"/>
      <c r="X994" s="400"/>
      <c r="Y994" s="400"/>
      <c r="Z994" s="401"/>
      <c r="AA994" s="401"/>
      <c r="AB994" s="401"/>
      <c r="AC994" s="401"/>
      <c r="AD994" s="401"/>
      <c r="AE994" s="401"/>
    </row>
    <row r="995" ht="12.0" customHeight="1">
      <c r="A995" s="399"/>
      <c r="B995" s="399"/>
      <c r="C995" s="399"/>
      <c r="D995" s="399"/>
      <c r="E995" s="399"/>
      <c r="F995" s="399"/>
      <c r="G995" s="399"/>
      <c r="H995" s="399"/>
      <c r="I995" s="399"/>
      <c r="J995" s="399"/>
      <c r="K995" s="399"/>
      <c r="L995" s="399"/>
      <c r="M995" s="399"/>
      <c r="N995" s="399"/>
      <c r="O995" s="399"/>
      <c r="P995" s="399"/>
      <c r="Q995" s="399"/>
      <c r="R995" s="400"/>
      <c r="S995" s="399"/>
      <c r="T995" s="400"/>
      <c r="U995" s="400"/>
      <c r="V995" s="400"/>
      <c r="W995" s="400"/>
      <c r="X995" s="400"/>
      <c r="Y995" s="400"/>
      <c r="Z995" s="401"/>
      <c r="AA995" s="401"/>
      <c r="AB995" s="401"/>
      <c r="AC995" s="401"/>
      <c r="AD995" s="401"/>
      <c r="AE995" s="401"/>
    </row>
    <row r="996" ht="12.0" customHeight="1">
      <c r="A996" s="399"/>
      <c r="B996" s="399"/>
      <c r="C996" s="399"/>
      <c r="D996" s="399"/>
      <c r="E996" s="399"/>
      <c r="F996" s="399"/>
      <c r="G996" s="399"/>
      <c r="H996" s="399"/>
      <c r="I996" s="399"/>
      <c r="J996" s="399"/>
      <c r="K996" s="399"/>
      <c r="L996" s="399"/>
      <c r="M996" s="399"/>
      <c r="N996" s="399"/>
      <c r="O996" s="399"/>
      <c r="P996" s="399"/>
      <c r="Q996" s="399"/>
      <c r="R996" s="400"/>
      <c r="S996" s="399"/>
      <c r="T996" s="400"/>
      <c r="U996" s="400"/>
      <c r="V996" s="400"/>
      <c r="W996" s="400"/>
      <c r="X996" s="400"/>
      <c r="Y996" s="400"/>
      <c r="Z996" s="401"/>
      <c r="AA996" s="401"/>
      <c r="AB996" s="401"/>
      <c r="AC996" s="401"/>
      <c r="AD996" s="401"/>
      <c r="AE996" s="401"/>
    </row>
    <row r="997" ht="12.0" customHeight="1">
      <c r="A997" s="399"/>
      <c r="B997" s="399"/>
      <c r="C997" s="399"/>
      <c r="D997" s="399"/>
      <c r="E997" s="399"/>
      <c r="F997" s="399"/>
      <c r="G997" s="399"/>
      <c r="H997" s="399"/>
      <c r="I997" s="399"/>
      <c r="J997" s="399"/>
      <c r="K997" s="399"/>
      <c r="L997" s="399"/>
      <c r="M997" s="399"/>
      <c r="N997" s="399"/>
      <c r="O997" s="399"/>
      <c r="P997" s="399"/>
      <c r="Q997" s="399"/>
      <c r="R997" s="400"/>
      <c r="S997" s="399"/>
      <c r="T997" s="400"/>
      <c r="U997" s="400"/>
      <c r="V997" s="400"/>
      <c r="W997" s="400"/>
      <c r="X997" s="400"/>
      <c r="Y997" s="400"/>
      <c r="Z997" s="401"/>
      <c r="AA997" s="401"/>
      <c r="AB997" s="401"/>
      <c r="AC997" s="401"/>
      <c r="AD997" s="401"/>
      <c r="AE997" s="401"/>
    </row>
    <row r="998" ht="12.0" customHeight="1">
      <c r="A998" s="399"/>
      <c r="B998" s="399"/>
      <c r="C998" s="399"/>
      <c r="D998" s="399"/>
      <c r="E998" s="399"/>
      <c r="F998" s="399"/>
      <c r="G998" s="399"/>
      <c r="H998" s="399"/>
      <c r="I998" s="399"/>
      <c r="J998" s="399"/>
      <c r="K998" s="399"/>
      <c r="L998" s="399"/>
      <c r="M998" s="399"/>
      <c r="N998" s="399"/>
      <c r="O998" s="399"/>
      <c r="P998" s="399"/>
      <c r="Q998" s="399"/>
      <c r="R998" s="400"/>
      <c r="S998" s="399"/>
      <c r="T998" s="400"/>
      <c r="U998" s="400"/>
      <c r="V998" s="400"/>
      <c r="W998" s="400"/>
      <c r="X998" s="400"/>
      <c r="Y998" s="400"/>
      <c r="Z998" s="401"/>
      <c r="AA998" s="401"/>
      <c r="AB998" s="401"/>
      <c r="AC998" s="401"/>
      <c r="AD998" s="401"/>
      <c r="AE998" s="401"/>
    </row>
    <row r="999" ht="12.0" customHeight="1">
      <c r="A999" s="399"/>
      <c r="B999" s="399"/>
      <c r="C999" s="399"/>
      <c r="D999" s="399"/>
      <c r="E999" s="399"/>
      <c r="F999" s="399"/>
      <c r="G999" s="399"/>
      <c r="H999" s="399"/>
      <c r="I999" s="399"/>
      <c r="J999" s="399"/>
      <c r="K999" s="399"/>
      <c r="L999" s="399"/>
      <c r="M999" s="399"/>
      <c r="N999" s="399"/>
      <c r="O999" s="399"/>
      <c r="P999" s="399"/>
      <c r="Q999" s="399"/>
      <c r="R999" s="400"/>
      <c r="S999" s="399"/>
      <c r="T999" s="400"/>
      <c r="U999" s="400"/>
      <c r="V999" s="400"/>
      <c r="W999" s="400"/>
      <c r="X999" s="400"/>
      <c r="Y999" s="400"/>
      <c r="Z999" s="401"/>
      <c r="AA999" s="401"/>
      <c r="AB999" s="401"/>
      <c r="AC999" s="401"/>
      <c r="AD999" s="401"/>
      <c r="AE999" s="401"/>
    </row>
    <row r="1000" ht="12.0" customHeight="1">
      <c r="A1000" s="399"/>
      <c r="B1000" s="399"/>
      <c r="C1000" s="399"/>
      <c r="D1000" s="399"/>
      <c r="E1000" s="399"/>
      <c r="F1000" s="399"/>
      <c r="G1000" s="399"/>
      <c r="H1000" s="399"/>
      <c r="I1000" s="399"/>
      <c r="J1000" s="399"/>
      <c r="K1000" s="399"/>
      <c r="L1000" s="399"/>
      <c r="M1000" s="399"/>
      <c r="N1000" s="399"/>
      <c r="O1000" s="399"/>
      <c r="P1000" s="399"/>
      <c r="Q1000" s="399"/>
      <c r="R1000" s="400"/>
      <c r="S1000" s="399"/>
      <c r="T1000" s="400"/>
      <c r="U1000" s="400"/>
      <c r="V1000" s="400"/>
      <c r="W1000" s="400"/>
      <c r="X1000" s="400"/>
      <c r="Y1000" s="400"/>
      <c r="Z1000" s="401"/>
      <c r="AA1000" s="401"/>
      <c r="AB1000" s="401"/>
      <c r="AC1000" s="401"/>
      <c r="AD1000" s="401"/>
      <c r="AE1000" s="401"/>
    </row>
  </sheetData>
  <printOptions/>
  <pageMargins bottom="0.75" footer="0.0" header="0.0" left="0.7" right="0.7" top="0.75"/>
  <pageSetup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38"/>
    <col customWidth="1" min="2" max="2" width="8.0"/>
    <col customWidth="1" min="3" max="3" width="9.38"/>
    <col customWidth="1" min="4" max="4" width="13.13"/>
    <col customWidth="1" min="5" max="5" width="17.5"/>
    <col customWidth="1" min="6" max="6" width="11.0"/>
    <col customWidth="1" min="7" max="7" width="17.38"/>
    <col customWidth="1" min="8" max="8" width="14.5"/>
    <col customWidth="1" min="9" max="9" width="15.38"/>
    <col customWidth="1" min="10" max="10" width="13.0"/>
    <col customWidth="1" min="11" max="11" width="14.13"/>
    <col customWidth="1" min="12" max="12" width="14.5"/>
    <col customWidth="1" min="13" max="13" width="11.5"/>
    <col customWidth="1" min="14" max="14" width="14.5"/>
    <col customWidth="1" min="15" max="15" width="12.5"/>
    <col customWidth="1" min="16" max="16" width="10.5"/>
    <col customWidth="1" min="17" max="18" width="11.5"/>
    <col customWidth="1" min="19" max="21" width="12.5"/>
    <col customWidth="1" min="22" max="22" width="11.0"/>
    <col customWidth="1" hidden="1" min="23" max="23" width="11.38"/>
    <col customWidth="1" hidden="1" min="24" max="24" width="11.5"/>
    <col customWidth="1" min="25" max="25" width="12.63"/>
    <col customWidth="1" min="26" max="26" width="11.0"/>
    <col customWidth="1" min="27" max="27" width="13.38"/>
    <col customWidth="1" min="28" max="28" width="9.13"/>
    <col customWidth="1" min="29" max="29" width="12.0"/>
    <col customWidth="1" min="30" max="30" width="9.13"/>
    <col customWidth="1" min="31" max="31" width="10.38"/>
    <col customWidth="1" min="32" max="34" width="9.13"/>
  </cols>
  <sheetData>
    <row r="1" ht="12.0" customHeight="1">
      <c r="A1" s="399"/>
      <c r="B1" s="399"/>
      <c r="C1" s="401" t="s">
        <v>853</v>
      </c>
      <c r="D1" s="401"/>
      <c r="E1" s="421">
        <v>15352.0</v>
      </c>
      <c r="F1" s="401" t="s">
        <v>220</v>
      </c>
      <c r="G1" s="399"/>
      <c r="H1" s="399"/>
      <c r="I1" s="399"/>
      <c r="J1" s="399"/>
      <c r="K1" s="399"/>
      <c r="L1" s="399"/>
      <c r="M1" s="399"/>
      <c r="N1" s="399"/>
      <c r="O1" s="399"/>
      <c r="P1" s="399"/>
      <c r="Q1" s="399"/>
      <c r="R1" s="399"/>
      <c r="S1" s="400"/>
      <c r="T1" s="399"/>
      <c r="U1" s="400"/>
      <c r="V1" s="400"/>
      <c r="W1" s="400"/>
      <c r="X1" s="400"/>
      <c r="Y1" s="400"/>
      <c r="Z1" s="400"/>
      <c r="AA1" s="400"/>
      <c r="AB1" s="399"/>
      <c r="AC1" s="401"/>
      <c r="AD1" s="401"/>
      <c r="AE1" s="401"/>
      <c r="AF1" s="401"/>
      <c r="AG1" s="401"/>
      <c r="AH1" s="401"/>
    </row>
    <row r="2" ht="12.0" customHeight="1">
      <c r="A2" s="399"/>
      <c r="B2" s="399"/>
      <c r="C2" s="401" t="s">
        <v>854</v>
      </c>
      <c r="D2" s="401"/>
      <c r="E2" s="421">
        <v>47210.0</v>
      </c>
      <c r="F2" s="401" t="s">
        <v>220</v>
      </c>
      <c r="G2" s="399"/>
      <c r="H2" s="402"/>
      <c r="I2" s="403"/>
      <c r="J2" s="403"/>
      <c r="K2" s="403"/>
      <c r="L2" s="403"/>
      <c r="M2" s="404"/>
      <c r="N2" s="404"/>
      <c r="O2" s="404"/>
      <c r="P2" s="404" t="s">
        <v>483</v>
      </c>
      <c r="Q2" s="404" t="s">
        <v>477</v>
      </c>
      <c r="R2" s="404" t="s">
        <v>855</v>
      </c>
      <c r="S2" s="405" t="s">
        <v>484</v>
      </c>
      <c r="T2" s="406"/>
      <c r="U2" s="405"/>
      <c r="V2" s="404" t="s">
        <v>485</v>
      </c>
      <c r="W2" s="405"/>
      <c r="X2" s="405" t="s">
        <v>483</v>
      </c>
      <c r="Y2" s="405" t="s">
        <v>477</v>
      </c>
      <c r="Z2" s="404" t="s">
        <v>855</v>
      </c>
      <c r="AA2" s="405"/>
      <c r="AB2" s="399"/>
      <c r="AC2" s="401"/>
      <c r="AD2" s="401"/>
      <c r="AE2" s="401"/>
      <c r="AF2" s="401"/>
      <c r="AG2" s="401"/>
      <c r="AH2" s="401"/>
    </row>
    <row r="3" ht="12.0" customHeight="1">
      <c r="A3" s="399"/>
      <c r="B3" s="399"/>
      <c r="C3" s="401" t="s">
        <v>856</v>
      </c>
      <c r="D3" s="401"/>
      <c r="E3" s="421">
        <v>71860.0</v>
      </c>
      <c r="F3" s="401" t="s">
        <v>220</v>
      </c>
      <c r="G3" s="399"/>
      <c r="H3" s="404"/>
      <c r="I3" s="408" t="s">
        <v>342</v>
      </c>
      <c r="J3" s="404"/>
      <c r="K3" s="404" t="s">
        <v>541</v>
      </c>
      <c r="L3" s="404"/>
      <c r="M3" s="404" t="s">
        <v>542</v>
      </c>
      <c r="N3" s="404" t="s">
        <v>485</v>
      </c>
      <c r="O3" s="404" t="s">
        <v>543</v>
      </c>
      <c r="P3" s="404" t="s">
        <v>544</v>
      </c>
      <c r="Q3" s="404" t="s">
        <v>544</v>
      </c>
      <c r="R3" s="404" t="s">
        <v>544</v>
      </c>
      <c r="S3" s="405" t="s">
        <v>545</v>
      </c>
      <c r="T3" s="406"/>
      <c r="U3" s="405" t="s">
        <v>542</v>
      </c>
      <c r="V3" s="405" t="s">
        <v>544</v>
      </c>
      <c r="W3" s="405" t="s">
        <v>546</v>
      </c>
      <c r="X3" s="405" t="s">
        <v>544</v>
      </c>
      <c r="Y3" s="405" t="s">
        <v>544</v>
      </c>
      <c r="Z3" s="404" t="s">
        <v>544</v>
      </c>
      <c r="AA3" s="405"/>
      <c r="AB3" s="399"/>
      <c r="AC3" s="401"/>
      <c r="AD3" s="401"/>
      <c r="AE3" s="407" t="s">
        <v>477</v>
      </c>
      <c r="AF3" s="407" t="s">
        <v>511</v>
      </c>
      <c r="AG3" s="407" t="s">
        <v>510</v>
      </c>
      <c r="AH3" s="407" t="s">
        <v>483</v>
      </c>
    </row>
    <row r="4" ht="12.0" customHeight="1">
      <c r="A4" s="399"/>
      <c r="B4" s="399"/>
      <c r="C4" s="401" t="s">
        <v>857</v>
      </c>
      <c r="D4" s="401"/>
      <c r="E4" s="421">
        <v>18264.0</v>
      </c>
      <c r="F4" s="401" t="s">
        <v>220</v>
      </c>
      <c r="G4" s="399"/>
      <c r="H4" s="409" t="s">
        <v>343</v>
      </c>
      <c r="I4" s="410" t="s">
        <v>344</v>
      </c>
      <c r="J4" s="409" t="s">
        <v>345</v>
      </c>
      <c r="K4" s="409" t="s">
        <v>364</v>
      </c>
      <c r="L4" s="409" t="s">
        <v>347</v>
      </c>
      <c r="M4" s="409" t="s">
        <v>548</v>
      </c>
      <c r="N4" s="409" t="s">
        <v>549</v>
      </c>
      <c r="O4" s="409" t="s">
        <v>550</v>
      </c>
      <c r="P4" s="409" t="s">
        <v>550</v>
      </c>
      <c r="Q4" s="409" t="s">
        <v>550</v>
      </c>
      <c r="R4" s="409" t="s">
        <v>550</v>
      </c>
      <c r="S4" s="411" t="s">
        <v>551</v>
      </c>
      <c r="T4" s="412" t="s">
        <v>289</v>
      </c>
      <c r="U4" s="411" t="s">
        <v>360</v>
      </c>
      <c r="V4" s="411" t="s">
        <v>360</v>
      </c>
      <c r="W4" s="411" t="s">
        <v>360</v>
      </c>
      <c r="X4" s="411" t="s">
        <v>360</v>
      </c>
      <c r="Y4" s="411" t="s">
        <v>360</v>
      </c>
      <c r="Z4" s="411" t="s">
        <v>360</v>
      </c>
      <c r="AA4" s="411" t="s">
        <v>294</v>
      </c>
      <c r="AB4" s="399"/>
      <c r="AC4" s="401" t="s">
        <v>492</v>
      </c>
      <c r="AD4" s="401"/>
      <c r="AE4" s="407" t="s">
        <v>544</v>
      </c>
      <c r="AF4" s="407" t="s">
        <v>544</v>
      </c>
      <c r="AG4" s="407" t="s">
        <v>544</v>
      </c>
      <c r="AH4" s="407" t="s">
        <v>544</v>
      </c>
    </row>
    <row r="5" ht="12.0" customHeight="1">
      <c r="A5" s="399"/>
      <c r="B5" s="399"/>
      <c r="C5" s="401"/>
      <c r="D5" s="401"/>
      <c r="E5" s="401"/>
      <c r="F5" s="401"/>
      <c r="G5" s="399"/>
      <c r="H5" s="399"/>
      <c r="I5" s="399"/>
      <c r="J5" s="399"/>
      <c r="K5" s="399"/>
      <c r="L5" s="399"/>
      <c r="M5" s="399"/>
      <c r="N5" s="399"/>
      <c r="O5" s="399"/>
      <c r="P5" s="399"/>
      <c r="Q5" s="399"/>
      <c r="R5" s="399"/>
      <c r="S5" s="400"/>
      <c r="T5" s="399"/>
      <c r="U5" s="400"/>
      <c r="V5" s="400"/>
      <c r="W5" s="400"/>
      <c r="X5" s="400"/>
      <c r="Y5" s="400"/>
      <c r="Z5" s="400"/>
      <c r="AA5" s="400"/>
      <c r="AB5" s="399"/>
      <c r="AC5" s="401" t="s">
        <v>552</v>
      </c>
      <c r="AD5" s="401"/>
      <c r="AE5" s="407" t="s">
        <v>553</v>
      </c>
      <c r="AF5" s="407" t="s">
        <v>553</v>
      </c>
      <c r="AG5" s="407" t="s">
        <v>553</v>
      </c>
      <c r="AH5" s="407" t="s">
        <v>553</v>
      </c>
    </row>
    <row r="6" ht="12.0" customHeight="1">
      <c r="A6" s="399"/>
      <c r="B6" s="413" t="s">
        <v>858</v>
      </c>
      <c r="C6" s="399"/>
      <c r="D6" s="399"/>
      <c r="E6" s="399"/>
      <c r="F6" s="399"/>
      <c r="G6" s="399"/>
      <c r="H6" s="399"/>
      <c r="I6" s="399"/>
      <c r="J6" s="399"/>
      <c r="K6" s="399"/>
      <c r="L6" s="399"/>
      <c r="M6" s="399"/>
      <c r="N6" s="399"/>
      <c r="O6" s="399"/>
      <c r="P6" s="399"/>
      <c r="Q6" s="399"/>
      <c r="R6" s="399"/>
      <c r="S6" s="400"/>
      <c r="T6" s="399"/>
      <c r="U6" s="400"/>
      <c r="V6" s="400"/>
      <c r="W6" s="400"/>
      <c r="X6" s="400"/>
      <c r="Y6" s="400"/>
      <c r="Z6" s="400"/>
      <c r="AA6" s="414">
        <v>4.5165635340669796E7</v>
      </c>
      <c r="AB6" s="399"/>
      <c r="AC6" s="401"/>
      <c r="AD6" s="401"/>
      <c r="AE6" s="401"/>
      <c r="AF6" s="401"/>
      <c r="AG6" s="401"/>
      <c r="AH6" s="401"/>
    </row>
    <row r="7" ht="12.0" customHeight="1">
      <c r="A7" s="399"/>
      <c r="B7" s="399"/>
      <c r="C7" s="399"/>
      <c r="D7" s="399"/>
      <c r="E7" s="399"/>
      <c r="F7" s="399"/>
      <c r="G7" s="399"/>
      <c r="H7" s="399"/>
      <c r="I7" s="399"/>
      <c r="J7" s="399"/>
      <c r="K7" s="399"/>
      <c r="L7" s="399"/>
      <c r="M7" s="399"/>
      <c r="N7" s="399"/>
      <c r="O7" s="399"/>
      <c r="P7" s="399"/>
      <c r="Q7" s="399"/>
      <c r="R7" s="399"/>
      <c r="S7" s="400"/>
      <c r="T7" s="399"/>
      <c r="U7" s="400"/>
      <c r="V7" s="400"/>
      <c r="W7" s="400"/>
      <c r="X7" s="400"/>
      <c r="Y7" s="400"/>
      <c r="Z7" s="400"/>
      <c r="AA7" s="414"/>
      <c r="AB7" s="399"/>
      <c r="AC7" s="401"/>
      <c r="AD7" s="401"/>
      <c r="AE7" s="401"/>
      <c r="AF7" s="401"/>
      <c r="AG7" s="401"/>
      <c r="AH7" s="401"/>
    </row>
    <row r="8" ht="15.0" customHeight="1">
      <c r="A8" s="399"/>
      <c r="B8" s="413" t="s">
        <v>555</v>
      </c>
      <c r="C8" s="413"/>
      <c r="D8" s="415">
        <v>0.4</v>
      </c>
      <c r="E8" s="399"/>
      <c r="F8" s="399"/>
      <c r="G8" s="399"/>
      <c r="H8" s="399"/>
      <c r="I8" s="399"/>
      <c r="J8" s="399"/>
      <c r="K8" s="399"/>
      <c r="L8" s="399"/>
      <c r="M8" s="399"/>
      <c r="N8" s="399"/>
      <c r="O8" s="399"/>
      <c r="P8" s="399"/>
      <c r="Q8" s="399"/>
      <c r="R8" s="399"/>
      <c r="S8" s="400"/>
      <c r="T8" s="399"/>
      <c r="U8" s="400"/>
      <c r="V8" s="400"/>
      <c r="W8" s="400"/>
      <c r="X8" s="400"/>
      <c r="Y8" s="400"/>
      <c r="Z8" s="400"/>
      <c r="AA8" s="414">
        <v>1.290446724019137E7</v>
      </c>
      <c r="AB8" s="399"/>
      <c r="AC8" s="401"/>
      <c r="AD8" s="401"/>
      <c r="AE8" s="401"/>
      <c r="AF8" s="401"/>
      <c r="AG8" s="401"/>
      <c r="AH8" s="401"/>
    </row>
    <row r="9" ht="12.0" customHeight="1">
      <c r="A9" s="399"/>
      <c r="B9" s="399"/>
      <c r="C9" s="399"/>
      <c r="D9" s="399"/>
      <c r="E9" s="399"/>
      <c r="F9" s="399"/>
      <c r="G9" s="399"/>
      <c r="H9" s="399"/>
      <c r="I9" s="399"/>
      <c r="J9" s="399"/>
      <c r="K9" s="399"/>
      <c r="L9" s="399"/>
      <c r="M9" s="399"/>
      <c r="N9" s="399"/>
      <c r="O9" s="399"/>
      <c r="P9" s="399"/>
      <c r="Q9" s="399"/>
      <c r="R9" s="399"/>
      <c r="S9" s="400"/>
      <c r="T9" s="399"/>
      <c r="U9" s="400"/>
      <c r="V9" s="400"/>
      <c r="W9" s="400"/>
      <c r="X9" s="400"/>
      <c r="Y9" s="400"/>
      <c r="Z9" s="400"/>
      <c r="AA9" s="400"/>
      <c r="AB9" s="399"/>
      <c r="AC9" s="401"/>
      <c r="AD9" s="401"/>
      <c r="AE9" s="401"/>
      <c r="AF9" s="401"/>
      <c r="AG9" s="401"/>
      <c r="AH9" s="401"/>
    </row>
    <row r="10" ht="12.0" customHeight="1">
      <c r="A10" s="416">
        <v>1.0</v>
      </c>
      <c r="B10" s="413" t="s">
        <v>859</v>
      </c>
      <c r="C10" s="399"/>
      <c r="D10" s="399"/>
      <c r="E10" s="399"/>
      <c r="F10" s="399"/>
      <c r="G10" s="399"/>
      <c r="H10" s="399"/>
      <c r="I10" s="399"/>
      <c r="J10" s="399"/>
      <c r="K10" s="399"/>
      <c r="L10" s="399"/>
      <c r="M10" s="399"/>
      <c r="N10" s="399"/>
      <c r="O10" s="399"/>
      <c r="P10" s="399"/>
      <c r="Q10" s="399"/>
      <c r="R10" s="399"/>
      <c r="S10" s="400"/>
      <c r="T10" s="399"/>
      <c r="U10" s="400"/>
      <c r="V10" s="400"/>
      <c r="W10" s="400"/>
      <c r="X10" s="400"/>
      <c r="Y10" s="400"/>
      <c r="Z10" s="400"/>
      <c r="AA10" s="414">
        <v>3.2261168100478426E7</v>
      </c>
      <c r="AB10" s="399"/>
      <c r="AC10" s="401"/>
      <c r="AD10" s="401"/>
      <c r="AE10" s="401"/>
      <c r="AF10" s="401"/>
      <c r="AG10" s="401"/>
      <c r="AH10" s="401"/>
    </row>
    <row r="11" ht="12.75" customHeight="1">
      <c r="A11" s="416"/>
      <c r="B11" s="413"/>
      <c r="C11" s="399"/>
      <c r="D11" s="399"/>
      <c r="E11" s="399"/>
      <c r="F11" s="399"/>
      <c r="G11" s="493"/>
      <c r="H11" s="399"/>
      <c r="I11" s="399"/>
      <c r="J11" s="399"/>
      <c r="K11" s="399"/>
      <c r="L11" s="399"/>
      <c r="M11" s="399"/>
      <c r="N11" s="399"/>
      <c r="O11" s="399"/>
      <c r="P11" s="399"/>
      <c r="Q11" s="399"/>
      <c r="R11" s="399"/>
      <c r="S11" s="400"/>
      <c r="T11" s="399"/>
      <c r="U11" s="400"/>
      <c r="V11" s="400"/>
      <c r="W11" s="400"/>
      <c r="X11" s="400"/>
      <c r="Y11" s="400"/>
      <c r="Z11" s="400"/>
      <c r="AA11" s="414"/>
      <c r="AB11" s="399"/>
      <c r="AC11" s="401"/>
      <c r="AD11" s="401"/>
      <c r="AE11" s="401"/>
      <c r="AF11" s="401"/>
      <c r="AG11" s="401"/>
      <c r="AH11" s="401"/>
    </row>
    <row r="12" ht="12.75" customHeight="1">
      <c r="A12" s="416"/>
      <c r="B12" s="413" t="s">
        <v>557</v>
      </c>
      <c r="C12" s="399"/>
      <c r="D12" s="399"/>
      <c r="E12" s="399"/>
      <c r="F12" s="399"/>
      <c r="G12" s="399"/>
      <c r="H12" s="399"/>
      <c r="I12" s="399"/>
      <c r="J12" s="399"/>
      <c r="K12" s="399"/>
      <c r="L12" s="399"/>
      <c r="M12" s="399"/>
      <c r="N12" s="399"/>
      <c r="O12" s="399"/>
      <c r="P12" s="399"/>
      <c r="Q12" s="399"/>
      <c r="R12" s="399"/>
      <c r="S12" s="400"/>
      <c r="T12" s="399"/>
      <c r="U12" s="400"/>
      <c r="V12" s="400"/>
      <c r="W12" s="400"/>
      <c r="X12" s="400"/>
      <c r="Y12" s="415">
        <v>0.24</v>
      </c>
      <c r="Z12" s="415"/>
      <c r="AA12" s="414">
        <v>6244097.051705501</v>
      </c>
      <c r="AB12" s="399"/>
      <c r="AC12" s="401"/>
      <c r="AD12" s="401"/>
      <c r="AE12" s="401"/>
      <c r="AF12" s="401"/>
      <c r="AG12" s="401"/>
      <c r="AH12" s="401"/>
    </row>
    <row r="13" ht="12.0" customHeight="1">
      <c r="A13" s="399"/>
      <c r="B13" s="399"/>
      <c r="C13" s="399"/>
      <c r="D13" s="399"/>
      <c r="E13" s="399"/>
      <c r="F13" s="399"/>
      <c r="G13" s="399"/>
      <c r="H13" s="399"/>
      <c r="I13" s="399"/>
      <c r="J13" s="399"/>
      <c r="K13" s="399"/>
      <c r="L13" s="399"/>
      <c r="M13" s="399"/>
      <c r="N13" s="399"/>
      <c r="O13" s="399"/>
      <c r="P13" s="399"/>
      <c r="Q13" s="399"/>
      <c r="R13" s="399"/>
      <c r="S13" s="400"/>
      <c r="T13" s="399"/>
      <c r="U13" s="400"/>
      <c r="V13" s="400"/>
      <c r="W13" s="400"/>
      <c r="X13" s="400"/>
      <c r="Y13" s="400"/>
      <c r="Z13" s="400"/>
      <c r="AA13" s="400"/>
      <c r="AB13" s="399"/>
      <c r="AC13" s="401"/>
      <c r="AD13" s="401"/>
      <c r="AE13" s="401"/>
      <c r="AF13" s="401"/>
      <c r="AG13" s="401"/>
      <c r="AH13" s="401"/>
    </row>
    <row r="14" ht="12.0" customHeight="1">
      <c r="A14" s="413" t="s">
        <v>558</v>
      </c>
      <c r="B14" s="413" t="s">
        <v>559</v>
      </c>
      <c r="C14" s="399"/>
      <c r="D14" s="399"/>
      <c r="E14" s="399"/>
      <c r="F14" s="399"/>
      <c r="G14" s="399"/>
      <c r="H14" s="399"/>
      <c r="I14" s="399"/>
      <c r="J14" s="399"/>
      <c r="K14" s="399"/>
      <c r="L14" s="399"/>
      <c r="M14" s="399"/>
      <c r="N14" s="399"/>
      <c r="O14" s="399"/>
      <c r="P14" s="399"/>
      <c r="Q14" s="399"/>
      <c r="R14" s="399"/>
      <c r="S14" s="400"/>
      <c r="T14" s="399"/>
      <c r="U14" s="400"/>
      <c r="V14" s="400"/>
      <c r="W14" s="400"/>
      <c r="X14" s="400"/>
      <c r="Y14" s="415">
        <v>0.029</v>
      </c>
      <c r="Z14" s="415"/>
      <c r="AA14" s="414">
        <v>156127.5992010539</v>
      </c>
      <c r="AB14" s="399"/>
      <c r="AC14" s="401"/>
      <c r="AD14" s="401"/>
      <c r="AE14" s="401"/>
      <c r="AF14" s="401"/>
      <c r="AG14" s="401"/>
      <c r="AH14" s="401"/>
    </row>
    <row r="15" ht="12.0" customHeight="1">
      <c r="A15" s="399"/>
      <c r="B15" s="399"/>
      <c r="C15" s="399"/>
      <c r="D15" s="399"/>
      <c r="E15" s="399"/>
      <c r="F15" s="399"/>
      <c r="G15" s="399"/>
      <c r="H15" s="399"/>
      <c r="I15" s="399"/>
      <c r="J15" s="399"/>
      <c r="K15" s="399"/>
      <c r="L15" s="399"/>
      <c r="M15" s="399"/>
      <c r="N15" s="399"/>
      <c r="O15" s="399"/>
      <c r="P15" s="399"/>
      <c r="Q15" s="399"/>
      <c r="R15" s="399"/>
      <c r="S15" s="400"/>
      <c r="T15" s="399"/>
      <c r="U15" s="400"/>
      <c r="V15" s="400"/>
      <c r="W15" s="400"/>
      <c r="X15" s="400"/>
      <c r="Y15" s="400"/>
      <c r="Z15" s="400"/>
      <c r="AA15" s="400"/>
      <c r="AB15" s="399"/>
      <c r="AC15" s="401"/>
      <c r="AD15" s="401"/>
      <c r="AE15" s="401"/>
      <c r="AF15" s="401"/>
      <c r="AG15" s="401"/>
      <c r="AH15" s="401"/>
    </row>
    <row r="16" ht="12.0" customHeight="1">
      <c r="A16" s="413" t="s">
        <v>558</v>
      </c>
      <c r="B16" s="413" t="s">
        <v>560</v>
      </c>
      <c r="C16" s="399"/>
      <c r="D16" s="399"/>
      <c r="E16" s="399"/>
      <c r="F16" s="399"/>
      <c r="G16" s="399"/>
      <c r="H16" s="399"/>
      <c r="I16" s="399"/>
      <c r="J16" s="399"/>
      <c r="K16" s="399"/>
      <c r="L16" s="399"/>
      <c r="M16" s="399"/>
      <c r="N16" s="399"/>
      <c r="O16" s="399"/>
      <c r="P16" s="399"/>
      <c r="Q16" s="399"/>
      <c r="R16" s="399"/>
      <c r="S16" s="400"/>
      <c r="T16" s="399"/>
      <c r="U16" s="400"/>
      <c r="V16" s="400"/>
      <c r="W16" s="400"/>
      <c r="X16" s="400"/>
      <c r="Y16" s="415">
        <v>0.027</v>
      </c>
      <c r="Z16" s="415"/>
      <c r="AA16" s="414">
        <v>141538.6354104172</v>
      </c>
      <c r="AB16" s="399"/>
      <c r="AC16" s="401"/>
      <c r="AD16" s="401"/>
      <c r="AE16" s="401"/>
      <c r="AF16" s="401"/>
      <c r="AG16" s="401"/>
      <c r="AH16" s="401"/>
    </row>
    <row r="17" ht="12.0" customHeight="1">
      <c r="A17" s="399"/>
      <c r="B17" s="399"/>
      <c r="C17" s="399"/>
      <c r="D17" s="399"/>
      <c r="E17" s="399"/>
      <c r="F17" s="399"/>
      <c r="G17" s="399"/>
      <c r="H17" s="399"/>
      <c r="I17" s="399"/>
      <c r="J17" s="399"/>
      <c r="K17" s="399"/>
      <c r="L17" s="399"/>
      <c r="M17" s="399"/>
      <c r="N17" s="399"/>
      <c r="O17" s="399"/>
      <c r="P17" s="399"/>
      <c r="Q17" s="399"/>
      <c r="R17" s="399"/>
      <c r="S17" s="400"/>
      <c r="T17" s="399"/>
      <c r="U17" s="400"/>
      <c r="V17" s="400"/>
      <c r="W17" s="400"/>
      <c r="X17" s="400"/>
      <c r="Y17" s="400"/>
      <c r="Z17" s="400"/>
      <c r="AA17" s="400"/>
      <c r="AB17" s="399"/>
      <c r="AC17" s="401"/>
      <c r="AD17" s="401"/>
      <c r="AE17" s="401"/>
      <c r="AF17" s="401"/>
      <c r="AG17" s="401"/>
      <c r="AH17" s="401"/>
    </row>
    <row r="18" ht="12.0" customHeight="1">
      <c r="A18" s="413" t="s">
        <v>558</v>
      </c>
      <c r="B18" s="413" t="s">
        <v>561</v>
      </c>
      <c r="C18" s="399"/>
      <c r="D18" s="399"/>
      <c r="E18" s="399"/>
      <c r="F18" s="399"/>
      <c r="G18" s="399"/>
      <c r="H18" s="399"/>
      <c r="I18" s="399"/>
      <c r="J18" s="399"/>
      <c r="K18" s="399"/>
      <c r="L18" s="399"/>
      <c r="M18" s="399"/>
      <c r="N18" s="399"/>
      <c r="O18" s="399"/>
      <c r="P18" s="399"/>
      <c r="Q18" s="399"/>
      <c r="R18" s="399"/>
      <c r="S18" s="400"/>
      <c r="T18" s="399"/>
      <c r="U18" s="400"/>
      <c r="V18" s="400"/>
      <c r="W18" s="400"/>
      <c r="X18" s="400"/>
      <c r="Y18" s="415">
        <v>0.185</v>
      </c>
      <c r="Z18" s="415"/>
      <c r="AA18" s="414">
        <v>3788288.1294744182</v>
      </c>
      <c r="AB18" s="399" t="s">
        <v>562</v>
      </c>
      <c r="AC18" s="401"/>
      <c r="AD18" s="401"/>
      <c r="AE18" s="401"/>
      <c r="AF18" s="401"/>
      <c r="AG18" s="401"/>
      <c r="AH18" s="401"/>
    </row>
    <row r="19" ht="12.0" customHeight="1">
      <c r="A19" s="399"/>
      <c r="B19" s="399"/>
      <c r="C19" s="399"/>
      <c r="D19" s="399"/>
      <c r="E19" s="399"/>
      <c r="F19" s="399"/>
      <c r="G19" s="399"/>
      <c r="H19" s="399"/>
      <c r="I19" s="399"/>
      <c r="J19" s="399"/>
      <c r="K19" s="399"/>
      <c r="L19" s="399"/>
      <c r="M19" s="399"/>
      <c r="N19" s="399"/>
      <c r="O19" s="399"/>
      <c r="P19" s="399"/>
      <c r="Q19" s="399"/>
      <c r="R19" s="399"/>
      <c r="S19" s="400"/>
      <c r="T19" s="399"/>
      <c r="U19" s="400"/>
      <c r="V19" s="400"/>
      <c r="W19" s="400"/>
      <c r="X19" s="400"/>
      <c r="Y19" s="400"/>
      <c r="Z19" s="400"/>
      <c r="AA19" s="400"/>
      <c r="AB19" s="399"/>
      <c r="AC19" s="401"/>
      <c r="AD19" s="401"/>
      <c r="AE19" s="401"/>
      <c r="AF19" s="401"/>
      <c r="AG19" s="401"/>
      <c r="AH19" s="401"/>
    </row>
    <row r="20" ht="12.0" customHeight="1">
      <c r="A20" s="413" t="s">
        <v>558</v>
      </c>
      <c r="B20" s="413" t="s">
        <v>563</v>
      </c>
      <c r="C20" s="399"/>
      <c r="D20" s="399"/>
      <c r="E20" s="399"/>
      <c r="F20" s="399"/>
      <c r="G20" s="399"/>
      <c r="H20" s="399"/>
      <c r="I20" s="399"/>
      <c r="J20" s="399"/>
      <c r="K20" s="399"/>
      <c r="L20" s="399"/>
      <c r="M20" s="399"/>
      <c r="N20" s="399"/>
      <c r="O20" s="399"/>
      <c r="P20" s="399"/>
      <c r="Q20" s="399"/>
      <c r="R20" s="399"/>
      <c r="S20" s="400"/>
      <c r="T20" s="399"/>
      <c r="U20" s="400"/>
      <c r="V20" s="400"/>
      <c r="W20" s="400"/>
      <c r="X20" s="400"/>
      <c r="Y20" s="415">
        <v>0.071</v>
      </c>
      <c r="Z20" s="415"/>
      <c r="AA20" s="414">
        <v>1453883.5523928846</v>
      </c>
      <c r="AB20" s="399" t="s">
        <v>562</v>
      </c>
      <c r="AC20" s="401"/>
      <c r="AD20" s="401"/>
      <c r="AE20" s="401"/>
      <c r="AF20" s="401"/>
      <c r="AG20" s="401"/>
      <c r="AH20" s="401"/>
    </row>
    <row r="21" ht="12.0" customHeight="1">
      <c r="A21" s="399"/>
      <c r="B21" s="399"/>
      <c r="C21" s="399"/>
      <c r="D21" s="399"/>
      <c r="E21" s="399"/>
      <c r="F21" s="399"/>
      <c r="G21" s="399"/>
      <c r="H21" s="399"/>
      <c r="I21" s="399"/>
      <c r="J21" s="399"/>
      <c r="K21" s="399"/>
      <c r="L21" s="399"/>
      <c r="M21" s="399"/>
      <c r="N21" s="399"/>
      <c r="O21" s="399"/>
      <c r="P21" s="399"/>
      <c r="Q21" s="399"/>
      <c r="R21" s="399"/>
      <c r="S21" s="400"/>
      <c r="T21" s="399"/>
      <c r="U21" s="400"/>
      <c r="V21" s="400"/>
      <c r="W21" s="400"/>
      <c r="X21" s="400"/>
      <c r="Y21" s="400"/>
      <c r="Z21" s="400"/>
      <c r="AA21" s="400"/>
      <c r="AB21" s="399"/>
      <c r="AC21" s="401"/>
      <c r="AD21" s="401"/>
      <c r="AE21" s="401"/>
      <c r="AF21" s="401"/>
      <c r="AG21" s="401"/>
      <c r="AH21" s="401"/>
    </row>
    <row r="22" ht="12.0" customHeight="1">
      <c r="A22" s="417">
        <v>1.0</v>
      </c>
      <c r="B22" s="413" t="s">
        <v>860</v>
      </c>
      <c r="C22" s="413"/>
      <c r="D22" s="413"/>
      <c r="E22" s="413"/>
      <c r="F22" s="413"/>
      <c r="G22" s="413"/>
      <c r="H22" s="413"/>
      <c r="I22" s="413"/>
      <c r="J22" s="413"/>
      <c r="K22" s="413"/>
      <c r="L22" s="418">
        <v>156619.42857142858</v>
      </c>
      <c r="M22" s="418">
        <v>34784.44641666667</v>
      </c>
      <c r="N22" s="418">
        <v>19591.039395804197</v>
      </c>
      <c r="O22" s="418">
        <v>160.2</v>
      </c>
      <c r="P22" s="418">
        <v>0.0</v>
      </c>
      <c r="Q22" s="418">
        <v>669956.4449382715</v>
      </c>
      <c r="R22" s="418">
        <v>346.82</v>
      </c>
      <c r="S22" s="414">
        <v>4114974.62181007</v>
      </c>
      <c r="T22" s="414">
        <v>1.1095979114285715E7</v>
      </c>
      <c r="U22" s="414">
        <v>1855054.5274008336</v>
      </c>
      <c r="V22" s="414">
        <v>163262.6496</v>
      </c>
      <c r="W22" s="414">
        <v>0.0</v>
      </c>
      <c r="X22" s="414">
        <v>0.0</v>
      </c>
      <c r="Y22" s="414">
        <v>3122692.849197531</v>
      </c>
      <c r="Z22" s="414">
        <v>125269.37</v>
      </c>
      <c r="AA22" s="414">
        <v>2.0477233132294152E7</v>
      </c>
      <c r="AB22" s="413"/>
      <c r="AC22" s="419"/>
      <c r="AD22" s="419"/>
      <c r="AE22" s="419"/>
      <c r="AF22" s="419"/>
      <c r="AG22" s="419"/>
      <c r="AH22" s="419"/>
    </row>
    <row r="23" ht="12.0" customHeight="1">
      <c r="A23" s="420"/>
      <c r="B23" s="399"/>
      <c r="C23" s="399"/>
      <c r="D23" s="399"/>
      <c r="E23" s="399"/>
      <c r="F23" s="399"/>
      <c r="G23" s="399"/>
      <c r="H23" s="399"/>
      <c r="I23" s="399"/>
      <c r="J23" s="399"/>
      <c r="K23" s="399"/>
      <c r="L23" s="399"/>
      <c r="M23" s="399"/>
      <c r="N23" s="399"/>
      <c r="O23" s="399"/>
      <c r="P23" s="399"/>
      <c r="Q23" s="399"/>
      <c r="R23" s="399"/>
      <c r="S23" s="400"/>
      <c r="T23" s="399"/>
      <c r="U23" s="400"/>
      <c r="V23" s="400"/>
      <c r="W23" s="400"/>
      <c r="X23" s="400"/>
      <c r="Y23" s="400"/>
      <c r="Z23" s="400"/>
      <c r="AA23" s="400"/>
      <c r="AB23" s="399"/>
      <c r="AC23" s="401"/>
      <c r="AD23" s="401"/>
      <c r="AE23" s="401"/>
      <c r="AF23" s="401"/>
      <c r="AG23" s="401"/>
      <c r="AH23" s="401"/>
    </row>
    <row r="24" ht="12.0" customHeight="1">
      <c r="A24" s="401" t="s">
        <v>565</v>
      </c>
      <c r="B24" s="401"/>
      <c r="C24" s="401"/>
      <c r="D24" s="401"/>
      <c r="E24" s="401"/>
      <c r="F24" s="401"/>
      <c r="G24" s="401"/>
      <c r="H24" s="401"/>
      <c r="I24" s="401"/>
      <c r="J24" s="401"/>
      <c r="K24" s="401"/>
      <c r="L24" s="421">
        <v>151131.42857142858</v>
      </c>
      <c r="M24" s="421"/>
      <c r="N24" s="421"/>
      <c r="O24" s="421"/>
      <c r="P24" s="421"/>
      <c r="Q24" s="421"/>
      <c r="R24" s="421"/>
      <c r="S24" s="422">
        <v>3365691.0995878475</v>
      </c>
      <c r="T24" s="422">
        <v>1.0941979114285715E7</v>
      </c>
      <c r="U24" s="422">
        <v>0.0</v>
      </c>
      <c r="V24" s="422">
        <v>0.0</v>
      </c>
      <c r="W24" s="422">
        <v>0.0</v>
      </c>
      <c r="X24" s="422">
        <v>0.0</v>
      </c>
      <c r="Y24" s="422">
        <v>0.0</v>
      </c>
      <c r="Z24" s="422"/>
      <c r="AA24" s="422">
        <v>1.4307670213873561E7</v>
      </c>
      <c r="AB24" s="401"/>
      <c r="AC24" s="401"/>
      <c r="AD24" s="401"/>
      <c r="AE24" s="401"/>
      <c r="AF24" s="401"/>
      <c r="AG24" s="401"/>
      <c r="AH24" s="401"/>
    </row>
    <row r="25" ht="12.0" customHeight="1">
      <c r="A25" s="399"/>
      <c r="B25" s="399"/>
      <c r="C25" s="399"/>
      <c r="D25" s="399"/>
      <c r="E25" s="399"/>
      <c r="F25" s="399"/>
      <c r="G25" s="399"/>
      <c r="H25" s="399"/>
      <c r="I25" s="399"/>
      <c r="J25" s="399"/>
      <c r="K25" s="399"/>
      <c r="L25" s="423"/>
      <c r="M25" s="423"/>
      <c r="N25" s="423"/>
      <c r="O25" s="423"/>
      <c r="P25" s="423"/>
      <c r="Q25" s="423"/>
      <c r="R25" s="423"/>
      <c r="S25" s="400"/>
      <c r="T25" s="400"/>
      <c r="U25" s="400"/>
      <c r="V25" s="400"/>
      <c r="W25" s="400"/>
      <c r="X25" s="400"/>
      <c r="Y25" s="400"/>
      <c r="Z25" s="400"/>
      <c r="AA25" s="400"/>
      <c r="AB25" s="399"/>
      <c r="AC25" s="401"/>
      <c r="AD25" s="401"/>
      <c r="AE25" s="401"/>
      <c r="AF25" s="401"/>
      <c r="AG25" s="401"/>
      <c r="AH25" s="401"/>
    </row>
    <row r="26" ht="12.0" customHeight="1">
      <c r="A26" s="424"/>
      <c r="B26" s="399"/>
      <c r="C26" s="399" t="s">
        <v>566</v>
      </c>
      <c r="D26" s="399"/>
      <c r="E26" s="399"/>
      <c r="F26" s="425">
        <v>1133.0</v>
      </c>
      <c r="G26" s="426" t="s">
        <v>567</v>
      </c>
      <c r="H26" s="427">
        <v>161.85714285714286</v>
      </c>
      <c r="I26" s="494" t="s">
        <v>861</v>
      </c>
      <c r="J26" s="399"/>
      <c r="K26" s="399"/>
      <c r="L26" s="423"/>
      <c r="M26" s="423"/>
      <c r="N26" s="423"/>
      <c r="O26" s="423"/>
      <c r="P26" s="423"/>
      <c r="Q26" s="423"/>
      <c r="R26" s="423"/>
      <c r="S26" s="400"/>
      <c r="T26" s="400"/>
      <c r="U26" s="400"/>
      <c r="V26" s="400"/>
      <c r="W26" s="400"/>
      <c r="X26" s="400"/>
      <c r="Y26" s="400"/>
      <c r="Z26" s="400"/>
      <c r="AA26" s="400"/>
      <c r="AB26" s="445"/>
      <c r="AC26" s="401"/>
      <c r="AD26" s="401"/>
      <c r="AE26" s="401"/>
      <c r="AF26" s="401"/>
      <c r="AG26" s="401"/>
      <c r="AH26" s="401"/>
    </row>
    <row r="27" ht="12.0" customHeight="1">
      <c r="A27" s="424"/>
      <c r="B27" s="399"/>
      <c r="C27" s="424"/>
      <c r="D27" s="399"/>
      <c r="E27" s="399"/>
      <c r="F27" s="429">
        <v>809.2857142857143</v>
      </c>
      <c r="G27" s="424" t="s">
        <v>569</v>
      </c>
      <c r="H27" s="399"/>
      <c r="I27" s="424"/>
      <c r="J27" s="399"/>
      <c r="K27" s="399"/>
      <c r="L27" s="423"/>
      <c r="M27" s="423"/>
      <c r="N27" s="423"/>
      <c r="O27" s="423"/>
      <c r="P27" s="423"/>
      <c r="Q27" s="423"/>
      <c r="R27" s="423"/>
      <c r="S27" s="400"/>
      <c r="T27" s="400"/>
      <c r="U27" s="400"/>
      <c r="V27" s="400"/>
      <c r="W27" s="400"/>
      <c r="X27" s="400"/>
      <c r="Y27" s="400"/>
      <c r="Z27" s="400"/>
      <c r="AA27" s="400"/>
      <c r="AB27" s="445"/>
      <c r="AC27" s="401"/>
      <c r="AD27" s="401"/>
      <c r="AE27" s="401"/>
      <c r="AF27" s="401"/>
      <c r="AG27" s="401"/>
      <c r="AH27" s="401"/>
    </row>
    <row r="28" ht="12.0" customHeight="1">
      <c r="A28" s="424"/>
      <c r="B28" s="399"/>
      <c r="C28" s="399"/>
      <c r="D28" s="399"/>
      <c r="E28" s="423"/>
      <c r="F28" s="399"/>
      <c r="G28" s="430"/>
      <c r="H28" s="399"/>
      <c r="I28" s="431"/>
      <c r="J28" s="424"/>
      <c r="K28" s="424"/>
      <c r="L28" s="423"/>
      <c r="M28" s="423"/>
      <c r="N28" s="423"/>
      <c r="O28" s="423"/>
      <c r="P28" s="432"/>
      <c r="Q28" s="423"/>
      <c r="R28" s="423"/>
      <c r="S28" s="400"/>
      <c r="T28" s="400"/>
      <c r="U28" s="400"/>
      <c r="V28" s="400"/>
      <c r="W28" s="400"/>
      <c r="X28" s="400"/>
      <c r="Y28" s="400"/>
      <c r="Z28" s="400"/>
      <c r="AA28" s="400"/>
      <c r="AB28" s="445"/>
      <c r="AC28" s="401"/>
      <c r="AD28" s="401"/>
      <c r="AE28" s="401"/>
      <c r="AF28" s="401"/>
      <c r="AG28" s="401"/>
      <c r="AH28" s="401"/>
    </row>
    <row r="29" ht="12.0" customHeight="1">
      <c r="A29" s="424"/>
      <c r="B29" s="399"/>
      <c r="C29" s="399" t="s">
        <v>573</v>
      </c>
      <c r="D29" s="399"/>
      <c r="E29" s="423">
        <v>4307399.2</v>
      </c>
      <c r="F29" s="399" t="s">
        <v>574</v>
      </c>
      <c r="G29" s="399"/>
      <c r="H29" s="399"/>
      <c r="I29" s="399"/>
      <c r="J29" s="399"/>
      <c r="K29" s="399"/>
      <c r="L29" s="423"/>
      <c r="M29" s="423"/>
      <c r="N29" s="423"/>
      <c r="O29" s="423"/>
      <c r="P29" s="423"/>
      <c r="Q29" s="423"/>
      <c r="R29" s="423"/>
      <c r="S29" s="400"/>
      <c r="T29" s="400"/>
      <c r="U29" s="400"/>
      <c r="V29" s="400"/>
      <c r="W29" s="400"/>
      <c r="X29" s="400"/>
      <c r="Y29" s="400"/>
      <c r="Z29" s="400"/>
      <c r="AA29" s="400"/>
      <c r="AB29" s="445"/>
      <c r="AC29" s="401"/>
      <c r="AD29" s="401"/>
      <c r="AE29" s="401"/>
      <c r="AF29" s="401"/>
      <c r="AG29" s="401"/>
      <c r="AH29" s="401"/>
    </row>
    <row r="30" ht="12.0" customHeight="1">
      <c r="A30" s="424"/>
      <c r="B30" s="399"/>
      <c r="C30" s="399"/>
      <c r="D30" s="399"/>
      <c r="E30" s="399"/>
      <c r="F30" s="399"/>
      <c r="G30" s="399"/>
      <c r="H30" s="399"/>
      <c r="I30" s="399"/>
      <c r="J30" s="399"/>
      <c r="K30" s="399"/>
      <c r="L30" s="423"/>
      <c r="M30" s="423"/>
      <c r="N30" s="423"/>
      <c r="O30" s="423"/>
      <c r="P30" s="423"/>
      <c r="Q30" s="423"/>
      <c r="R30" s="423"/>
      <c r="S30" s="400"/>
      <c r="T30" s="400"/>
      <c r="U30" s="400"/>
      <c r="V30" s="400"/>
      <c r="W30" s="400"/>
      <c r="X30" s="400"/>
      <c r="Y30" s="400"/>
      <c r="Z30" s="400"/>
      <c r="AA30" s="400"/>
      <c r="AB30" s="445"/>
      <c r="AC30" s="401"/>
      <c r="AD30" s="401"/>
      <c r="AE30" s="401"/>
      <c r="AF30" s="401"/>
      <c r="AG30" s="401"/>
      <c r="AH30" s="401"/>
    </row>
    <row r="31" ht="12.0" customHeight="1">
      <c r="A31" s="424"/>
      <c r="B31" s="424">
        <v>1.1</v>
      </c>
      <c r="C31" s="399" t="s">
        <v>296</v>
      </c>
      <c r="D31" s="399"/>
      <c r="E31" s="399"/>
      <c r="F31" s="399"/>
      <c r="G31" s="399"/>
      <c r="H31" s="399"/>
      <c r="I31" s="399"/>
      <c r="J31" s="399"/>
      <c r="K31" s="431"/>
      <c r="L31" s="423">
        <v>77691.42857142858</v>
      </c>
      <c r="M31" s="423"/>
      <c r="N31" s="423"/>
      <c r="O31" s="423"/>
      <c r="P31" s="423"/>
      <c r="Q31" s="423"/>
      <c r="R31" s="423"/>
      <c r="S31" s="400"/>
      <c r="T31" s="400">
        <v>5634052.914285715</v>
      </c>
      <c r="U31" s="400"/>
      <c r="V31" s="400"/>
      <c r="W31" s="400"/>
      <c r="X31" s="400"/>
      <c r="Y31" s="400"/>
      <c r="Z31" s="400"/>
      <c r="AA31" s="400">
        <v>5634052.914285715</v>
      </c>
      <c r="AB31" s="445"/>
      <c r="AC31" s="401"/>
      <c r="AD31" s="401"/>
      <c r="AE31" s="401"/>
      <c r="AF31" s="401"/>
      <c r="AG31" s="401"/>
      <c r="AH31" s="401"/>
    </row>
    <row r="32" ht="12.0" customHeight="1">
      <c r="A32" s="424"/>
      <c r="B32" s="424"/>
      <c r="C32" s="399"/>
      <c r="D32" s="399"/>
      <c r="E32" s="399"/>
      <c r="F32" s="399"/>
      <c r="G32" s="399"/>
      <c r="H32" s="399"/>
      <c r="I32" s="399"/>
      <c r="J32" s="399"/>
      <c r="K32" s="399"/>
      <c r="L32" s="423"/>
      <c r="M32" s="423"/>
      <c r="N32" s="423"/>
      <c r="O32" s="423"/>
      <c r="P32" s="423"/>
      <c r="Q32" s="423"/>
      <c r="R32" s="423"/>
      <c r="S32" s="400"/>
      <c r="T32" s="400"/>
      <c r="U32" s="400"/>
      <c r="V32" s="400"/>
      <c r="W32" s="400"/>
      <c r="X32" s="400"/>
      <c r="Y32" s="400"/>
      <c r="Z32" s="400"/>
      <c r="AA32" s="400"/>
      <c r="AB32" s="445"/>
      <c r="AC32" s="401"/>
      <c r="AD32" s="401"/>
      <c r="AE32" s="401"/>
      <c r="AF32" s="401"/>
      <c r="AG32" s="401"/>
      <c r="AH32" s="401"/>
    </row>
    <row r="33" ht="12.0" customHeight="1">
      <c r="A33" s="424"/>
      <c r="B33" s="424"/>
      <c r="C33" s="433" t="s">
        <v>298</v>
      </c>
      <c r="D33" s="399"/>
      <c r="E33" s="399"/>
      <c r="F33" s="434" t="s">
        <v>357</v>
      </c>
      <c r="G33" s="435" t="s">
        <v>155</v>
      </c>
      <c r="H33" s="434" t="s">
        <v>358</v>
      </c>
      <c r="I33" s="435" t="s">
        <v>359</v>
      </c>
      <c r="J33" s="435" t="s">
        <v>360</v>
      </c>
      <c r="K33" s="435" t="s">
        <v>347</v>
      </c>
      <c r="L33" s="399"/>
      <c r="M33" s="399"/>
      <c r="N33" s="399"/>
      <c r="O33" s="399"/>
      <c r="P33" s="399"/>
      <c r="Q33" s="399"/>
      <c r="R33" s="399"/>
      <c r="S33" s="400"/>
      <c r="T33" s="400"/>
      <c r="U33" s="400"/>
      <c r="V33" s="400"/>
      <c r="W33" s="400"/>
      <c r="X33" s="400"/>
      <c r="Y33" s="400"/>
      <c r="Z33" s="400"/>
      <c r="AA33" s="400"/>
      <c r="AB33" s="399"/>
      <c r="AC33" s="401"/>
      <c r="AD33" s="401"/>
      <c r="AE33" s="401"/>
      <c r="AF33" s="401"/>
      <c r="AG33" s="401"/>
      <c r="AH33" s="401"/>
    </row>
    <row r="34" ht="12.0" customHeight="1">
      <c r="A34" s="424"/>
      <c r="B34" s="424"/>
      <c r="C34" s="399" t="s">
        <v>375</v>
      </c>
      <c r="D34" s="399"/>
      <c r="E34" s="399"/>
      <c r="F34" s="436">
        <v>1.0</v>
      </c>
      <c r="G34" s="437">
        <v>130.0</v>
      </c>
      <c r="H34" s="430">
        <v>809.2857142857143</v>
      </c>
      <c r="I34" s="438">
        <v>1.0</v>
      </c>
      <c r="J34" s="439">
        <v>841657.142857143</v>
      </c>
      <c r="K34" s="427">
        <v>6474.285714285715</v>
      </c>
      <c r="L34" s="399"/>
      <c r="M34" s="399"/>
      <c r="N34" s="399"/>
      <c r="O34" s="399"/>
      <c r="P34" s="399"/>
      <c r="Q34" s="399"/>
      <c r="R34" s="399"/>
      <c r="S34" s="400"/>
      <c r="T34" s="400"/>
      <c r="U34" s="400"/>
      <c r="V34" s="400"/>
      <c r="W34" s="400"/>
      <c r="X34" s="400"/>
      <c r="Y34" s="400"/>
      <c r="Z34" s="400"/>
      <c r="AA34" s="400"/>
      <c r="AB34" s="399"/>
      <c r="AC34" s="401"/>
      <c r="AD34" s="401"/>
      <c r="AE34" s="401"/>
      <c r="AF34" s="401"/>
      <c r="AG34" s="401"/>
      <c r="AH34" s="401"/>
    </row>
    <row r="35" ht="12.0" customHeight="1">
      <c r="A35" s="424"/>
      <c r="B35" s="424"/>
      <c r="C35" s="399" t="s">
        <v>575</v>
      </c>
      <c r="D35" s="399"/>
      <c r="E35" s="399"/>
      <c r="F35" s="436">
        <v>1.0</v>
      </c>
      <c r="G35" s="437">
        <v>100.0</v>
      </c>
      <c r="H35" s="430">
        <v>809.2857142857143</v>
      </c>
      <c r="I35" s="438">
        <v>1.0</v>
      </c>
      <c r="J35" s="439">
        <v>647428.5714285715</v>
      </c>
      <c r="K35" s="427">
        <v>6474.285714285715</v>
      </c>
      <c r="L35" s="399"/>
      <c r="M35" s="399"/>
      <c r="N35" s="399"/>
      <c r="O35" s="399"/>
      <c r="P35" s="399"/>
      <c r="Q35" s="399"/>
      <c r="R35" s="399"/>
      <c r="S35" s="400"/>
      <c r="T35" s="400"/>
      <c r="U35" s="400"/>
      <c r="V35" s="400"/>
      <c r="W35" s="400"/>
      <c r="X35" s="400"/>
      <c r="Y35" s="400"/>
      <c r="Z35" s="400"/>
      <c r="AA35" s="400"/>
      <c r="AB35" s="399"/>
      <c r="AC35" s="401"/>
      <c r="AD35" s="401"/>
      <c r="AE35" s="401"/>
      <c r="AF35" s="401"/>
      <c r="AG35" s="401"/>
      <c r="AH35" s="401"/>
    </row>
    <row r="36" ht="12.0" customHeight="1">
      <c r="A36" s="424"/>
      <c r="B36" s="424"/>
      <c r="C36" s="399" t="s">
        <v>374</v>
      </c>
      <c r="D36" s="399"/>
      <c r="E36" s="399"/>
      <c r="F36" s="436">
        <v>1.0</v>
      </c>
      <c r="G36" s="437">
        <v>85.0</v>
      </c>
      <c r="H36" s="430">
        <v>809.2857142857143</v>
      </c>
      <c r="I36" s="438">
        <v>1.0</v>
      </c>
      <c r="J36" s="439">
        <v>550314.2857142858</v>
      </c>
      <c r="K36" s="427">
        <v>6474.285714285715</v>
      </c>
      <c r="L36" s="399"/>
      <c r="M36" s="399"/>
      <c r="N36" s="399"/>
      <c r="O36" s="399"/>
      <c r="P36" s="399"/>
      <c r="Q36" s="399"/>
      <c r="R36" s="399"/>
      <c r="S36" s="400"/>
      <c r="T36" s="400"/>
      <c r="U36" s="400"/>
      <c r="V36" s="400"/>
      <c r="W36" s="400"/>
      <c r="X36" s="400"/>
      <c r="Y36" s="400"/>
      <c r="Z36" s="400"/>
      <c r="AA36" s="400"/>
      <c r="AB36" s="399"/>
      <c r="AC36" s="401"/>
      <c r="AD36" s="401"/>
      <c r="AE36" s="401"/>
      <c r="AF36" s="401"/>
      <c r="AG36" s="401"/>
      <c r="AH36" s="401"/>
    </row>
    <row r="37" ht="12.0" customHeight="1">
      <c r="A37" s="424"/>
      <c r="B37" s="424"/>
      <c r="C37" s="399" t="s">
        <v>576</v>
      </c>
      <c r="D37" s="399"/>
      <c r="E37" s="399"/>
      <c r="F37" s="436">
        <v>1.0</v>
      </c>
      <c r="G37" s="437">
        <v>120.0</v>
      </c>
      <c r="H37" s="430">
        <v>809.2857142857143</v>
      </c>
      <c r="I37" s="438">
        <v>1.0</v>
      </c>
      <c r="J37" s="439">
        <v>776914.2857142858</v>
      </c>
      <c r="K37" s="427">
        <v>6474.285714285715</v>
      </c>
      <c r="L37" s="399"/>
      <c r="M37" s="399"/>
      <c r="N37" s="399"/>
      <c r="O37" s="399"/>
      <c r="P37" s="399"/>
      <c r="Q37" s="399"/>
      <c r="R37" s="399"/>
      <c r="S37" s="400"/>
      <c r="T37" s="400"/>
      <c r="U37" s="400"/>
      <c r="V37" s="400"/>
      <c r="W37" s="400"/>
      <c r="X37" s="400"/>
      <c r="Y37" s="400"/>
      <c r="Z37" s="400"/>
      <c r="AA37" s="400"/>
      <c r="AB37" s="399"/>
      <c r="AC37" s="401"/>
      <c r="AD37" s="401"/>
      <c r="AE37" s="401"/>
      <c r="AF37" s="401"/>
      <c r="AG37" s="401"/>
      <c r="AH37" s="401"/>
    </row>
    <row r="38" ht="12.0" customHeight="1">
      <c r="A38" s="424"/>
      <c r="B38" s="424"/>
      <c r="C38" s="399" t="s">
        <v>577</v>
      </c>
      <c r="D38" s="399"/>
      <c r="E38" s="399"/>
      <c r="F38" s="436">
        <v>1.0</v>
      </c>
      <c r="G38" s="437">
        <v>57.77</v>
      </c>
      <c r="H38" s="430">
        <v>809.2857142857143</v>
      </c>
      <c r="I38" s="438">
        <v>1.0</v>
      </c>
      <c r="J38" s="439">
        <v>374019.48571428575</v>
      </c>
      <c r="K38" s="427">
        <v>6474.285714285715</v>
      </c>
      <c r="L38" s="399"/>
      <c r="M38" s="399"/>
      <c r="N38" s="399"/>
      <c r="O38" s="399"/>
      <c r="P38" s="399"/>
      <c r="Q38" s="399"/>
      <c r="R38" s="399"/>
      <c r="S38" s="400"/>
      <c r="T38" s="400"/>
      <c r="U38" s="400"/>
      <c r="V38" s="400"/>
      <c r="W38" s="400"/>
      <c r="X38" s="400"/>
      <c r="Y38" s="400"/>
      <c r="Z38" s="400"/>
      <c r="AA38" s="400"/>
      <c r="AB38" s="399"/>
      <c r="AC38" s="401"/>
      <c r="AD38" s="401"/>
      <c r="AE38" s="401"/>
      <c r="AF38" s="401"/>
      <c r="AG38" s="401"/>
      <c r="AH38" s="401"/>
    </row>
    <row r="39" ht="12.0" customHeight="1">
      <c r="A39" s="424"/>
      <c r="B39" s="424"/>
      <c r="C39" s="399" t="s">
        <v>578</v>
      </c>
      <c r="D39" s="399"/>
      <c r="E39" s="399"/>
      <c r="F39" s="436">
        <v>1.0</v>
      </c>
      <c r="G39" s="437">
        <v>51.38</v>
      </c>
      <c r="H39" s="430">
        <v>809.2857142857143</v>
      </c>
      <c r="I39" s="438">
        <v>1.0</v>
      </c>
      <c r="J39" s="439">
        <v>332648.80000000005</v>
      </c>
      <c r="K39" s="427">
        <v>6474.285714285715</v>
      </c>
      <c r="L39" s="399"/>
      <c r="M39" s="399"/>
      <c r="N39" s="399"/>
      <c r="O39" s="399"/>
      <c r="P39" s="399"/>
      <c r="Q39" s="399"/>
      <c r="R39" s="399"/>
      <c r="S39" s="400"/>
      <c r="T39" s="400"/>
      <c r="U39" s="400"/>
      <c r="V39" s="400"/>
      <c r="W39" s="400"/>
      <c r="X39" s="400"/>
      <c r="Y39" s="400"/>
      <c r="Z39" s="400"/>
      <c r="AA39" s="400"/>
      <c r="AB39" s="399"/>
      <c r="AC39" s="401"/>
      <c r="AD39" s="401"/>
      <c r="AE39" s="401"/>
      <c r="AF39" s="401"/>
      <c r="AG39" s="401"/>
      <c r="AH39" s="401"/>
    </row>
    <row r="40" ht="12.0" customHeight="1">
      <c r="A40" s="424"/>
      <c r="B40" s="424"/>
      <c r="C40" s="399" t="s">
        <v>579</v>
      </c>
      <c r="D40" s="399"/>
      <c r="E40" s="399"/>
      <c r="F40" s="436">
        <v>1.0</v>
      </c>
      <c r="G40" s="437">
        <v>31.79</v>
      </c>
      <c r="H40" s="430">
        <v>809.2857142857143</v>
      </c>
      <c r="I40" s="438">
        <v>1.0</v>
      </c>
      <c r="J40" s="439">
        <v>205817.54285714286</v>
      </c>
      <c r="K40" s="427">
        <v>6474.285714285715</v>
      </c>
      <c r="L40" s="399"/>
      <c r="M40" s="399"/>
      <c r="N40" s="399"/>
      <c r="O40" s="399"/>
      <c r="P40" s="399"/>
      <c r="Q40" s="399"/>
      <c r="R40" s="399"/>
      <c r="S40" s="400"/>
      <c r="T40" s="400"/>
      <c r="U40" s="400"/>
      <c r="V40" s="400"/>
      <c r="W40" s="400"/>
      <c r="X40" s="400"/>
      <c r="Y40" s="400"/>
      <c r="Z40" s="400"/>
      <c r="AA40" s="400"/>
      <c r="AB40" s="399"/>
      <c r="AC40" s="401"/>
      <c r="AD40" s="401"/>
      <c r="AE40" s="401"/>
      <c r="AF40" s="401"/>
      <c r="AG40" s="401"/>
      <c r="AH40" s="401"/>
    </row>
    <row r="41" ht="12.0" customHeight="1">
      <c r="A41" s="424"/>
      <c r="B41" s="424"/>
      <c r="C41" s="399" t="s">
        <v>580</v>
      </c>
      <c r="D41" s="399"/>
      <c r="E41" s="399"/>
      <c r="F41" s="436">
        <v>1.0</v>
      </c>
      <c r="G41" s="437">
        <v>98.0</v>
      </c>
      <c r="H41" s="430">
        <v>809.2857142857143</v>
      </c>
      <c r="I41" s="438">
        <v>1.0</v>
      </c>
      <c r="J41" s="439">
        <v>634480.0</v>
      </c>
      <c r="K41" s="427">
        <v>6474.285714285715</v>
      </c>
      <c r="L41" s="399"/>
      <c r="M41" s="399"/>
      <c r="N41" s="399"/>
      <c r="O41" s="399"/>
      <c r="P41" s="399"/>
      <c r="Q41" s="399"/>
      <c r="R41" s="399"/>
      <c r="S41" s="400"/>
      <c r="T41" s="400"/>
      <c r="U41" s="400"/>
      <c r="V41" s="400"/>
      <c r="W41" s="400"/>
      <c r="X41" s="400"/>
      <c r="Y41" s="400"/>
      <c r="Z41" s="400"/>
      <c r="AA41" s="400"/>
      <c r="AB41" s="399"/>
      <c r="AC41" s="401"/>
      <c r="AD41" s="401"/>
      <c r="AE41" s="401"/>
      <c r="AF41" s="401"/>
      <c r="AG41" s="401"/>
      <c r="AH41" s="401"/>
    </row>
    <row r="42" ht="12.0" customHeight="1">
      <c r="A42" s="424"/>
      <c r="B42" s="424"/>
      <c r="C42" s="399" t="s">
        <v>581</v>
      </c>
      <c r="D42" s="399"/>
      <c r="E42" s="399"/>
      <c r="F42" s="435">
        <v>4.0</v>
      </c>
      <c r="G42" s="437">
        <v>49.07</v>
      </c>
      <c r="H42" s="430">
        <v>809.2857142857143</v>
      </c>
      <c r="I42" s="438">
        <v>1.0</v>
      </c>
      <c r="J42" s="440">
        <v>1270772.8</v>
      </c>
      <c r="K42" s="495">
        <v>25897.14285714286</v>
      </c>
      <c r="L42" s="399"/>
      <c r="M42" s="399"/>
      <c r="N42" s="399"/>
      <c r="O42" s="399"/>
      <c r="P42" s="399"/>
      <c r="Q42" s="399"/>
      <c r="R42" s="399"/>
      <c r="S42" s="400"/>
      <c r="T42" s="400"/>
      <c r="U42" s="400"/>
      <c r="V42" s="400"/>
      <c r="W42" s="400"/>
      <c r="X42" s="400"/>
      <c r="Y42" s="400"/>
      <c r="Z42" s="400"/>
      <c r="AA42" s="400"/>
      <c r="AB42" s="399"/>
      <c r="AC42" s="401"/>
      <c r="AD42" s="401"/>
      <c r="AE42" s="401"/>
      <c r="AF42" s="401"/>
      <c r="AG42" s="401"/>
      <c r="AH42" s="401"/>
    </row>
    <row r="43" ht="12.0" customHeight="1">
      <c r="A43" s="424"/>
      <c r="B43" s="399"/>
      <c r="C43" s="399"/>
      <c r="D43" s="399"/>
      <c r="E43" s="399"/>
      <c r="F43" s="436">
        <v>12.0</v>
      </c>
      <c r="G43" s="399"/>
      <c r="H43" s="399"/>
      <c r="I43" s="438"/>
      <c r="J43" s="439">
        <v>5634052.914285715</v>
      </c>
      <c r="K43" s="427">
        <v>77691.42857142858</v>
      </c>
      <c r="L43" s="399"/>
      <c r="M43" s="399"/>
      <c r="N43" s="399"/>
      <c r="O43" s="399"/>
      <c r="P43" s="399"/>
      <c r="Q43" s="399"/>
      <c r="R43" s="399"/>
      <c r="S43" s="400"/>
      <c r="T43" s="400"/>
      <c r="U43" s="400"/>
      <c r="V43" s="400"/>
      <c r="W43" s="400"/>
      <c r="X43" s="400"/>
      <c r="Y43" s="400"/>
      <c r="Z43" s="400"/>
      <c r="AA43" s="400"/>
      <c r="AB43" s="399"/>
      <c r="AC43" s="401"/>
      <c r="AD43" s="401"/>
      <c r="AE43" s="401"/>
      <c r="AF43" s="401"/>
      <c r="AG43" s="401"/>
      <c r="AH43" s="401"/>
    </row>
    <row r="44" ht="12.0" customHeight="1">
      <c r="A44" s="424"/>
      <c r="B44" s="399"/>
      <c r="C44" s="399"/>
      <c r="D44" s="399"/>
      <c r="E44" s="399"/>
      <c r="F44" s="436"/>
      <c r="G44" s="399"/>
      <c r="H44" s="399"/>
      <c r="I44" s="438"/>
      <c r="J44" s="439"/>
      <c r="K44" s="439"/>
      <c r="L44" s="399"/>
      <c r="M44" s="399"/>
      <c r="N44" s="399"/>
      <c r="O44" s="399"/>
      <c r="P44" s="399"/>
      <c r="Q44" s="399"/>
      <c r="R44" s="399"/>
      <c r="S44" s="400"/>
      <c r="T44" s="400"/>
      <c r="U44" s="400"/>
      <c r="V44" s="400"/>
      <c r="W44" s="400"/>
      <c r="X44" s="400"/>
      <c r="Y44" s="400"/>
      <c r="Z44" s="400"/>
      <c r="AA44" s="400"/>
      <c r="AB44" s="399"/>
      <c r="AC44" s="401"/>
      <c r="AD44" s="401"/>
      <c r="AE44" s="401"/>
      <c r="AF44" s="401"/>
      <c r="AG44" s="401"/>
      <c r="AH44" s="401"/>
    </row>
    <row r="45" ht="12.0" customHeight="1">
      <c r="A45" s="424"/>
      <c r="B45" s="424">
        <v>1.2</v>
      </c>
      <c r="C45" s="399" t="s">
        <v>582</v>
      </c>
      <c r="D45" s="399"/>
      <c r="E45" s="399"/>
      <c r="F45" s="436"/>
      <c r="G45" s="399"/>
      <c r="H45" s="399"/>
      <c r="I45" s="438"/>
      <c r="J45" s="439"/>
      <c r="K45" s="439"/>
      <c r="L45" s="399"/>
      <c r="M45" s="399"/>
      <c r="N45" s="399"/>
      <c r="O45" s="399"/>
      <c r="P45" s="399"/>
      <c r="Q45" s="399"/>
      <c r="R45" s="399"/>
      <c r="S45" s="400"/>
      <c r="T45" s="400">
        <v>1154527.0</v>
      </c>
      <c r="U45" s="400"/>
      <c r="V45" s="400"/>
      <c r="W45" s="400"/>
      <c r="X45" s="400"/>
      <c r="Y45" s="400"/>
      <c r="Z45" s="400"/>
      <c r="AA45" s="400">
        <v>1154527.0</v>
      </c>
      <c r="AB45" s="399"/>
      <c r="AC45" s="401"/>
      <c r="AD45" s="401"/>
      <c r="AE45" s="401"/>
      <c r="AF45" s="401"/>
      <c r="AG45" s="401"/>
      <c r="AH45" s="401"/>
    </row>
    <row r="46" ht="12.0" customHeight="1">
      <c r="A46" s="424"/>
      <c r="B46" s="399"/>
      <c r="C46" s="399"/>
      <c r="D46" s="399"/>
      <c r="E46" s="399"/>
      <c r="F46" s="436"/>
      <c r="G46" s="436" t="s">
        <v>583</v>
      </c>
      <c r="H46" s="436" t="s">
        <v>584</v>
      </c>
      <c r="I46" s="438"/>
      <c r="J46" s="439"/>
      <c r="K46" s="439"/>
      <c r="L46" s="399"/>
      <c r="M46" s="399"/>
      <c r="N46" s="399"/>
      <c r="O46" s="399"/>
      <c r="P46" s="399"/>
      <c r="Q46" s="399"/>
      <c r="R46" s="399"/>
      <c r="S46" s="400"/>
      <c r="T46" s="400"/>
      <c r="U46" s="400"/>
      <c r="V46" s="400"/>
      <c r="W46" s="400"/>
      <c r="X46" s="400"/>
      <c r="Y46" s="400"/>
      <c r="Z46" s="400"/>
      <c r="AA46" s="400"/>
      <c r="AB46" s="399"/>
      <c r="AC46" s="401"/>
      <c r="AD46" s="401"/>
      <c r="AE46" s="401"/>
      <c r="AF46" s="401"/>
      <c r="AG46" s="401"/>
      <c r="AH46" s="401"/>
    </row>
    <row r="47" ht="12.0" customHeight="1">
      <c r="A47" s="424"/>
      <c r="B47" s="399"/>
      <c r="C47" s="433" t="s">
        <v>298</v>
      </c>
      <c r="D47" s="399"/>
      <c r="E47" s="399"/>
      <c r="F47" s="434" t="s">
        <v>357</v>
      </c>
      <c r="G47" s="435" t="s">
        <v>585</v>
      </c>
      <c r="H47" s="435" t="s">
        <v>586</v>
      </c>
      <c r="I47" s="442" t="s">
        <v>394</v>
      </c>
      <c r="J47" s="439"/>
      <c r="K47" s="439"/>
      <c r="L47" s="399"/>
      <c r="M47" s="399"/>
      <c r="N47" s="399"/>
      <c r="O47" s="399"/>
      <c r="P47" s="399"/>
      <c r="Q47" s="399"/>
      <c r="R47" s="399"/>
      <c r="S47" s="400"/>
      <c r="T47" s="400"/>
      <c r="U47" s="400"/>
      <c r="V47" s="400"/>
      <c r="W47" s="400"/>
      <c r="X47" s="400"/>
      <c r="Y47" s="400"/>
      <c r="Z47" s="400"/>
      <c r="AA47" s="400"/>
      <c r="AB47" s="399"/>
      <c r="AC47" s="401"/>
      <c r="AD47" s="401"/>
      <c r="AE47" s="401"/>
      <c r="AF47" s="401"/>
      <c r="AG47" s="401"/>
      <c r="AH47" s="401"/>
    </row>
    <row r="48" ht="12.0" customHeight="1">
      <c r="A48" s="424"/>
      <c r="B48" s="399"/>
      <c r="C48" s="399" t="s">
        <v>375</v>
      </c>
      <c r="D48" s="399"/>
      <c r="E48" s="399"/>
      <c r="F48" s="436">
        <v>1.0</v>
      </c>
      <c r="G48" s="437">
        <v>161.0</v>
      </c>
      <c r="H48" s="436">
        <v>1133.0</v>
      </c>
      <c r="I48" s="443">
        <v>182413.0</v>
      </c>
      <c r="J48" s="439"/>
      <c r="K48" s="439"/>
      <c r="L48" s="399"/>
      <c r="M48" s="399"/>
      <c r="N48" s="399"/>
      <c r="O48" s="399"/>
      <c r="P48" s="399"/>
      <c r="Q48" s="399"/>
      <c r="R48" s="399"/>
      <c r="S48" s="400"/>
      <c r="T48" s="400"/>
      <c r="U48" s="400"/>
      <c r="V48" s="400"/>
      <c r="W48" s="400"/>
      <c r="X48" s="400"/>
      <c r="Y48" s="400"/>
      <c r="Z48" s="400"/>
      <c r="AA48" s="400"/>
      <c r="AB48" s="399"/>
      <c r="AC48" s="401"/>
      <c r="AD48" s="401"/>
      <c r="AE48" s="401"/>
      <c r="AF48" s="401"/>
      <c r="AG48" s="401"/>
      <c r="AH48" s="401"/>
    </row>
    <row r="49" ht="12.0" customHeight="1">
      <c r="A49" s="424"/>
      <c r="B49" s="399"/>
      <c r="C49" s="399" t="s">
        <v>575</v>
      </c>
      <c r="D49" s="399"/>
      <c r="E49" s="399"/>
      <c r="F49" s="436">
        <v>1.0</v>
      </c>
      <c r="G49" s="437">
        <v>161.0</v>
      </c>
      <c r="H49" s="436">
        <v>1133.0</v>
      </c>
      <c r="I49" s="443">
        <v>182413.0</v>
      </c>
      <c r="J49" s="439"/>
      <c r="K49" s="439"/>
      <c r="L49" s="399"/>
      <c r="M49" s="399"/>
      <c r="N49" s="399"/>
      <c r="O49" s="399"/>
      <c r="P49" s="399"/>
      <c r="Q49" s="399"/>
      <c r="R49" s="399"/>
      <c r="S49" s="400"/>
      <c r="T49" s="400"/>
      <c r="U49" s="400"/>
      <c r="V49" s="400"/>
      <c r="W49" s="400"/>
      <c r="X49" s="400"/>
      <c r="Y49" s="400"/>
      <c r="Z49" s="400"/>
      <c r="AA49" s="400"/>
      <c r="AB49" s="399"/>
      <c r="AC49" s="401"/>
      <c r="AD49" s="401"/>
      <c r="AE49" s="401"/>
      <c r="AF49" s="401"/>
      <c r="AG49" s="401"/>
      <c r="AH49" s="401"/>
    </row>
    <row r="50" ht="12.0" customHeight="1">
      <c r="A50" s="424"/>
      <c r="B50" s="399"/>
      <c r="C50" s="399" t="s">
        <v>374</v>
      </c>
      <c r="D50" s="399"/>
      <c r="E50" s="399"/>
      <c r="F50" s="436">
        <v>1.0</v>
      </c>
      <c r="G50" s="437">
        <v>161.0</v>
      </c>
      <c r="H50" s="436">
        <v>1133.0</v>
      </c>
      <c r="I50" s="443">
        <v>182413.0</v>
      </c>
      <c r="J50" s="439"/>
      <c r="K50" s="439"/>
      <c r="L50" s="399"/>
      <c r="M50" s="399"/>
      <c r="N50" s="399"/>
      <c r="O50" s="399"/>
      <c r="P50" s="399"/>
      <c r="Q50" s="399"/>
      <c r="R50" s="399"/>
      <c r="S50" s="400"/>
      <c r="T50" s="400"/>
      <c r="U50" s="400"/>
      <c r="V50" s="400"/>
      <c r="W50" s="400"/>
      <c r="X50" s="400"/>
      <c r="Y50" s="400"/>
      <c r="Z50" s="400"/>
      <c r="AA50" s="400"/>
      <c r="AB50" s="399"/>
      <c r="AC50" s="401"/>
      <c r="AD50" s="401"/>
      <c r="AE50" s="401"/>
      <c r="AF50" s="401"/>
      <c r="AG50" s="401"/>
      <c r="AH50" s="401"/>
    </row>
    <row r="51" ht="12.0" customHeight="1">
      <c r="A51" s="424"/>
      <c r="B51" s="399"/>
      <c r="C51" s="399" t="s">
        <v>576</v>
      </c>
      <c r="D51" s="399"/>
      <c r="E51" s="399"/>
      <c r="F51" s="436">
        <v>1.0</v>
      </c>
      <c r="G51" s="437">
        <v>161.0</v>
      </c>
      <c r="H51" s="436">
        <v>1133.0</v>
      </c>
      <c r="I51" s="443">
        <v>182413.0</v>
      </c>
      <c r="J51" s="439"/>
      <c r="K51" s="439"/>
      <c r="L51" s="399"/>
      <c r="M51" s="399"/>
      <c r="N51" s="399"/>
      <c r="O51" s="399"/>
      <c r="P51" s="399"/>
      <c r="Q51" s="399"/>
      <c r="R51" s="399"/>
      <c r="S51" s="400"/>
      <c r="T51" s="400"/>
      <c r="U51" s="400"/>
      <c r="V51" s="400"/>
      <c r="W51" s="400"/>
      <c r="X51" s="400"/>
      <c r="Y51" s="400"/>
      <c r="Z51" s="400"/>
      <c r="AA51" s="400"/>
      <c r="AB51" s="399"/>
      <c r="AC51" s="401"/>
      <c r="AD51" s="401"/>
      <c r="AE51" s="401"/>
      <c r="AF51" s="401"/>
      <c r="AG51" s="401"/>
      <c r="AH51" s="401"/>
    </row>
    <row r="52" ht="12.0" customHeight="1">
      <c r="A52" s="424"/>
      <c r="B52" s="399"/>
      <c r="C52" s="399" t="s">
        <v>577</v>
      </c>
      <c r="D52" s="399"/>
      <c r="E52" s="399"/>
      <c r="F52" s="436">
        <v>1.0</v>
      </c>
      <c r="G52" s="437">
        <v>75.0</v>
      </c>
      <c r="H52" s="436">
        <v>1133.0</v>
      </c>
      <c r="I52" s="443">
        <v>84975.0</v>
      </c>
      <c r="J52" s="439"/>
      <c r="K52" s="439"/>
      <c r="L52" s="399"/>
      <c r="M52" s="399"/>
      <c r="N52" s="399"/>
      <c r="O52" s="399"/>
      <c r="P52" s="399"/>
      <c r="Q52" s="399"/>
      <c r="R52" s="399"/>
      <c r="S52" s="400"/>
      <c r="T52" s="400"/>
      <c r="U52" s="400"/>
      <c r="V52" s="400"/>
      <c r="W52" s="400"/>
      <c r="X52" s="400"/>
      <c r="Y52" s="400"/>
      <c r="Z52" s="400"/>
      <c r="AA52" s="400"/>
      <c r="AB52" s="399"/>
      <c r="AC52" s="401"/>
      <c r="AD52" s="401"/>
      <c r="AE52" s="401"/>
      <c r="AF52" s="401"/>
      <c r="AG52" s="401"/>
      <c r="AH52" s="401"/>
    </row>
    <row r="53" ht="12.0" customHeight="1">
      <c r="A53" s="424"/>
      <c r="B53" s="399"/>
      <c r="C53" s="399" t="s">
        <v>581</v>
      </c>
      <c r="D53" s="399"/>
      <c r="E53" s="399"/>
      <c r="F53" s="435">
        <v>4.0</v>
      </c>
      <c r="G53" s="437">
        <v>75.0</v>
      </c>
      <c r="H53" s="436">
        <v>1133.0</v>
      </c>
      <c r="I53" s="444">
        <v>339900.0</v>
      </c>
      <c r="J53" s="439"/>
      <c r="K53" s="439"/>
      <c r="L53" s="399"/>
      <c r="M53" s="399"/>
      <c r="N53" s="399"/>
      <c r="O53" s="399"/>
      <c r="P53" s="399"/>
      <c r="Q53" s="399"/>
      <c r="R53" s="399"/>
      <c r="S53" s="400"/>
      <c r="T53" s="400"/>
      <c r="U53" s="400"/>
      <c r="V53" s="400"/>
      <c r="W53" s="400"/>
      <c r="X53" s="400"/>
      <c r="Y53" s="400"/>
      <c r="Z53" s="400"/>
      <c r="AA53" s="400"/>
      <c r="AB53" s="399"/>
      <c r="AC53" s="401"/>
      <c r="AD53" s="401"/>
      <c r="AE53" s="401"/>
      <c r="AF53" s="401"/>
      <c r="AG53" s="401"/>
      <c r="AH53" s="401"/>
    </row>
    <row r="54" ht="12.0" customHeight="1">
      <c r="A54" s="424"/>
      <c r="B54" s="399"/>
      <c r="C54" s="399"/>
      <c r="D54" s="399"/>
      <c r="E54" s="399"/>
      <c r="F54" s="436">
        <v>9.0</v>
      </c>
      <c r="G54" s="437"/>
      <c r="H54" s="399"/>
      <c r="I54" s="443">
        <v>1154527.0</v>
      </c>
      <c r="J54" s="439"/>
      <c r="K54" s="439"/>
      <c r="L54" s="399"/>
      <c r="M54" s="399"/>
      <c r="N54" s="399"/>
      <c r="O54" s="399"/>
      <c r="P54" s="399"/>
      <c r="Q54" s="399"/>
      <c r="R54" s="399"/>
      <c r="S54" s="400"/>
      <c r="T54" s="400"/>
      <c r="U54" s="400"/>
      <c r="V54" s="400"/>
      <c r="W54" s="400"/>
      <c r="X54" s="400"/>
      <c r="Y54" s="400"/>
      <c r="Z54" s="400"/>
      <c r="AA54" s="400"/>
      <c r="AB54" s="399"/>
      <c r="AC54" s="401"/>
      <c r="AD54" s="401"/>
      <c r="AE54" s="401"/>
      <c r="AF54" s="401"/>
      <c r="AG54" s="401"/>
      <c r="AH54" s="401"/>
    </row>
    <row r="55" ht="12.0" customHeight="1">
      <c r="A55" s="424"/>
      <c r="B55" s="399"/>
      <c r="C55" s="399"/>
      <c r="D55" s="399"/>
      <c r="E55" s="399"/>
      <c r="F55" s="399"/>
      <c r="G55" s="399"/>
      <c r="H55" s="399"/>
      <c r="I55" s="399"/>
      <c r="J55" s="399"/>
      <c r="K55" s="399"/>
      <c r="L55" s="399"/>
      <c r="M55" s="399"/>
      <c r="N55" s="399"/>
      <c r="O55" s="399"/>
      <c r="P55" s="399"/>
      <c r="Q55" s="399"/>
      <c r="R55" s="399"/>
      <c r="S55" s="400"/>
      <c r="T55" s="400"/>
      <c r="U55" s="400"/>
      <c r="V55" s="400"/>
      <c r="W55" s="400"/>
      <c r="X55" s="400"/>
      <c r="Y55" s="400"/>
      <c r="Z55" s="400"/>
      <c r="AA55" s="400"/>
      <c r="AB55" s="399"/>
      <c r="AC55" s="401"/>
      <c r="AD55" s="401"/>
      <c r="AE55" s="401"/>
      <c r="AF55" s="401"/>
      <c r="AG55" s="401"/>
      <c r="AH55" s="401"/>
    </row>
    <row r="56" ht="12.0" customHeight="1">
      <c r="A56" s="424"/>
      <c r="B56" s="424">
        <v>1.3</v>
      </c>
      <c r="C56" s="399" t="s">
        <v>862</v>
      </c>
      <c r="D56" s="399"/>
      <c r="E56" s="399"/>
      <c r="F56" s="399"/>
      <c r="G56" s="399"/>
      <c r="H56" s="399"/>
      <c r="I56" s="399"/>
      <c r="J56" s="399"/>
      <c r="K56" s="431"/>
      <c r="L56" s="423">
        <v>59451.42857142858</v>
      </c>
      <c r="M56" s="423"/>
      <c r="N56" s="423"/>
      <c r="O56" s="423"/>
      <c r="P56" s="423"/>
      <c r="Q56" s="423"/>
      <c r="R56" s="423"/>
      <c r="S56" s="400"/>
      <c r="T56" s="400">
        <v>3362275.542857143</v>
      </c>
      <c r="U56" s="400"/>
      <c r="V56" s="400"/>
      <c r="W56" s="400"/>
      <c r="X56" s="400"/>
      <c r="Y56" s="400"/>
      <c r="Z56" s="400"/>
      <c r="AA56" s="400">
        <v>3362275.542857143</v>
      </c>
      <c r="AB56" s="445"/>
      <c r="AC56" s="401"/>
      <c r="AD56" s="401"/>
      <c r="AE56" s="401"/>
      <c r="AF56" s="401"/>
      <c r="AG56" s="401"/>
      <c r="AH56" s="401"/>
    </row>
    <row r="57" ht="12.0" customHeight="1">
      <c r="A57" s="424"/>
      <c r="B57" s="424"/>
      <c r="C57" s="399"/>
      <c r="D57" s="399"/>
      <c r="E57" s="399"/>
      <c r="F57" s="399"/>
      <c r="G57" s="399"/>
      <c r="H57" s="399"/>
      <c r="I57" s="399"/>
      <c r="J57" s="399"/>
      <c r="K57" s="431"/>
      <c r="L57" s="423"/>
      <c r="M57" s="423"/>
      <c r="N57" s="423"/>
      <c r="O57" s="423"/>
      <c r="P57" s="423"/>
      <c r="Q57" s="423"/>
      <c r="R57" s="423"/>
      <c r="S57" s="400"/>
      <c r="T57" s="400"/>
      <c r="U57" s="400"/>
      <c r="V57" s="400"/>
      <c r="W57" s="400"/>
      <c r="X57" s="400"/>
      <c r="Y57" s="400"/>
      <c r="Z57" s="400"/>
      <c r="AA57" s="400"/>
      <c r="AB57" s="445"/>
      <c r="AC57" s="401"/>
      <c r="AD57" s="401"/>
      <c r="AE57" s="401"/>
      <c r="AF57" s="401"/>
      <c r="AG57" s="401"/>
      <c r="AH57" s="401"/>
    </row>
    <row r="58" ht="12.0" customHeight="1">
      <c r="A58" s="424"/>
      <c r="B58" s="399"/>
      <c r="C58" s="399" t="s">
        <v>364</v>
      </c>
      <c r="D58" s="425">
        <v>867.0</v>
      </c>
      <c r="E58" s="426" t="s">
        <v>567</v>
      </c>
      <c r="F58" s="427">
        <v>123.85714285714286</v>
      </c>
      <c r="G58" s="429">
        <v>619.2857142857143</v>
      </c>
      <c r="H58" s="424" t="s">
        <v>569</v>
      </c>
      <c r="I58" s="494" t="s">
        <v>863</v>
      </c>
      <c r="J58" s="399"/>
      <c r="K58" s="399"/>
      <c r="L58" s="423"/>
      <c r="M58" s="423"/>
      <c r="N58" s="423"/>
      <c r="O58" s="423"/>
      <c r="P58" s="423"/>
      <c r="Q58" s="423"/>
      <c r="R58" s="423"/>
      <c r="S58" s="400"/>
      <c r="T58" s="400"/>
      <c r="U58" s="400"/>
      <c r="V58" s="400"/>
      <c r="W58" s="400"/>
      <c r="X58" s="400"/>
      <c r="Y58" s="400"/>
      <c r="Z58" s="400"/>
      <c r="AA58" s="400"/>
      <c r="AB58" s="445"/>
      <c r="AC58" s="401"/>
      <c r="AD58" s="401"/>
      <c r="AE58" s="401"/>
      <c r="AF58" s="401"/>
      <c r="AG58" s="401"/>
      <c r="AH58" s="401"/>
    </row>
    <row r="59" ht="12.0" customHeight="1">
      <c r="A59" s="424"/>
      <c r="B59" s="399"/>
      <c r="C59" s="424"/>
      <c r="D59" s="399"/>
      <c r="E59" s="399"/>
      <c r="F59" s="399"/>
      <c r="G59" s="399"/>
      <c r="H59" s="399"/>
      <c r="I59" s="424"/>
      <c r="J59" s="399"/>
      <c r="K59" s="399"/>
      <c r="L59" s="423"/>
      <c r="M59" s="423"/>
      <c r="N59" s="423"/>
      <c r="O59" s="423"/>
      <c r="P59" s="423"/>
      <c r="Q59" s="423"/>
      <c r="R59" s="423"/>
      <c r="S59" s="400"/>
      <c r="T59" s="400"/>
      <c r="U59" s="400"/>
      <c r="V59" s="400"/>
      <c r="W59" s="400"/>
      <c r="X59" s="400"/>
      <c r="Y59" s="400"/>
      <c r="Z59" s="400"/>
      <c r="AA59" s="400"/>
      <c r="AB59" s="445"/>
      <c r="AC59" s="401"/>
      <c r="AD59" s="401"/>
      <c r="AE59" s="401"/>
      <c r="AF59" s="401"/>
      <c r="AG59" s="401"/>
      <c r="AH59" s="401"/>
    </row>
    <row r="60" ht="12.0" customHeight="1">
      <c r="A60" s="424"/>
      <c r="B60" s="424"/>
      <c r="C60" s="399"/>
      <c r="D60" s="399"/>
      <c r="E60" s="399"/>
      <c r="F60" s="399"/>
      <c r="G60" s="399"/>
      <c r="H60" s="399"/>
      <c r="I60" s="399"/>
      <c r="J60" s="399"/>
      <c r="K60" s="399"/>
      <c r="L60" s="423"/>
      <c r="M60" s="423"/>
      <c r="N60" s="423"/>
      <c r="O60" s="423"/>
      <c r="P60" s="423"/>
      <c r="Q60" s="423"/>
      <c r="R60" s="423"/>
      <c r="S60" s="400"/>
      <c r="T60" s="400"/>
      <c r="U60" s="400"/>
      <c r="V60" s="400"/>
      <c r="W60" s="400"/>
      <c r="X60" s="400"/>
      <c r="Y60" s="400"/>
      <c r="Z60" s="400"/>
      <c r="AA60" s="400"/>
      <c r="AB60" s="445"/>
      <c r="AC60" s="401"/>
      <c r="AD60" s="401"/>
      <c r="AE60" s="401"/>
      <c r="AF60" s="401"/>
      <c r="AG60" s="401"/>
      <c r="AH60" s="401"/>
    </row>
    <row r="61" ht="12.0" customHeight="1">
      <c r="A61" s="424"/>
      <c r="B61" s="424"/>
      <c r="C61" s="433" t="s">
        <v>298</v>
      </c>
      <c r="D61" s="399"/>
      <c r="E61" s="399"/>
      <c r="F61" s="434" t="s">
        <v>357</v>
      </c>
      <c r="G61" s="435" t="s">
        <v>155</v>
      </c>
      <c r="H61" s="434" t="s">
        <v>358</v>
      </c>
      <c r="I61" s="435" t="s">
        <v>359</v>
      </c>
      <c r="J61" s="435" t="s">
        <v>360</v>
      </c>
      <c r="K61" s="435" t="s">
        <v>347</v>
      </c>
      <c r="L61" s="399"/>
      <c r="M61" s="399"/>
      <c r="N61" s="399"/>
      <c r="O61" s="399"/>
      <c r="P61" s="399"/>
      <c r="Q61" s="399"/>
      <c r="R61" s="399"/>
      <c r="S61" s="400"/>
      <c r="T61" s="400"/>
      <c r="U61" s="400"/>
      <c r="V61" s="400"/>
      <c r="W61" s="400"/>
      <c r="X61" s="400"/>
      <c r="Y61" s="400"/>
      <c r="Z61" s="400"/>
      <c r="AA61" s="400"/>
      <c r="AB61" s="399"/>
      <c r="AC61" s="401"/>
      <c r="AD61" s="401"/>
      <c r="AE61" s="401"/>
      <c r="AF61" s="401"/>
      <c r="AG61" s="401"/>
      <c r="AH61" s="401"/>
    </row>
    <row r="62" ht="12.0" customHeight="1">
      <c r="A62" s="424"/>
      <c r="B62" s="424"/>
      <c r="C62" s="399" t="s">
        <v>589</v>
      </c>
      <c r="D62" s="399"/>
      <c r="E62" s="399"/>
      <c r="F62" s="435">
        <v>12.0</v>
      </c>
      <c r="G62" s="437">
        <v>56.555</v>
      </c>
      <c r="H62" s="430">
        <v>619.2857142857143</v>
      </c>
      <c r="I62" s="438">
        <v>1.0</v>
      </c>
      <c r="J62" s="440">
        <v>3362275.542857143</v>
      </c>
      <c r="K62" s="495">
        <v>59451.42857142858</v>
      </c>
      <c r="L62" s="399"/>
      <c r="M62" s="399"/>
      <c r="N62" s="399"/>
      <c r="O62" s="399"/>
      <c r="P62" s="399"/>
      <c r="Q62" s="399"/>
      <c r="R62" s="399"/>
      <c r="S62" s="400"/>
      <c r="T62" s="400"/>
      <c r="U62" s="400"/>
      <c r="V62" s="400"/>
      <c r="W62" s="400"/>
      <c r="X62" s="400"/>
      <c r="Y62" s="400"/>
      <c r="Z62" s="400"/>
      <c r="AA62" s="400"/>
      <c r="AB62" s="399"/>
      <c r="AC62" s="401"/>
      <c r="AD62" s="401"/>
      <c r="AE62" s="401"/>
      <c r="AF62" s="401"/>
      <c r="AG62" s="401"/>
      <c r="AH62" s="401"/>
    </row>
    <row r="63" ht="12.0" customHeight="1">
      <c r="A63" s="424"/>
      <c r="B63" s="399"/>
      <c r="C63" s="399"/>
      <c r="D63" s="399"/>
      <c r="E63" s="399"/>
      <c r="F63" s="436">
        <v>12.0</v>
      </c>
      <c r="G63" s="399"/>
      <c r="H63" s="399"/>
      <c r="I63" s="438"/>
      <c r="J63" s="439">
        <v>3362275.542857143</v>
      </c>
      <c r="K63" s="427">
        <v>59451.42857142858</v>
      </c>
      <c r="L63" s="399"/>
      <c r="M63" s="399"/>
      <c r="N63" s="399"/>
      <c r="O63" s="399"/>
      <c r="P63" s="399"/>
      <c r="Q63" s="399"/>
      <c r="R63" s="399"/>
      <c r="S63" s="400"/>
      <c r="T63" s="400"/>
      <c r="U63" s="400"/>
      <c r="V63" s="400"/>
      <c r="W63" s="400"/>
      <c r="X63" s="400"/>
      <c r="Y63" s="400"/>
      <c r="Z63" s="400"/>
      <c r="AA63" s="400"/>
      <c r="AB63" s="399"/>
      <c r="AC63" s="401"/>
      <c r="AD63" s="401"/>
      <c r="AE63" s="401"/>
      <c r="AF63" s="401"/>
      <c r="AG63" s="401"/>
      <c r="AH63" s="401"/>
    </row>
    <row r="64" ht="12.0" customHeight="1">
      <c r="A64" s="424"/>
      <c r="B64" s="399"/>
      <c r="C64" s="399"/>
      <c r="D64" s="399"/>
      <c r="E64" s="399"/>
      <c r="F64" s="399"/>
      <c r="G64" s="399"/>
      <c r="H64" s="399"/>
      <c r="I64" s="399"/>
      <c r="J64" s="399"/>
      <c r="K64" s="399"/>
      <c r="L64" s="399"/>
      <c r="M64" s="399"/>
      <c r="N64" s="399"/>
      <c r="O64" s="399"/>
      <c r="P64" s="399"/>
      <c r="Q64" s="399"/>
      <c r="R64" s="399"/>
      <c r="S64" s="400"/>
      <c r="T64" s="400"/>
      <c r="U64" s="400"/>
      <c r="V64" s="400"/>
      <c r="W64" s="400"/>
      <c r="X64" s="400"/>
      <c r="Y64" s="400"/>
      <c r="Z64" s="400"/>
      <c r="AA64" s="400"/>
      <c r="AB64" s="399"/>
      <c r="AC64" s="401"/>
      <c r="AD64" s="401"/>
      <c r="AE64" s="401"/>
      <c r="AF64" s="401"/>
      <c r="AG64" s="401"/>
      <c r="AH64" s="401"/>
    </row>
    <row r="65" ht="12.0" customHeight="1">
      <c r="A65" s="424"/>
      <c r="B65" s="424">
        <v>1.4</v>
      </c>
      <c r="C65" s="399" t="s">
        <v>864</v>
      </c>
      <c r="D65" s="399"/>
      <c r="E65" s="399"/>
      <c r="F65" s="399"/>
      <c r="G65" s="399"/>
      <c r="H65" s="399"/>
      <c r="I65" s="399"/>
      <c r="J65" s="399"/>
      <c r="K65" s="431"/>
      <c r="L65" s="423">
        <v>13988.57142857143</v>
      </c>
      <c r="M65" s="423"/>
      <c r="N65" s="423"/>
      <c r="O65" s="423"/>
      <c r="P65" s="423"/>
      <c r="Q65" s="423"/>
      <c r="R65" s="423"/>
      <c r="S65" s="400"/>
      <c r="T65" s="400">
        <v>791123.6571428571</v>
      </c>
      <c r="U65" s="400"/>
      <c r="V65" s="400"/>
      <c r="W65" s="400"/>
      <c r="X65" s="400"/>
      <c r="Y65" s="400"/>
      <c r="Z65" s="400"/>
      <c r="AA65" s="400">
        <v>791123.6571428571</v>
      </c>
      <c r="AB65" s="445"/>
      <c r="AC65" s="401"/>
      <c r="AD65" s="401"/>
      <c r="AE65" s="401"/>
      <c r="AF65" s="401"/>
      <c r="AG65" s="401"/>
      <c r="AH65" s="401"/>
    </row>
    <row r="66" ht="12.0" customHeight="1">
      <c r="A66" s="424"/>
      <c r="B66" s="424"/>
      <c r="C66" s="399"/>
      <c r="D66" s="399"/>
      <c r="E66" s="399"/>
      <c r="F66" s="399"/>
      <c r="G66" s="399"/>
      <c r="H66" s="399"/>
      <c r="I66" s="399"/>
      <c r="J66" s="399"/>
      <c r="K66" s="431"/>
      <c r="L66" s="423"/>
      <c r="M66" s="423"/>
      <c r="N66" s="423"/>
      <c r="O66" s="423"/>
      <c r="P66" s="423"/>
      <c r="Q66" s="423"/>
      <c r="R66" s="423"/>
      <c r="S66" s="400"/>
      <c r="T66" s="400"/>
      <c r="U66" s="400"/>
      <c r="V66" s="400"/>
      <c r="W66" s="400"/>
      <c r="X66" s="400"/>
      <c r="Y66" s="400"/>
      <c r="Z66" s="400"/>
      <c r="AA66" s="400"/>
      <c r="AB66" s="445"/>
      <c r="AC66" s="401"/>
      <c r="AD66" s="401"/>
      <c r="AE66" s="401"/>
      <c r="AF66" s="401"/>
      <c r="AG66" s="401"/>
      <c r="AH66" s="401"/>
    </row>
    <row r="67" ht="12.0" customHeight="1">
      <c r="A67" s="424"/>
      <c r="B67" s="399"/>
      <c r="C67" s="399" t="s">
        <v>364</v>
      </c>
      <c r="D67" s="425">
        <v>204.0</v>
      </c>
      <c r="E67" s="426" t="s">
        <v>567</v>
      </c>
      <c r="F67" s="427">
        <v>29.142857142857142</v>
      </c>
      <c r="G67" s="429">
        <v>145.71428571428572</v>
      </c>
      <c r="H67" s="424" t="s">
        <v>569</v>
      </c>
      <c r="I67" s="494" t="s">
        <v>865</v>
      </c>
      <c r="J67" s="399"/>
      <c r="K67" s="399"/>
      <c r="L67" s="423"/>
      <c r="M67" s="423"/>
      <c r="N67" s="423"/>
      <c r="O67" s="423"/>
      <c r="P67" s="423"/>
      <c r="Q67" s="423"/>
      <c r="R67" s="423"/>
      <c r="S67" s="400"/>
      <c r="T67" s="400"/>
      <c r="U67" s="400"/>
      <c r="V67" s="400"/>
      <c r="W67" s="400"/>
      <c r="X67" s="400"/>
      <c r="Y67" s="400"/>
      <c r="Z67" s="400"/>
      <c r="AA67" s="400"/>
      <c r="AB67" s="445"/>
      <c r="AC67" s="401"/>
      <c r="AD67" s="401"/>
      <c r="AE67" s="401"/>
      <c r="AF67" s="401"/>
      <c r="AG67" s="401"/>
      <c r="AH67" s="401"/>
    </row>
    <row r="68" ht="12.0" customHeight="1">
      <c r="A68" s="424"/>
      <c r="B68" s="399"/>
      <c r="C68" s="424"/>
      <c r="D68" s="399"/>
      <c r="E68" s="399"/>
      <c r="F68" s="399"/>
      <c r="G68" s="399"/>
      <c r="H68" s="399"/>
      <c r="I68" s="424"/>
      <c r="J68" s="399"/>
      <c r="K68" s="399"/>
      <c r="L68" s="423"/>
      <c r="M68" s="423"/>
      <c r="N68" s="423"/>
      <c r="O68" s="423"/>
      <c r="P68" s="423"/>
      <c r="Q68" s="423"/>
      <c r="R68" s="423"/>
      <c r="S68" s="400"/>
      <c r="T68" s="400"/>
      <c r="U68" s="400"/>
      <c r="V68" s="400"/>
      <c r="W68" s="400"/>
      <c r="X68" s="400"/>
      <c r="Y68" s="400"/>
      <c r="Z68" s="400"/>
      <c r="AA68" s="400"/>
      <c r="AB68" s="445"/>
      <c r="AC68" s="401"/>
      <c r="AD68" s="401"/>
      <c r="AE68" s="401"/>
      <c r="AF68" s="401"/>
      <c r="AG68" s="401"/>
      <c r="AH68" s="401"/>
    </row>
    <row r="69" ht="12.0" customHeight="1">
      <c r="A69" s="424"/>
      <c r="B69" s="424"/>
      <c r="C69" s="399"/>
      <c r="D69" s="399"/>
      <c r="E69" s="399"/>
      <c r="F69" s="399"/>
      <c r="G69" s="399"/>
      <c r="H69" s="399"/>
      <c r="I69" s="399"/>
      <c r="J69" s="399"/>
      <c r="K69" s="399"/>
      <c r="L69" s="423"/>
      <c r="M69" s="423"/>
      <c r="N69" s="423"/>
      <c r="O69" s="423"/>
      <c r="P69" s="423"/>
      <c r="Q69" s="423"/>
      <c r="R69" s="423"/>
      <c r="S69" s="400"/>
      <c r="T69" s="400"/>
      <c r="U69" s="400"/>
      <c r="V69" s="400"/>
      <c r="W69" s="400"/>
      <c r="X69" s="400"/>
      <c r="Y69" s="400"/>
      <c r="Z69" s="400"/>
      <c r="AA69" s="400"/>
      <c r="AB69" s="445"/>
      <c r="AC69" s="401"/>
      <c r="AD69" s="401"/>
      <c r="AE69" s="401"/>
      <c r="AF69" s="401"/>
      <c r="AG69" s="401"/>
      <c r="AH69" s="401"/>
    </row>
    <row r="70" ht="12.0" customHeight="1">
      <c r="A70" s="424"/>
      <c r="B70" s="424"/>
      <c r="C70" s="433" t="s">
        <v>298</v>
      </c>
      <c r="D70" s="399"/>
      <c r="E70" s="399"/>
      <c r="F70" s="434" t="s">
        <v>357</v>
      </c>
      <c r="G70" s="435" t="s">
        <v>155</v>
      </c>
      <c r="H70" s="434" t="s">
        <v>358</v>
      </c>
      <c r="I70" s="435" t="s">
        <v>359</v>
      </c>
      <c r="J70" s="435" t="s">
        <v>360</v>
      </c>
      <c r="K70" s="435" t="s">
        <v>347</v>
      </c>
      <c r="L70" s="399"/>
      <c r="M70" s="399"/>
      <c r="N70" s="399"/>
      <c r="O70" s="399"/>
      <c r="P70" s="399"/>
      <c r="Q70" s="399"/>
      <c r="R70" s="399"/>
      <c r="S70" s="400"/>
      <c r="T70" s="400"/>
      <c r="U70" s="400"/>
      <c r="V70" s="400"/>
      <c r="W70" s="400"/>
      <c r="X70" s="400"/>
      <c r="Y70" s="400"/>
      <c r="Z70" s="400"/>
      <c r="AA70" s="400"/>
      <c r="AB70" s="399"/>
      <c r="AC70" s="401"/>
      <c r="AD70" s="401"/>
      <c r="AE70" s="401"/>
      <c r="AF70" s="401"/>
      <c r="AG70" s="401"/>
      <c r="AH70" s="401"/>
    </row>
    <row r="71" ht="12.0" customHeight="1">
      <c r="A71" s="424"/>
      <c r="B71" s="424"/>
      <c r="C71" s="399" t="s">
        <v>589</v>
      </c>
      <c r="D71" s="399"/>
      <c r="E71" s="399"/>
      <c r="F71" s="435">
        <v>12.0</v>
      </c>
      <c r="G71" s="437">
        <v>56.555</v>
      </c>
      <c r="H71" s="430">
        <v>145.71428571428572</v>
      </c>
      <c r="I71" s="438">
        <v>1.0</v>
      </c>
      <c r="J71" s="440">
        <v>791123.6571428571</v>
      </c>
      <c r="K71" s="495">
        <v>13988.57142857143</v>
      </c>
      <c r="L71" s="399"/>
      <c r="M71" s="399"/>
      <c r="N71" s="399"/>
      <c r="O71" s="399"/>
      <c r="P71" s="399"/>
      <c r="Q71" s="399"/>
      <c r="R71" s="399"/>
      <c r="S71" s="400"/>
      <c r="T71" s="400"/>
      <c r="U71" s="400"/>
      <c r="V71" s="400"/>
      <c r="W71" s="400"/>
      <c r="X71" s="400"/>
      <c r="Y71" s="400"/>
      <c r="Z71" s="400"/>
      <c r="AA71" s="400"/>
      <c r="AB71" s="399"/>
      <c r="AC71" s="401"/>
      <c r="AD71" s="401"/>
      <c r="AE71" s="401"/>
      <c r="AF71" s="401"/>
      <c r="AG71" s="401"/>
      <c r="AH71" s="401"/>
    </row>
    <row r="72" ht="12.0" customHeight="1">
      <c r="A72" s="424"/>
      <c r="B72" s="399"/>
      <c r="C72" s="399"/>
      <c r="D72" s="399"/>
      <c r="E72" s="399"/>
      <c r="F72" s="436">
        <v>12.0</v>
      </c>
      <c r="G72" s="399"/>
      <c r="H72" s="399"/>
      <c r="I72" s="438"/>
      <c r="J72" s="439">
        <v>791123.6571428571</v>
      </c>
      <c r="K72" s="427">
        <v>13988.57142857143</v>
      </c>
      <c r="L72" s="399"/>
      <c r="M72" s="399"/>
      <c r="N72" s="399"/>
      <c r="O72" s="399"/>
      <c r="P72" s="399"/>
      <c r="Q72" s="399"/>
      <c r="R72" s="399"/>
      <c r="S72" s="400"/>
      <c r="T72" s="400"/>
      <c r="U72" s="400"/>
      <c r="V72" s="400"/>
      <c r="W72" s="400"/>
      <c r="X72" s="400"/>
      <c r="Y72" s="400"/>
      <c r="Z72" s="400"/>
      <c r="AA72" s="400"/>
      <c r="AB72" s="399"/>
      <c r="AC72" s="401"/>
      <c r="AD72" s="401"/>
      <c r="AE72" s="401"/>
      <c r="AF72" s="401"/>
      <c r="AG72" s="401"/>
      <c r="AH72" s="401"/>
    </row>
    <row r="73" ht="12.0" customHeight="1">
      <c r="A73" s="424"/>
      <c r="B73" s="399"/>
      <c r="C73" s="399"/>
      <c r="D73" s="399"/>
      <c r="E73" s="399"/>
      <c r="F73" s="399"/>
      <c r="G73" s="399"/>
      <c r="H73" s="399"/>
      <c r="I73" s="399"/>
      <c r="J73" s="399"/>
      <c r="K73" s="399"/>
      <c r="L73" s="399"/>
      <c r="M73" s="399"/>
      <c r="N73" s="399"/>
      <c r="O73" s="399"/>
      <c r="P73" s="399"/>
      <c r="Q73" s="399"/>
      <c r="R73" s="399"/>
      <c r="S73" s="400"/>
      <c r="T73" s="400"/>
      <c r="U73" s="400"/>
      <c r="V73" s="400"/>
      <c r="W73" s="400"/>
      <c r="X73" s="400"/>
      <c r="Y73" s="400"/>
      <c r="Z73" s="400"/>
      <c r="AA73" s="400"/>
      <c r="AB73" s="399"/>
      <c r="AC73" s="401"/>
      <c r="AD73" s="401"/>
      <c r="AE73" s="401"/>
      <c r="AF73" s="401"/>
      <c r="AG73" s="401"/>
      <c r="AH73" s="401"/>
    </row>
    <row r="74" ht="12.0" customHeight="1">
      <c r="A74" s="424"/>
      <c r="B74" s="424">
        <v>1.5</v>
      </c>
      <c r="C74" s="399" t="s">
        <v>361</v>
      </c>
      <c r="D74" s="399"/>
      <c r="E74" s="399"/>
      <c r="F74" s="399"/>
      <c r="G74" s="399"/>
      <c r="H74" s="431"/>
      <c r="I74" s="431"/>
      <c r="J74" s="431"/>
      <c r="K74" s="431"/>
      <c r="L74" s="399"/>
      <c r="M74" s="399"/>
      <c r="N74" s="399"/>
      <c r="O74" s="399"/>
      <c r="P74" s="399"/>
      <c r="Q74" s="445"/>
      <c r="R74" s="445"/>
      <c r="S74" s="400">
        <v>3365691.0995878475</v>
      </c>
      <c r="T74" s="400"/>
      <c r="U74" s="400"/>
      <c r="V74" s="400"/>
      <c r="W74" s="400"/>
      <c r="X74" s="400"/>
      <c r="Y74" s="400"/>
      <c r="Z74" s="400"/>
      <c r="AA74" s="400">
        <v>3365691.0995878475</v>
      </c>
      <c r="AB74" s="399"/>
      <c r="AC74" s="401"/>
      <c r="AD74" s="401"/>
      <c r="AE74" s="401"/>
      <c r="AF74" s="401"/>
      <c r="AG74" s="401"/>
      <c r="AH74" s="401"/>
    </row>
    <row r="75" ht="12.0" customHeight="1">
      <c r="A75" s="424"/>
      <c r="B75" s="424"/>
      <c r="C75" s="399"/>
      <c r="D75" s="399"/>
      <c r="E75" s="399"/>
      <c r="F75" s="399"/>
      <c r="G75" s="399"/>
      <c r="H75" s="399"/>
      <c r="I75" s="399"/>
      <c r="J75" s="399"/>
      <c r="K75" s="399"/>
      <c r="L75" s="399"/>
      <c r="M75" s="399"/>
      <c r="N75" s="399"/>
      <c r="O75" s="399"/>
      <c r="P75" s="399"/>
      <c r="Q75" s="399"/>
      <c r="R75" s="399"/>
      <c r="S75" s="400"/>
      <c r="T75" s="400"/>
      <c r="U75" s="400"/>
      <c r="V75" s="400"/>
      <c r="W75" s="400"/>
      <c r="X75" s="400"/>
      <c r="Y75" s="400"/>
      <c r="Z75" s="400"/>
      <c r="AA75" s="400"/>
      <c r="AB75" s="399"/>
      <c r="AC75" s="401"/>
      <c r="AD75" s="401"/>
      <c r="AE75" s="401"/>
      <c r="AF75" s="401"/>
      <c r="AG75" s="401"/>
      <c r="AH75" s="401"/>
    </row>
    <row r="76" ht="12.0" customHeight="1">
      <c r="A76" s="424"/>
      <c r="B76" s="424"/>
      <c r="C76" s="433" t="s">
        <v>153</v>
      </c>
      <c r="D76" s="441"/>
      <c r="E76" s="399"/>
      <c r="F76" s="435" t="s">
        <v>183</v>
      </c>
      <c r="G76" s="435" t="s">
        <v>155</v>
      </c>
      <c r="H76" s="435" t="s">
        <v>360</v>
      </c>
      <c r="I76" s="399"/>
      <c r="J76" s="399"/>
      <c r="K76" s="399"/>
      <c r="L76" s="399"/>
      <c r="M76" s="399"/>
      <c r="N76" s="399"/>
      <c r="O76" s="399"/>
      <c r="P76" s="399"/>
      <c r="Q76" s="399"/>
      <c r="R76" s="399"/>
      <c r="S76" s="400"/>
      <c r="T76" s="445"/>
      <c r="U76" s="400"/>
      <c r="V76" s="400"/>
      <c r="W76" s="400"/>
      <c r="X76" s="400"/>
      <c r="Y76" s="400"/>
      <c r="Z76" s="400"/>
      <c r="AA76" s="400"/>
      <c r="AB76" s="399"/>
      <c r="AC76" s="401"/>
      <c r="AD76" s="401"/>
      <c r="AE76" s="401"/>
      <c r="AF76" s="401"/>
      <c r="AG76" s="401"/>
      <c r="AH76" s="401"/>
    </row>
    <row r="77" ht="12.0" customHeight="1">
      <c r="A77" s="424"/>
      <c r="B77" s="424"/>
      <c r="C77" s="403" t="s">
        <v>156</v>
      </c>
      <c r="D77" s="399"/>
      <c r="E77" s="399"/>
      <c r="F77" s="403">
        <v>2.0</v>
      </c>
      <c r="G77" s="439">
        <v>3598.14</v>
      </c>
      <c r="H77" s="439">
        <v>7196.28</v>
      </c>
      <c r="I77" s="403"/>
      <c r="J77" s="399"/>
      <c r="K77" s="399"/>
      <c r="L77" s="399"/>
      <c r="M77" s="399"/>
      <c r="N77" s="399"/>
      <c r="O77" s="399"/>
      <c r="P77" s="399"/>
      <c r="Q77" s="399"/>
      <c r="R77" s="399"/>
      <c r="S77" s="400"/>
      <c r="T77" s="445"/>
      <c r="U77" s="400"/>
      <c r="V77" s="400"/>
      <c r="W77" s="400"/>
      <c r="X77" s="400"/>
      <c r="Y77" s="400"/>
      <c r="Z77" s="400"/>
      <c r="AA77" s="400"/>
      <c r="AB77" s="399"/>
      <c r="AC77" s="401"/>
      <c r="AD77" s="401"/>
      <c r="AE77" s="401"/>
      <c r="AF77" s="401"/>
      <c r="AG77" s="401"/>
      <c r="AH77" s="401"/>
    </row>
    <row r="78" ht="12.0" customHeight="1">
      <c r="A78" s="424"/>
      <c r="B78" s="424"/>
      <c r="C78" s="403" t="s">
        <v>157</v>
      </c>
      <c r="D78" s="399"/>
      <c r="E78" s="399"/>
      <c r="F78" s="403">
        <v>24.0</v>
      </c>
      <c r="G78" s="439">
        <v>581.07</v>
      </c>
      <c r="H78" s="439">
        <v>13945.68</v>
      </c>
      <c r="I78" s="403"/>
      <c r="J78" s="399"/>
      <c r="K78" s="399"/>
      <c r="L78" s="399"/>
      <c r="M78" s="399"/>
      <c r="N78" s="399"/>
      <c r="O78" s="399"/>
      <c r="P78" s="399"/>
      <c r="Q78" s="399"/>
      <c r="R78" s="399"/>
      <c r="S78" s="400"/>
      <c r="T78" s="445"/>
      <c r="U78" s="400"/>
      <c r="V78" s="400"/>
      <c r="W78" s="400"/>
      <c r="X78" s="400"/>
      <c r="Y78" s="400"/>
      <c r="Z78" s="400"/>
      <c r="AA78" s="400"/>
      <c r="AB78" s="399"/>
      <c r="AC78" s="401"/>
      <c r="AD78" s="401"/>
      <c r="AE78" s="401"/>
      <c r="AF78" s="401"/>
      <c r="AG78" s="401"/>
      <c r="AH78" s="401"/>
    </row>
    <row r="79" ht="12.0" customHeight="1">
      <c r="A79" s="424"/>
      <c r="B79" s="424"/>
      <c r="C79" s="403" t="s">
        <v>158</v>
      </c>
      <c r="D79" s="399"/>
      <c r="E79" s="399"/>
      <c r="F79" s="403">
        <v>30.0</v>
      </c>
      <c r="G79" s="439">
        <v>259.0</v>
      </c>
      <c r="H79" s="439">
        <v>7770.0</v>
      </c>
      <c r="I79" s="403"/>
      <c r="J79" s="399"/>
      <c r="K79" s="399"/>
      <c r="L79" s="399"/>
      <c r="M79" s="399"/>
      <c r="N79" s="399"/>
      <c r="O79" s="399"/>
      <c r="P79" s="399"/>
      <c r="Q79" s="399"/>
      <c r="R79" s="399"/>
      <c r="S79" s="400"/>
      <c r="T79" s="445"/>
      <c r="U79" s="400"/>
      <c r="V79" s="400"/>
      <c r="W79" s="400"/>
      <c r="X79" s="400"/>
      <c r="Y79" s="400"/>
      <c r="Z79" s="400"/>
      <c r="AA79" s="400"/>
      <c r="AB79" s="399"/>
      <c r="AC79" s="401"/>
      <c r="AD79" s="401"/>
      <c r="AE79" s="401"/>
      <c r="AF79" s="401"/>
      <c r="AG79" s="401"/>
      <c r="AH79" s="401"/>
    </row>
    <row r="80" ht="12.0" customHeight="1">
      <c r="A80" s="424"/>
      <c r="B80" s="424"/>
      <c r="C80" s="403" t="s">
        <v>159</v>
      </c>
      <c r="D80" s="399"/>
      <c r="E80" s="399"/>
      <c r="F80" s="403">
        <v>4.0</v>
      </c>
      <c r="G80" s="439">
        <v>3879.0</v>
      </c>
      <c r="H80" s="439">
        <v>15516.0</v>
      </c>
      <c r="I80" s="403"/>
      <c r="J80" s="399"/>
      <c r="K80" s="399"/>
      <c r="L80" s="399"/>
      <c r="M80" s="399"/>
      <c r="N80" s="399"/>
      <c r="O80" s="399"/>
      <c r="P80" s="399"/>
      <c r="Q80" s="399"/>
      <c r="R80" s="399"/>
      <c r="S80" s="400"/>
      <c r="T80" s="445"/>
      <c r="U80" s="400"/>
      <c r="V80" s="400"/>
      <c r="W80" s="400"/>
      <c r="X80" s="400"/>
      <c r="Y80" s="400"/>
      <c r="Z80" s="400"/>
      <c r="AA80" s="400"/>
      <c r="AB80" s="399"/>
      <c r="AC80" s="401"/>
      <c r="AD80" s="401"/>
      <c r="AE80" s="401"/>
      <c r="AF80" s="401"/>
      <c r="AG80" s="401"/>
      <c r="AH80" s="401"/>
    </row>
    <row r="81" ht="12.0" customHeight="1">
      <c r="A81" s="424"/>
      <c r="B81" s="424"/>
      <c r="C81" s="403" t="s">
        <v>160</v>
      </c>
      <c r="D81" s="399"/>
      <c r="E81" s="399"/>
      <c r="F81" s="403">
        <v>10.0</v>
      </c>
      <c r="G81" s="439">
        <v>412.0</v>
      </c>
      <c r="H81" s="439">
        <v>4120.0</v>
      </c>
      <c r="I81" s="403"/>
      <c r="J81" s="399"/>
      <c r="K81" s="399"/>
      <c r="L81" s="399"/>
      <c r="M81" s="399"/>
      <c r="N81" s="399"/>
      <c r="O81" s="399"/>
      <c r="P81" s="399"/>
      <c r="Q81" s="399"/>
      <c r="R81" s="399"/>
      <c r="S81" s="400"/>
      <c r="T81" s="445"/>
      <c r="U81" s="400"/>
      <c r="V81" s="400"/>
      <c r="W81" s="400"/>
      <c r="X81" s="400"/>
      <c r="Y81" s="400"/>
      <c r="Z81" s="400"/>
      <c r="AA81" s="400"/>
      <c r="AB81" s="399"/>
      <c r="AC81" s="401"/>
      <c r="AD81" s="401"/>
      <c r="AE81" s="401"/>
      <c r="AF81" s="401"/>
      <c r="AG81" s="401"/>
      <c r="AH81" s="401"/>
    </row>
    <row r="82" ht="12.0" customHeight="1">
      <c r="A82" s="424"/>
      <c r="B82" s="424"/>
      <c r="C82" s="403" t="s">
        <v>161</v>
      </c>
      <c r="D82" s="399"/>
      <c r="E82" s="399"/>
      <c r="F82" s="403">
        <v>6.0</v>
      </c>
      <c r="G82" s="439">
        <v>1252.26</v>
      </c>
      <c r="H82" s="439">
        <v>7513.5599999999995</v>
      </c>
      <c r="I82" s="403"/>
      <c r="J82" s="399"/>
      <c r="K82" s="399"/>
      <c r="L82" s="399"/>
      <c r="M82" s="399"/>
      <c r="N82" s="399"/>
      <c r="O82" s="399"/>
      <c r="P82" s="399"/>
      <c r="Q82" s="399"/>
      <c r="R82" s="399"/>
      <c r="S82" s="400"/>
      <c r="T82" s="445"/>
      <c r="U82" s="400"/>
      <c r="V82" s="400"/>
      <c r="W82" s="400"/>
      <c r="X82" s="400"/>
      <c r="Y82" s="400"/>
      <c r="Z82" s="400"/>
      <c r="AA82" s="400"/>
      <c r="AB82" s="399"/>
      <c r="AC82" s="401"/>
      <c r="AD82" s="401"/>
      <c r="AE82" s="401"/>
      <c r="AF82" s="401"/>
      <c r="AG82" s="401"/>
      <c r="AH82" s="401"/>
    </row>
    <row r="83" ht="12.0" customHeight="1">
      <c r="A83" s="424"/>
      <c r="B83" s="424"/>
      <c r="C83" s="403" t="s">
        <v>162</v>
      </c>
      <c r="D83" s="399"/>
      <c r="E83" s="399"/>
      <c r="F83" s="403">
        <v>2.0</v>
      </c>
      <c r="G83" s="439">
        <v>1606.71</v>
      </c>
      <c r="H83" s="439">
        <v>3213.42</v>
      </c>
      <c r="I83" s="403"/>
      <c r="J83" s="399"/>
      <c r="K83" s="399"/>
      <c r="L83" s="399"/>
      <c r="M83" s="399"/>
      <c r="N83" s="399"/>
      <c r="O83" s="399"/>
      <c r="P83" s="399"/>
      <c r="Q83" s="399"/>
      <c r="R83" s="399"/>
      <c r="S83" s="400"/>
      <c r="T83" s="445"/>
      <c r="U83" s="400"/>
      <c r="V83" s="400"/>
      <c r="W83" s="400"/>
      <c r="X83" s="400"/>
      <c r="Y83" s="400"/>
      <c r="Z83" s="400"/>
      <c r="AA83" s="400"/>
      <c r="AB83" s="399"/>
      <c r="AC83" s="401"/>
      <c r="AD83" s="401"/>
      <c r="AE83" s="401"/>
      <c r="AF83" s="401"/>
      <c r="AG83" s="401"/>
      <c r="AH83" s="401"/>
    </row>
    <row r="84" ht="12.0" customHeight="1">
      <c r="A84" s="424"/>
      <c r="B84" s="424"/>
      <c r="C84" s="403" t="s">
        <v>163</v>
      </c>
      <c r="D84" s="399"/>
      <c r="E84" s="399"/>
      <c r="F84" s="403">
        <v>20.0</v>
      </c>
      <c r="G84" s="439">
        <v>27.42</v>
      </c>
      <c r="H84" s="439">
        <v>548.4000000000001</v>
      </c>
      <c r="I84" s="403"/>
      <c r="J84" s="399"/>
      <c r="K84" s="399"/>
      <c r="L84" s="399"/>
      <c r="M84" s="399"/>
      <c r="N84" s="399"/>
      <c r="O84" s="399"/>
      <c r="P84" s="399"/>
      <c r="Q84" s="399"/>
      <c r="R84" s="399"/>
      <c r="S84" s="400"/>
      <c r="T84" s="445"/>
      <c r="U84" s="400"/>
      <c r="V84" s="400"/>
      <c r="W84" s="400"/>
      <c r="X84" s="400"/>
      <c r="Y84" s="400"/>
      <c r="Z84" s="400"/>
      <c r="AA84" s="400"/>
      <c r="AB84" s="399"/>
      <c r="AC84" s="401"/>
      <c r="AD84" s="401"/>
      <c r="AE84" s="401"/>
      <c r="AF84" s="401"/>
      <c r="AG84" s="401"/>
      <c r="AH84" s="401"/>
    </row>
    <row r="85" ht="12.0" customHeight="1">
      <c r="A85" s="424"/>
      <c r="B85" s="424"/>
      <c r="C85" s="403" t="s">
        <v>164</v>
      </c>
      <c r="D85" s="399"/>
      <c r="E85" s="399"/>
      <c r="F85" s="403">
        <v>4.0</v>
      </c>
      <c r="G85" s="439">
        <v>1723.44</v>
      </c>
      <c r="H85" s="439">
        <v>6893.76</v>
      </c>
      <c r="I85" s="403"/>
      <c r="J85" s="399"/>
      <c r="K85" s="399"/>
      <c r="L85" s="399"/>
      <c r="M85" s="399"/>
      <c r="N85" s="399"/>
      <c r="O85" s="399"/>
      <c r="P85" s="399"/>
      <c r="Q85" s="399"/>
      <c r="R85" s="399"/>
      <c r="S85" s="400"/>
      <c r="T85" s="445"/>
      <c r="U85" s="400"/>
      <c r="V85" s="400"/>
      <c r="W85" s="400"/>
      <c r="X85" s="400"/>
      <c r="Y85" s="400"/>
      <c r="Z85" s="400"/>
      <c r="AA85" s="400"/>
      <c r="AB85" s="399"/>
      <c r="AC85" s="401"/>
      <c r="AD85" s="401"/>
      <c r="AE85" s="401"/>
      <c r="AF85" s="401"/>
      <c r="AG85" s="401"/>
      <c r="AH85" s="401"/>
    </row>
    <row r="86" ht="12.0" customHeight="1">
      <c r="A86" s="424"/>
      <c r="B86" s="424"/>
      <c r="C86" s="403" t="s">
        <v>165</v>
      </c>
      <c r="D86" s="399"/>
      <c r="E86" s="399"/>
      <c r="F86" s="403">
        <v>2.0</v>
      </c>
      <c r="G86" s="439">
        <v>1417.11</v>
      </c>
      <c r="H86" s="439">
        <v>2834.22</v>
      </c>
      <c r="I86" s="403"/>
      <c r="J86" s="399"/>
      <c r="K86" s="399"/>
      <c r="L86" s="399"/>
      <c r="M86" s="399"/>
      <c r="N86" s="399"/>
      <c r="O86" s="399"/>
      <c r="P86" s="399"/>
      <c r="Q86" s="399"/>
      <c r="R86" s="399"/>
      <c r="S86" s="400"/>
      <c r="T86" s="445"/>
      <c r="U86" s="400"/>
      <c r="V86" s="400"/>
      <c r="W86" s="400"/>
      <c r="X86" s="400"/>
      <c r="Y86" s="400"/>
      <c r="Z86" s="400"/>
      <c r="AA86" s="400"/>
      <c r="AB86" s="399"/>
      <c r="AC86" s="401"/>
      <c r="AD86" s="401"/>
      <c r="AE86" s="401"/>
      <c r="AF86" s="401"/>
      <c r="AG86" s="401"/>
      <c r="AH86" s="401"/>
    </row>
    <row r="87" ht="12.0" customHeight="1">
      <c r="A87" s="424"/>
      <c r="B87" s="424"/>
      <c r="C87" s="403" t="s">
        <v>166</v>
      </c>
      <c r="D87" s="399"/>
      <c r="E87" s="399"/>
      <c r="F87" s="403">
        <v>20.0</v>
      </c>
      <c r="G87" s="439">
        <v>24.35</v>
      </c>
      <c r="H87" s="439">
        <v>487.0</v>
      </c>
      <c r="I87" s="403"/>
      <c r="J87" s="399"/>
      <c r="K87" s="399"/>
      <c r="L87" s="399"/>
      <c r="M87" s="399"/>
      <c r="N87" s="399"/>
      <c r="O87" s="399"/>
      <c r="P87" s="399"/>
      <c r="Q87" s="399"/>
      <c r="R87" s="399"/>
      <c r="S87" s="400"/>
      <c r="T87" s="445"/>
      <c r="U87" s="400"/>
      <c r="V87" s="400"/>
      <c r="W87" s="400"/>
      <c r="X87" s="400"/>
      <c r="Y87" s="400"/>
      <c r="Z87" s="400"/>
      <c r="AA87" s="400"/>
      <c r="AB87" s="399"/>
      <c r="AC87" s="401"/>
      <c r="AD87" s="401"/>
      <c r="AE87" s="401"/>
      <c r="AF87" s="401"/>
      <c r="AG87" s="401"/>
      <c r="AH87" s="401"/>
    </row>
    <row r="88" ht="12.0" customHeight="1">
      <c r="A88" s="424"/>
      <c r="B88" s="424"/>
      <c r="C88" s="403" t="s">
        <v>167</v>
      </c>
      <c r="D88" s="399"/>
      <c r="E88" s="399"/>
      <c r="F88" s="403">
        <v>150.0</v>
      </c>
      <c r="G88" s="439">
        <v>8.6</v>
      </c>
      <c r="H88" s="439">
        <v>1290.0</v>
      </c>
      <c r="I88" s="403"/>
      <c r="J88" s="399"/>
      <c r="K88" s="399"/>
      <c r="L88" s="399"/>
      <c r="M88" s="399"/>
      <c r="N88" s="399"/>
      <c r="O88" s="399"/>
      <c r="P88" s="399"/>
      <c r="Q88" s="399"/>
      <c r="R88" s="399"/>
      <c r="S88" s="400"/>
      <c r="T88" s="445"/>
      <c r="U88" s="400"/>
      <c r="V88" s="400"/>
      <c r="W88" s="400"/>
      <c r="X88" s="400"/>
      <c r="Y88" s="400"/>
      <c r="Z88" s="400"/>
      <c r="AA88" s="400"/>
      <c r="AB88" s="399"/>
      <c r="AC88" s="401"/>
      <c r="AD88" s="401"/>
      <c r="AE88" s="401"/>
      <c r="AF88" s="401"/>
      <c r="AG88" s="401"/>
      <c r="AH88" s="401"/>
    </row>
    <row r="89" ht="12.0" customHeight="1">
      <c r="A89" s="424"/>
      <c r="B89" s="424"/>
      <c r="C89" s="403" t="s">
        <v>168</v>
      </c>
      <c r="D89" s="399"/>
      <c r="E89" s="399"/>
      <c r="F89" s="403">
        <v>12.0</v>
      </c>
      <c r="G89" s="439">
        <v>208.0</v>
      </c>
      <c r="H89" s="439">
        <v>2496.0</v>
      </c>
      <c r="I89" s="403"/>
      <c r="J89" s="399"/>
      <c r="K89" s="399"/>
      <c r="L89" s="399"/>
      <c r="M89" s="399"/>
      <c r="N89" s="399"/>
      <c r="O89" s="399"/>
      <c r="P89" s="399"/>
      <c r="Q89" s="399"/>
      <c r="R89" s="399"/>
      <c r="S89" s="400"/>
      <c r="T89" s="445"/>
      <c r="U89" s="400"/>
      <c r="V89" s="400"/>
      <c r="W89" s="400"/>
      <c r="X89" s="400"/>
      <c r="Y89" s="400"/>
      <c r="Z89" s="400"/>
      <c r="AA89" s="400"/>
      <c r="AB89" s="399"/>
      <c r="AC89" s="401"/>
      <c r="AD89" s="401"/>
      <c r="AE89" s="401"/>
      <c r="AF89" s="401"/>
      <c r="AG89" s="401"/>
      <c r="AH89" s="401"/>
    </row>
    <row r="90" ht="12.0" customHeight="1">
      <c r="A90" s="424"/>
      <c r="B90" s="424"/>
      <c r="C90" s="403" t="s">
        <v>169</v>
      </c>
      <c r="D90" s="399"/>
      <c r="E90" s="399"/>
      <c r="F90" s="403">
        <v>12.0</v>
      </c>
      <c r="G90" s="439">
        <v>367.0</v>
      </c>
      <c r="H90" s="439">
        <v>4404.0</v>
      </c>
      <c r="I90" s="403"/>
      <c r="J90" s="399"/>
      <c r="K90" s="399"/>
      <c r="L90" s="399"/>
      <c r="M90" s="399"/>
      <c r="N90" s="399"/>
      <c r="O90" s="399"/>
      <c r="P90" s="399"/>
      <c r="Q90" s="399"/>
      <c r="R90" s="399"/>
      <c r="S90" s="400"/>
      <c r="T90" s="445"/>
      <c r="U90" s="400"/>
      <c r="V90" s="400"/>
      <c r="W90" s="400"/>
      <c r="X90" s="400"/>
      <c r="Y90" s="400"/>
      <c r="Z90" s="400"/>
      <c r="AA90" s="400"/>
      <c r="AB90" s="399"/>
      <c r="AC90" s="401"/>
      <c r="AD90" s="401"/>
      <c r="AE90" s="401"/>
      <c r="AF90" s="401"/>
      <c r="AG90" s="401"/>
      <c r="AH90" s="401"/>
    </row>
    <row r="91" ht="12.0" customHeight="1">
      <c r="A91" s="424"/>
      <c r="B91" s="424"/>
      <c r="C91" s="403" t="s">
        <v>170</v>
      </c>
      <c r="D91" s="399"/>
      <c r="E91" s="399"/>
      <c r="F91" s="403">
        <v>40.0</v>
      </c>
      <c r="G91" s="439">
        <v>35.5</v>
      </c>
      <c r="H91" s="439">
        <v>1420.0</v>
      </c>
      <c r="I91" s="403"/>
      <c r="J91" s="399"/>
      <c r="K91" s="399"/>
      <c r="L91" s="399"/>
      <c r="M91" s="399"/>
      <c r="N91" s="399"/>
      <c r="O91" s="399"/>
      <c r="P91" s="399"/>
      <c r="Q91" s="399"/>
      <c r="R91" s="399"/>
      <c r="S91" s="400"/>
      <c r="T91" s="445"/>
      <c r="U91" s="400"/>
      <c r="V91" s="400"/>
      <c r="W91" s="400"/>
      <c r="X91" s="400"/>
      <c r="Y91" s="400"/>
      <c r="Z91" s="400"/>
      <c r="AA91" s="400"/>
      <c r="AB91" s="399"/>
      <c r="AC91" s="401"/>
      <c r="AD91" s="401"/>
      <c r="AE91" s="401"/>
      <c r="AF91" s="401"/>
      <c r="AG91" s="401"/>
      <c r="AH91" s="401"/>
    </row>
    <row r="92" ht="12.0" customHeight="1">
      <c r="A92" s="424"/>
      <c r="B92" s="424"/>
      <c r="C92" s="403" t="s">
        <v>171</v>
      </c>
      <c r="D92" s="399"/>
      <c r="E92" s="399"/>
      <c r="F92" s="403">
        <v>40.0</v>
      </c>
      <c r="G92" s="439">
        <v>37.6</v>
      </c>
      <c r="H92" s="439">
        <v>1504.0</v>
      </c>
      <c r="I92" s="403"/>
      <c r="J92" s="399"/>
      <c r="K92" s="399"/>
      <c r="L92" s="399"/>
      <c r="M92" s="399"/>
      <c r="N92" s="399"/>
      <c r="O92" s="399"/>
      <c r="P92" s="399"/>
      <c r="Q92" s="399"/>
      <c r="R92" s="399"/>
      <c r="S92" s="400"/>
      <c r="T92" s="445"/>
      <c r="U92" s="400"/>
      <c r="V92" s="400"/>
      <c r="W92" s="400"/>
      <c r="X92" s="400"/>
      <c r="Y92" s="400"/>
      <c r="Z92" s="400"/>
      <c r="AA92" s="400"/>
      <c r="AB92" s="399"/>
      <c r="AC92" s="401"/>
      <c r="AD92" s="401"/>
      <c r="AE92" s="401"/>
      <c r="AF92" s="401"/>
      <c r="AG92" s="401"/>
      <c r="AH92" s="401"/>
    </row>
    <row r="93" ht="12.0" customHeight="1">
      <c r="A93" s="424"/>
      <c r="B93" s="424"/>
      <c r="C93" s="403" t="s">
        <v>172</v>
      </c>
      <c r="D93" s="399"/>
      <c r="E93" s="399"/>
      <c r="F93" s="403">
        <v>2.0</v>
      </c>
      <c r="G93" s="439">
        <v>416.0</v>
      </c>
      <c r="H93" s="439">
        <v>28292.19143576826</v>
      </c>
      <c r="I93" s="403"/>
      <c r="J93" s="399"/>
      <c r="K93" s="399"/>
      <c r="L93" s="399"/>
      <c r="M93" s="399"/>
      <c r="N93" s="399"/>
      <c r="O93" s="399"/>
      <c r="P93" s="399"/>
      <c r="Q93" s="399"/>
      <c r="R93" s="399"/>
      <c r="S93" s="400"/>
      <c r="T93" s="445"/>
      <c r="U93" s="400"/>
      <c r="V93" s="400"/>
      <c r="W93" s="400"/>
      <c r="X93" s="400"/>
      <c r="Y93" s="400"/>
      <c r="Z93" s="400"/>
      <c r="AA93" s="400"/>
      <c r="AB93" s="399"/>
      <c r="AC93" s="401"/>
      <c r="AD93" s="401"/>
      <c r="AE93" s="401"/>
      <c r="AF93" s="401"/>
      <c r="AG93" s="401"/>
      <c r="AH93" s="401"/>
    </row>
    <row r="94" ht="12.0" customHeight="1">
      <c r="A94" s="424"/>
      <c r="B94" s="424"/>
      <c r="C94" s="403" t="s">
        <v>173</v>
      </c>
      <c r="D94" s="399"/>
      <c r="E94" s="399"/>
      <c r="F94" s="403">
        <v>1.0</v>
      </c>
      <c r="G94" s="439">
        <v>250.0</v>
      </c>
      <c r="H94" s="439">
        <v>8501.259445843829</v>
      </c>
      <c r="I94" s="403"/>
      <c r="J94" s="399"/>
      <c r="K94" s="399"/>
      <c r="L94" s="399"/>
      <c r="M94" s="399"/>
      <c r="N94" s="399"/>
      <c r="O94" s="399"/>
      <c r="P94" s="399"/>
      <c r="Q94" s="399"/>
      <c r="R94" s="399"/>
      <c r="S94" s="400"/>
      <c r="T94" s="445"/>
      <c r="U94" s="400"/>
      <c r="V94" s="400"/>
      <c r="W94" s="400"/>
      <c r="X94" s="400"/>
      <c r="Y94" s="400"/>
      <c r="Z94" s="400"/>
      <c r="AA94" s="400"/>
      <c r="AB94" s="399"/>
      <c r="AC94" s="401"/>
      <c r="AD94" s="401"/>
      <c r="AE94" s="401"/>
      <c r="AF94" s="401"/>
      <c r="AG94" s="401"/>
      <c r="AH94" s="401"/>
    </row>
    <row r="95" ht="12.0" customHeight="1">
      <c r="A95" s="424"/>
      <c r="B95" s="424"/>
      <c r="C95" s="403" t="s">
        <v>363</v>
      </c>
      <c r="D95" s="399"/>
      <c r="E95" s="399"/>
      <c r="F95" s="403"/>
      <c r="G95" s="439"/>
      <c r="H95" s="439">
        <v>103229.62118420588</v>
      </c>
      <c r="I95" s="403"/>
      <c r="J95" s="399"/>
      <c r="K95" s="399"/>
      <c r="L95" s="399"/>
      <c r="M95" s="399"/>
      <c r="N95" s="399"/>
      <c r="O95" s="399"/>
      <c r="P95" s="399"/>
      <c r="Q95" s="399"/>
      <c r="R95" s="399"/>
      <c r="S95" s="400"/>
      <c r="T95" s="445"/>
      <c r="U95" s="400"/>
      <c r="V95" s="400"/>
      <c r="W95" s="400"/>
      <c r="X95" s="400"/>
      <c r="Y95" s="400"/>
      <c r="Z95" s="400"/>
      <c r="AA95" s="400"/>
      <c r="AB95" s="399"/>
      <c r="AC95" s="401"/>
      <c r="AD95" s="401"/>
      <c r="AE95" s="401"/>
      <c r="AF95" s="401"/>
      <c r="AG95" s="401"/>
      <c r="AH95" s="401"/>
    </row>
    <row r="96" ht="12.0" customHeight="1">
      <c r="A96" s="424"/>
      <c r="B96" s="424"/>
      <c r="C96" s="403" t="s">
        <v>175</v>
      </c>
      <c r="D96" s="399"/>
      <c r="E96" s="399"/>
      <c r="F96" s="403">
        <v>1.0</v>
      </c>
      <c r="G96" s="439">
        <v>7160.5905</v>
      </c>
      <c r="H96" s="439">
        <v>235732.505125397</v>
      </c>
      <c r="I96" s="403"/>
      <c r="J96" s="399"/>
      <c r="K96" s="399"/>
      <c r="L96" s="399"/>
      <c r="M96" s="399"/>
      <c r="N96" s="399"/>
      <c r="O96" s="399"/>
      <c r="P96" s="399"/>
      <c r="Q96" s="399"/>
      <c r="R96" s="399"/>
      <c r="S96" s="400"/>
      <c r="T96" s="445"/>
      <c r="U96" s="400"/>
      <c r="V96" s="400"/>
      <c r="W96" s="400"/>
      <c r="X96" s="400"/>
      <c r="Y96" s="400"/>
      <c r="Z96" s="400"/>
      <c r="AA96" s="400"/>
      <c r="AB96" s="399"/>
      <c r="AC96" s="401"/>
      <c r="AD96" s="401"/>
      <c r="AE96" s="401"/>
      <c r="AF96" s="401"/>
      <c r="AG96" s="401"/>
      <c r="AH96" s="401"/>
    </row>
    <row r="97" ht="12.0" customHeight="1">
      <c r="A97" s="424"/>
      <c r="B97" s="424"/>
      <c r="C97" s="403" t="s">
        <v>176</v>
      </c>
      <c r="D97" s="399"/>
      <c r="E97" s="399"/>
      <c r="F97" s="403">
        <v>2.0</v>
      </c>
      <c r="G97" s="439">
        <v>4421.3693</v>
      </c>
      <c r="H97" s="439">
        <v>48808.89556894097</v>
      </c>
      <c r="I97" s="403"/>
      <c r="J97" s="399"/>
      <c r="K97" s="399"/>
      <c r="L97" s="399"/>
      <c r="M97" s="399"/>
      <c r="N97" s="399"/>
      <c r="O97" s="399"/>
      <c r="P97" s="399"/>
      <c r="Q97" s="399"/>
      <c r="R97" s="399"/>
      <c r="S97" s="400"/>
      <c r="T97" s="445"/>
      <c r="U97" s="400"/>
      <c r="V97" s="400"/>
      <c r="W97" s="400"/>
      <c r="X97" s="400"/>
      <c r="Y97" s="400"/>
      <c r="Z97" s="400"/>
      <c r="AA97" s="400"/>
      <c r="AB97" s="399"/>
      <c r="AC97" s="401"/>
      <c r="AD97" s="401"/>
      <c r="AE97" s="401"/>
      <c r="AF97" s="401"/>
      <c r="AG97" s="401"/>
      <c r="AH97" s="401"/>
    </row>
    <row r="98" ht="12.0" customHeight="1">
      <c r="A98" s="424"/>
      <c r="B98" s="424"/>
      <c r="C98" s="403" t="s">
        <v>177</v>
      </c>
      <c r="D98" s="399"/>
      <c r="E98" s="399"/>
      <c r="F98" s="403">
        <v>2.0</v>
      </c>
      <c r="G98" s="439">
        <v>28738.389000000003</v>
      </c>
      <c r="H98" s="439">
        <v>317252.17513963423</v>
      </c>
      <c r="I98" s="403"/>
      <c r="J98" s="399"/>
      <c r="K98" s="399"/>
      <c r="L98" s="399"/>
      <c r="M98" s="399"/>
      <c r="N98" s="399"/>
      <c r="O98" s="399"/>
      <c r="P98" s="399"/>
      <c r="Q98" s="399"/>
      <c r="R98" s="399"/>
      <c r="S98" s="400"/>
      <c r="T98" s="445"/>
      <c r="U98" s="400"/>
      <c r="V98" s="400"/>
      <c r="W98" s="400"/>
      <c r="X98" s="400"/>
      <c r="Y98" s="400"/>
      <c r="Z98" s="400"/>
      <c r="AA98" s="400"/>
      <c r="AB98" s="399"/>
      <c r="AC98" s="401"/>
      <c r="AD98" s="401"/>
      <c r="AE98" s="401"/>
      <c r="AF98" s="401"/>
      <c r="AG98" s="401"/>
      <c r="AH98" s="401"/>
    </row>
    <row r="99" ht="12.0" customHeight="1">
      <c r="A99" s="424"/>
      <c r="B99" s="424"/>
      <c r="C99" s="403" t="s">
        <v>866</v>
      </c>
      <c r="D99" s="399"/>
      <c r="E99" s="399"/>
      <c r="F99" s="403">
        <v>2.0</v>
      </c>
      <c r="G99" s="439">
        <v>3522.318</v>
      </c>
      <c r="H99" s="439">
        <v>25922.65574416822</v>
      </c>
      <c r="I99" s="403"/>
      <c r="J99" s="399"/>
      <c r="K99" s="399"/>
      <c r="L99" s="399"/>
      <c r="M99" s="399"/>
      <c r="N99" s="399"/>
      <c r="O99" s="399"/>
      <c r="P99" s="399"/>
      <c r="Q99" s="399"/>
      <c r="R99" s="399"/>
      <c r="S99" s="400"/>
      <c r="T99" s="445"/>
      <c r="U99" s="400"/>
      <c r="V99" s="400"/>
      <c r="W99" s="400"/>
      <c r="X99" s="400"/>
      <c r="Y99" s="400"/>
      <c r="Z99" s="400"/>
      <c r="AA99" s="400"/>
      <c r="AB99" s="399"/>
      <c r="AC99" s="401"/>
      <c r="AD99" s="401"/>
      <c r="AE99" s="401"/>
      <c r="AF99" s="401"/>
      <c r="AG99" s="401"/>
      <c r="AH99" s="401"/>
    </row>
    <row r="100" ht="12.0" customHeight="1">
      <c r="A100" s="424"/>
      <c r="B100" s="424"/>
      <c r="C100" s="403" t="s">
        <v>178</v>
      </c>
      <c r="D100" s="399"/>
      <c r="E100" s="399"/>
      <c r="F100" s="403">
        <v>2.0</v>
      </c>
      <c r="G100" s="439">
        <v>8000.0</v>
      </c>
      <c r="H100" s="439">
        <v>400569.48855547037</v>
      </c>
      <c r="I100" s="403"/>
      <c r="J100" s="399"/>
      <c r="K100" s="399"/>
      <c r="L100" s="399"/>
      <c r="M100" s="399"/>
      <c r="N100" s="399"/>
      <c r="O100" s="399"/>
      <c r="P100" s="399"/>
      <c r="Q100" s="399"/>
      <c r="R100" s="399"/>
      <c r="S100" s="400"/>
      <c r="T100" s="445"/>
      <c r="U100" s="400"/>
      <c r="V100" s="400"/>
      <c r="W100" s="400"/>
      <c r="X100" s="400"/>
      <c r="Y100" s="400"/>
      <c r="Z100" s="400"/>
      <c r="AA100" s="400"/>
      <c r="AB100" s="399"/>
      <c r="AC100" s="401"/>
      <c r="AD100" s="401"/>
      <c r="AE100" s="401"/>
      <c r="AF100" s="401"/>
      <c r="AG100" s="401"/>
      <c r="AH100" s="401"/>
    </row>
    <row r="101" ht="12.0" customHeight="1">
      <c r="A101" s="424"/>
      <c r="B101" s="424"/>
      <c r="C101" s="403" t="s">
        <v>179</v>
      </c>
      <c r="D101" s="399"/>
      <c r="E101" s="399"/>
      <c r="F101" s="403">
        <v>2.0</v>
      </c>
      <c r="G101" s="439">
        <v>15000.0</v>
      </c>
      <c r="H101" s="439">
        <v>751067.7910415069</v>
      </c>
      <c r="I101" s="403"/>
      <c r="J101" s="399"/>
      <c r="K101" s="399"/>
      <c r="L101" s="399"/>
      <c r="M101" s="399"/>
      <c r="N101" s="399"/>
      <c r="O101" s="399"/>
      <c r="P101" s="399"/>
      <c r="Q101" s="399"/>
      <c r="R101" s="399"/>
      <c r="S101" s="400"/>
      <c r="T101" s="445"/>
      <c r="U101" s="400"/>
      <c r="V101" s="400"/>
      <c r="W101" s="400"/>
      <c r="X101" s="400"/>
      <c r="Y101" s="400"/>
      <c r="Z101" s="400"/>
      <c r="AA101" s="400"/>
      <c r="AB101" s="399"/>
      <c r="AC101" s="401"/>
      <c r="AD101" s="401"/>
      <c r="AE101" s="401"/>
      <c r="AF101" s="401"/>
      <c r="AG101" s="401"/>
      <c r="AH101" s="401"/>
    </row>
    <row r="102" ht="12.0" customHeight="1">
      <c r="A102" s="424"/>
      <c r="B102" s="424"/>
      <c r="C102" s="403" t="s">
        <v>867</v>
      </c>
      <c r="D102" s="399"/>
      <c r="E102" s="399"/>
      <c r="F102" s="403">
        <v>1.0</v>
      </c>
      <c r="G102" s="439">
        <v>10000.0</v>
      </c>
      <c r="H102" s="439">
        <v>10000.0</v>
      </c>
      <c r="I102" s="403"/>
      <c r="J102" s="399"/>
      <c r="K102" s="399"/>
      <c r="L102" s="399"/>
      <c r="M102" s="399"/>
      <c r="N102" s="399"/>
      <c r="O102" s="399"/>
      <c r="P102" s="399"/>
      <c r="Q102" s="399"/>
      <c r="R102" s="399"/>
      <c r="S102" s="400"/>
      <c r="T102" s="445"/>
      <c r="U102" s="400"/>
      <c r="V102" s="400"/>
      <c r="W102" s="400"/>
      <c r="X102" s="400"/>
      <c r="Y102" s="400"/>
      <c r="Z102" s="400"/>
      <c r="AA102" s="400"/>
      <c r="AB102" s="399"/>
      <c r="AC102" s="401"/>
      <c r="AD102" s="401"/>
      <c r="AE102" s="401"/>
      <c r="AF102" s="401"/>
      <c r="AG102" s="401"/>
      <c r="AH102" s="401"/>
    </row>
    <row r="103" ht="12.0" customHeight="1">
      <c r="A103" s="424"/>
      <c r="B103" s="424"/>
      <c r="C103" s="403" t="s">
        <v>180</v>
      </c>
      <c r="D103" s="399"/>
      <c r="E103" s="399"/>
      <c r="F103" s="403">
        <v>2.0</v>
      </c>
      <c r="G103" s="439">
        <v>4727.44</v>
      </c>
      <c r="H103" s="439">
        <v>210925.31551856312</v>
      </c>
      <c r="I103" s="403"/>
      <c r="J103" s="399"/>
      <c r="K103" s="399"/>
      <c r="L103" s="399"/>
      <c r="M103" s="399"/>
      <c r="N103" s="399"/>
      <c r="O103" s="399"/>
      <c r="P103" s="399"/>
      <c r="Q103" s="399"/>
      <c r="R103" s="399"/>
      <c r="S103" s="400"/>
      <c r="T103" s="445"/>
      <c r="U103" s="400"/>
      <c r="V103" s="400"/>
      <c r="W103" s="400"/>
      <c r="X103" s="400"/>
      <c r="Y103" s="400"/>
      <c r="Z103" s="400"/>
      <c r="AA103" s="400"/>
      <c r="AB103" s="399"/>
      <c r="AC103" s="401"/>
      <c r="AD103" s="401"/>
      <c r="AE103" s="401"/>
      <c r="AF103" s="401"/>
      <c r="AG103" s="401"/>
      <c r="AH103" s="401"/>
    </row>
    <row r="104" ht="12.0" customHeight="1">
      <c r="A104" s="424"/>
      <c r="B104" s="424"/>
      <c r="C104" s="403" t="s">
        <v>181</v>
      </c>
      <c r="D104" s="399"/>
      <c r="E104" s="399"/>
      <c r="F104" s="403">
        <v>2.0</v>
      </c>
      <c r="G104" s="439">
        <v>15600.0</v>
      </c>
      <c r="H104" s="440">
        <v>151711.75117730806</v>
      </c>
      <c r="I104" s="403"/>
      <c r="J104" s="399"/>
      <c r="K104" s="399"/>
      <c r="L104" s="399"/>
      <c r="M104" s="399"/>
      <c r="N104" s="399"/>
      <c r="O104" s="399"/>
      <c r="P104" s="399"/>
      <c r="Q104" s="399"/>
      <c r="R104" s="399"/>
      <c r="S104" s="400"/>
      <c r="T104" s="445"/>
      <c r="U104" s="400"/>
      <c r="V104" s="400"/>
      <c r="W104" s="400"/>
      <c r="X104" s="400"/>
      <c r="Y104" s="400"/>
      <c r="Z104" s="400"/>
      <c r="AA104" s="400"/>
      <c r="AB104" s="399"/>
      <c r="AC104" s="401"/>
      <c r="AD104" s="401"/>
      <c r="AE104" s="401"/>
      <c r="AF104" s="401"/>
      <c r="AG104" s="401"/>
      <c r="AH104" s="401"/>
    </row>
    <row r="105" ht="12.0" customHeight="1">
      <c r="A105" s="424"/>
      <c r="B105" s="424"/>
      <c r="C105" s="399"/>
      <c r="D105" s="399"/>
      <c r="E105" s="399"/>
      <c r="F105" s="399"/>
      <c r="G105" s="439"/>
      <c r="H105" s="439">
        <v>2373165.9699368067</v>
      </c>
      <c r="I105" s="399"/>
      <c r="J105" s="399"/>
      <c r="K105" s="399"/>
      <c r="L105" s="399"/>
      <c r="M105" s="399"/>
      <c r="N105" s="399"/>
      <c r="O105" s="399"/>
      <c r="P105" s="399"/>
      <c r="Q105" s="399"/>
      <c r="R105" s="399"/>
      <c r="S105" s="400"/>
      <c r="T105" s="445"/>
      <c r="U105" s="400"/>
      <c r="V105" s="400"/>
      <c r="W105" s="400"/>
      <c r="X105" s="400"/>
      <c r="Y105" s="400"/>
      <c r="Z105" s="400"/>
      <c r="AA105" s="400"/>
      <c r="AB105" s="399"/>
      <c r="AC105" s="401"/>
      <c r="AD105" s="401"/>
      <c r="AE105" s="401"/>
      <c r="AF105" s="401"/>
      <c r="AG105" s="401"/>
      <c r="AH105" s="401"/>
    </row>
    <row r="106" ht="12.0" customHeight="1">
      <c r="A106" s="424"/>
      <c r="B106" s="424"/>
      <c r="C106" s="399"/>
      <c r="D106" s="399"/>
      <c r="E106" s="399"/>
      <c r="F106" s="399"/>
      <c r="G106" s="399"/>
      <c r="H106" s="399"/>
      <c r="I106" s="399"/>
      <c r="J106" s="399"/>
      <c r="K106" s="399"/>
      <c r="L106" s="399"/>
      <c r="M106" s="399"/>
      <c r="N106" s="399"/>
      <c r="O106" s="399"/>
      <c r="P106" s="399"/>
      <c r="Q106" s="399"/>
      <c r="R106" s="399"/>
      <c r="S106" s="400"/>
      <c r="T106" s="445"/>
      <c r="U106" s="400"/>
      <c r="V106" s="400"/>
      <c r="W106" s="400"/>
      <c r="X106" s="400"/>
      <c r="Y106" s="400"/>
      <c r="Z106" s="400"/>
      <c r="AA106" s="400"/>
      <c r="AB106" s="399"/>
      <c r="AC106" s="401"/>
      <c r="AD106" s="401"/>
      <c r="AE106" s="401"/>
      <c r="AF106" s="401"/>
      <c r="AG106" s="401"/>
      <c r="AH106" s="401"/>
    </row>
    <row r="107" ht="12.0" customHeight="1">
      <c r="A107" s="424"/>
      <c r="B107" s="424"/>
      <c r="C107" s="441" t="s">
        <v>182</v>
      </c>
      <c r="D107" s="399"/>
      <c r="E107" s="435" t="s">
        <v>183</v>
      </c>
      <c r="F107" s="399"/>
      <c r="G107" s="441" t="s">
        <v>364</v>
      </c>
      <c r="H107" s="441"/>
      <c r="I107" s="433" t="s">
        <v>365</v>
      </c>
      <c r="J107" s="435" t="s">
        <v>366</v>
      </c>
      <c r="K107" s="435" t="s">
        <v>367</v>
      </c>
      <c r="L107" s="435" t="s">
        <v>184</v>
      </c>
      <c r="M107" s="435" t="s">
        <v>360</v>
      </c>
      <c r="N107" s="399"/>
      <c r="O107" s="399"/>
      <c r="P107" s="399"/>
      <c r="Q107" s="399"/>
      <c r="R107" s="399"/>
      <c r="S107" s="400"/>
      <c r="T107" s="445"/>
      <c r="U107" s="400"/>
      <c r="V107" s="400"/>
      <c r="W107" s="400"/>
      <c r="X107" s="400"/>
      <c r="Y107" s="400"/>
      <c r="Z107" s="400"/>
      <c r="AA107" s="400"/>
      <c r="AB107" s="399"/>
      <c r="AC107" s="401"/>
      <c r="AD107" s="401"/>
      <c r="AE107" s="401"/>
      <c r="AF107" s="401"/>
      <c r="AG107" s="401"/>
      <c r="AH107" s="401"/>
    </row>
    <row r="108" ht="12.0" customHeight="1">
      <c r="A108" s="424"/>
      <c r="B108" s="424"/>
      <c r="C108" s="399" t="s">
        <v>185</v>
      </c>
      <c r="D108" s="399"/>
      <c r="E108" s="399">
        <v>2.0</v>
      </c>
      <c r="F108" s="426" t="s">
        <v>186</v>
      </c>
      <c r="G108" s="430">
        <v>809.2857142857143</v>
      </c>
      <c r="H108" s="399" t="s">
        <v>222</v>
      </c>
      <c r="I108" s="430">
        <v>16.0</v>
      </c>
      <c r="J108" s="423">
        <v>25897.14285714286</v>
      </c>
      <c r="K108" s="399">
        <v>1.0</v>
      </c>
      <c r="L108" s="445">
        <v>8.7</v>
      </c>
      <c r="M108" s="445">
        <v>225305.14285714284</v>
      </c>
      <c r="N108" s="399" t="s">
        <v>868</v>
      </c>
      <c r="O108" s="399"/>
      <c r="P108" s="399"/>
      <c r="Q108" s="399"/>
      <c r="R108" s="399"/>
      <c r="S108" s="400"/>
      <c r="T108" s="445"/>
      <c r="U108" s="400"/>
      <c r="V108" s="400"/>
      <c r="W108" s="400"/>
      <c r="X108" s="400"/>
      <c r="Y108" s="400"/>
      <c r="Z108" s="400"/>
      <c r="AA108" s="400"/>
      <c r="AB108" s="399"/>
      <c r="AC108" s="401"/>
      <c r="AD108" s="401"/>
      <c r="AE108" s="401"/>
      <c r="AF108" s="401"/>
      <c r="AG108" s="401"/>
      <c r="AH108" s="401"/>
    </row>
    <row r="109" ht="12.0" customHeight="1">
      <c r="A109" s="424"/>
      <c r="B109" s="424"/>
      <c r="C109" s="399" t="s">
        <v>187</v>
      </c>
      <c r="D109" s="399"/>
      <c r="E109" s="399">
        <v>0.5</v>
      </c>
      <c r="F109" s="426" t="s">
        <v>186</v>
      </c>
      <c r="G109" s="430">
        <v>809.2857142857143</v>
      </c>
      <c r="H109" s="399" t="s">
        <v>222</v>
      </c>
      <c r="I109" s="430">
        <v>16.0</v>
      </c>
      <c r="J109" s="423">
        <v>6474.285714285715</v>
      </c>
      <c r="K109" s="399">
        <v>1.0</v>
      </c>
      <c r="L109" s="445">
        <v>0.9333333333333333</v>
      </c>
      <c r="M109" s="445">
        <v>6042.666666666667</v>
      </c>
      <c r="N109" s="399" t="s">
        <v>868</v>
      </c>
      <c r="O109" s="399"/>
      <c r="P109" s="399"/>
      <c r="Q109" s="399"/>
      <c r="R109" s="399"/>
      <c r="S109" s="400"/>
      <c r="T109" s="445"/>
      <c r="U109" s="400"/>
      <c r="V109" s="400"/>
      <c r="W109" s="400"/>
      <c r="X109" s="400"/>
      <c r="Y109" s="400"/>
      <c r="Z109" s="400"/>
      <c r="AA109" s="400"/>
      <c r="AB109" s="399"/>
      <c r="AC109" s="401"/>
      <c r="AD109" s="401"/>
      <c r="AE109" s="401"/>
      <c r="AF109" s="401"/>
      <c r="AG109" s="401"/>
      <c r="AH109" s="401"/>
    </row>
    <row r="110" ht="12.0" customHeight="1">
      <c r="A110" s="424"/>
      <c r="B110" s="424"/>
      <c r="C110" s="399" t="s">
        <v>188</v>
      </c>
      <c r="D110" s="399"/>
      <c r="E110" s="399">
        <v>4.0</v>
      </c>
      <c r="F110" s="426" t="s">
        <v>186</v>
      </c>
      <c r="G110" s="430">
        <v>809.2857142857143</v>
      </c>
      <c r="H110" s="399" t="s">
        <v>222</v>
      </c>
      <c r="I110" s="430">
        <v>16.0</v>
      </c>
      <c r="J110" s="423">
        <v>51794.28571428572</v>
      </c>
      <c r="K110" s="399">
        <v>1.0</v>
      </c>
      <c r="L110" s="445">
        <v>0.37</v>
      </c>
      <c r="M110" s="445">
        <v>19163.885714285716</v>
      </c>
      <c r="N110" s="399" t="s">
        <v>868</v>
      </c>
      <c r="O110" s="399"/>
      <c r="P110" s="399"/>
      <c r="Q110" s="399"/>
      <c r="R110" s="399"/>
      <c r="S110" s="400"/>
      <c r="T110" s="445"/>
      <c r="U110" s="400"/>
      <c r="V110" s="400"/>
      <c r="W110" s="400"/>
      <c r="X110" s="400"/>
      <c r="Y110" s="400"/>
      <c r="Z110" s="400"/>
      <c r="AA110" s="400"/>
      <c r="AB110" s="399"/>
      <c r="AC110" s="401"/>
      <c r="AD110" s="401"/>
      <c r="AE110" s="401"/>
      <c r="AF110" s="401"/>
      <c r="AG110" s="401"/>
      <c r="AH110" s="401"/>
    </row>
    <row r="111" ht="12.0" customHeight="1">
      <c r="A111" s="424"/>
      <c r="B111" s="424"/>
      <c r="C111" s="399" t="s">
        <v>189</v>
      </c>
      <c r="D111" s="399"/>
      <c r="E111" s="399">
        <v>4.0</v>
      </c>
      <c r="F111" s="426" t="s">
        <v>186</v>
      </c>
      <c r="G111" s="430">
        <v>809.2857142857143</v>
      </c>
      <c r="H111" s="399" t="s">
        <v>222</v>
      </c>
      <c r="I111" s="430">
        <v>16.0</v>
      </c>
      <c r="J111" s="423">
        <v>51794.28571428572</v>
      </c>
      <c r="K111" s="399">
        <v>1.0</v>
      </c>
      <c r="L111" s="445">
        <v>2.0</v>
      </c>
      <c r="M111" s="445">
        <v>103588.57142857143</v>
      </c>
      <c r="N111" s="399" t="s">
        <v>868</v>
      </c>
      <c r="O111" s="399"/>
      <c r="P111" s="399"/>
      <c r="Q111" s="399"/>
      <c r="R111" s="399"/>
      <c r="S111" s="400"/>
      <c r="T111" s="445"/>
      <c r="U111" s="400"/>
      <c r="V111" s="400"/>
      <c r="W111" s="400"/>
      <c r="X111" s="400"/>
      <c r="Y111" s="400"/>
      <c r="Z111" s="400"/>
      <c r="AA111" s="400"/>
      <c r="AB111" s="399"/>
      <c r="AC111" s="401"/>
      <c r="AD111" s="401"/>
      <c r="AE111" s="401"/>
      <c r="AF111" s="401"/>
      <c r="AG111" s="401"/>
      <c r="AH111" s="401"/>
    </row>
    <row r="112" ht="12.0" customHeight="1">
      <c r="A112" s="424"/>
      <c r="B112" s="424"/>
      <c r="C112" s="399" t="s">
        <v>190</v>
      </c>
      <c r="D112" s="399"/>
      <c r="E112" s="399">
        <v>0.01</v>
      </c>
      <c r="F112" s="426" t="s">
        <v>186</v>
      </c>
      <c r="G112" s="430">
        <v>809.2857142857143</v>
      </c>
      <c r="H112" s="399" t="s">
        <v>222</v>
      </c>
      <c r="I112" s="430">
        <v>16.0</v>
      </c>
      <c r="J112" s="423">
        <v>129.4857142857143</v>
      </c>
      <c r="K112" s="399">
        <v>1.0</v>
      </c>
      <c r="L112" s="445">
        <v>3.0</v>
      </c>
      <c r="M112" s="445">
        <v>388.4571428571429</v>
      </c>
      <c r="N112" s="399" t="s">
        <v>868</v>
      </c>
      <c r="O112" s="399"/>
      <c r="P112" s="399"/>
      <c r="Q112" s="399"/>
      <c r="R112" s="399"/>
      <c r="S112" s="400"/>
      <c r="T112" s="445"/>
      <c r="U112" s="400"/>
      <c r="V112" s="400"/>
      <c r="W112" s="400"/>
      <c r="X112" s="400"/>
      <c r="Y112" s="400"/>
      <c r="Z112" s="400"/>
      <c r="AA112" s="400"/>
      <c r="AB112" s="399"/>
      <c r="AC112" s="401"/>
      <c r="AD112" s="401"/>
      <c r="AE112" s="401"/>
      <c r="AF112" s="401"/>
      <c r="AG112" s="401"/>
      <c r="AH112" s="401"/>
    </row>
    <row r="113" ht="12.0" customHeight="1">
      <c r="A113" s="424"/>
      <c r="B113" s="424"/>
      <c r="C113" s="399" t="s">
        <v>191</v>
      </c>
      <c r="D113" s="399"/>
      <c r="E113" s="399">
        <v>0.5</v>
      </c>
      <c r="F113" s="426" t="s">
        <v>186</v>
      </c>
      <c r="G113" s="430">
        <v>809.2857142857143</v>
      </c>
      <c r="H113" s="399" t="s">
        <v>222</v>
      </c>
      <c r="I113" s="430">
        <v>16.0</v>
      </c>
      <c r="J113" s="423">
        <v>6474.285714285715</v>
      </c>
      <c r="K113" s="399">
        <v>1.0</v>
      </c>
      <c r="L113" s="445">
        <v>1.63</v>
      </c>
      <c r="M113" s="445">
        <v>10553.085714285715</v>
      </c>
      <c r="N113" s="399" t="s">
        <v>868</v>
      </c>
      <c r="O113" s="399"/>
      <c r="P113" s="399"/>
      <c r="Q113" s="399"/>
      <c r="R113" s="399"/>
      <c r="S113" s="400"/>
      <c r="T113" s="445"/>
      <c r="U113" s="400"/>
      <c r="V113" s="400"/>
      <c r="W113" s="400"/>
      <c r="X113" s="400"/>
      <c r="Y113" s="400"/>
      <c r="Z113" s="400"/>
      <c r="AA113" s="400"/>
      <c r="AB113" s="399"/>
      <c r="AC113" s="401"/>
      <c r="AD113" s="401"/>
      <c r="AE113" s="401"/>
      <c r="AF113" s="401"/>
      <c r="AG113" s="401"/>
      <c r="AH113" s="401"/>
    </row>
    <row r="114" ht="12.0" customHeight="1">
      <c r="A114" s="424"/>
      <c r="B114" s="424"/>
      <c r="C114" s="399" t="s">
        <v>192</v>
      </c>
      <c r="D114" s="399"/>
      <c r="E114" s="399">
        <v>1.0</v>
      </c>
      <c r="F114" s="426" t="s">
        <v>193</v>
      </c>
      <c r="G114" s="431">
        <v>3.1126373626373627</v>
      </c>
      <c r="H114" s="426" t="s">
        <v>368</v>
      </c>
      <c r="I114" s="430">
        <v>24.0</v>
      </c>
      <c r="J114" s="423">
        <v>74.7032967032967</v>
      </c>
      <c r="K114" s="399">
        <v>1.0</v>
      </c>
      <c r="L114" s="445">
        <v>197.125</v>
      </c>
      <c r="M114" s="445">
        <v>14725.887362637362</v>
      </c>
      <c r="N114" s="399"/>
      <c r="O114" s="399"/>
      <c r="P114" s="399"/>
      <c r="Q114" s="399"/>
      <c r="R114" s="399"/>
      <c r="S114" s="400"/>
      <c r="T114" s="445"/>
      <c r="U114" s="400"/>
      <c r="V114" s="400"/>
      <c r="W114" s="400"/>
      <c r="X114" s="400"/>
      <c r="Y114" s="400"/>
      <c r="Z114" s="400"/>
      <c r="AA114" s="400"/>
      <c r="AB114" s="399"/>
      <c r="AC114" s="401"/>
      <c r="AD114" s="401"/>
      <c r="AE114" s="401"/>
      <c r="AF114" s="401"/>
      <c r="AG114" s="401"/>
      <c r="AH114" s="401"/>
    </row>
    <row r="115" ht="12.0" customHeight="1">
      <c r="A115" s="424"/>
      <c r="B115" s="424"/>
      <c r="C115" s="399" t="s">
        <v>194</v>
      </c>
      <c r="D115" s="399"/>
      <c r="E115" s="399">
        <v>1.0</v>
      </c>
      <c r="F115" s="426" t="s">
        <v>195</v>
      </c>
      <c r="G115" s="431">
        <v>37.38040250742329</v>
      </c>
      <c r="H115" s="399" t="s">
        <v>369</v>
      </c>
      <c r="I115" s="430">
        <v>24.0</v>
      </c>
      <c r="J115" s="423">
        <v>897.1296601781589</v>
      </c>
      <c r="K115" s="399">
        <v>1.0</v>
      </c>
      <c r="L115" s="445">
        <v>3.0</v>
      </c>
      <c r="M115" s="445">
        <v>2691.388980534477</v>
      </c>
      <c r="N115" s="399"/>
      <c r="O115" s="399"/>
      <c r="P115" s="399"/>
      <c r="Q115" s="399"/>
      <c r="R115" s="399"/>
      <c r="S115" s="400"/>
      <c r="T115" s="445"/>
      <c r="U115" s="400"/>
      <c r="V115" s="400"/>
      <c r="W115" s="400"/>
      <c r="X115" s="400"/>
      <c r="Y115" s="400"/>
      <c r="Z115" s="400"/>
      <c r="AA115" s="400"/>
      <c r="AB115" s="399"/>
      <c r="AC115" s="401"/>
      <c r="AD115" s="401"/>
      <c r="AE115" s="401"/>
      <c r="AF115" s="401"/>
      <c r="AG115" s="401"/>
      <c r="AH115" s="401"/>
    </row>
    <row r="116" ht="12.0" customHeight="1">
      <c r="A116" s="424"/>
      <c r="B116" s="424"/>
      <c r="C116" s="399" t="s">
        <v>196</v>
      </c>
      <c r="D116" s="399"/>
      <c r="E116" s="399">
        <v>2.0</v>
      </c>
      <c r="F116" s="426" t="s">
        <v>193</v>
      </c>
      <c r="G116" s="431">
        <v>3.1126373626373627</v>
      </c>
      <c r="H116" s="426" t="s">
        <v>368</v>
      </c>
      <c r="I116" s="430">
        <v>24.0</v>
      </c>
      <c r="J116" s="423">
        <v>149.4065934065934</v>
      </c>
      <c r="K116" s="399">
        <v>1.0</v>
      </c>
      <c r="L116" s="445">
        <v>25.0</v>
      </c>
      <c r="M116" s="446">
        <v>3735.164835164835</v>
      </c>
      <c r="N116" s="399"/>
      <c r="O116" s="399"/>
      <c r="P116" s="399"/>
      <c r="Q116" s="399"/>
      <c r="R116" s="399"/>
      <c r="S116" s="400"/>
      <c r="T116" s="445"/>
      <c r="U116" s="400"/>
      <c r="V116" s="400"/>
      <c r="W116" s="400"/>
      <c r="X116" s="400"/>
      <c r="Y116" s="400"/>
      <c r="Z116" s="400"/>
      <c r="AA116" s="400"/>
      <c r="AB116" s="399"/>
      <c r="AC116" s="401"/>
      <c r="AD116" s="401"/>
      <c r="AE116" s="401"/>
      <c r="AF116" s="401"/>
      <c r="AG116" s="401"/>
      <c r="AH116" s="401"/>
    </row>
    <row r="117" ht="12.0" customHeight="1">
      <c r="A117" s="424"/>
      <c r="B117" s="424"/>
      <c r="C117" s="399" t="s">
        <v>197</v>
      </c>
      <c r="D117" s="399"/>
      <c r="E117" s="399"/>
      <c r="F117" s="399"/>
      <c r="G117" s="399"/>
      <c r="H117" s="399"/>
      <c r="I117" s="399"/>
      <c r="J117" s="399"/>
      <c r="K117" s="399"/>
      <c r="L117" s="399"/>
      <c r="M117" s="445">
        <v>386194.2507021462</v>
      </c>
      <c r="N117" s="399"/>
      <c r="O117" s="399"/>
      <c r="P117" s="399"/>
      <c r="Q117" s="399"/>
      <c r="R117" s="399"/>
      <c r="S117" s="400"/>
      <c r="T117" s="445"/>
      <c r="U117" s="400"/>
      <c r="V117" s="400"/>
      <c r="W117" s="400"/>
      <c r="X117" s="400"/>
      <c r="Y117" s="400"/>
      <c r="Z117" s="400"/>
      <c r="AA117" s="400"/>
      <c r="AB117" s="399"/>
      <c r="AC117" s="401"/>
      <c r="AD117" s="401"/>
      <c r="AE117" s="401"/>
      <c r="AF117" s="401"/>
      <c r="AG117" s="401"/>
      <c r="AH117" s="401"/>
    </row>
    <row r="118" ht="12.0" customHeight="1">
      <c r="A118" s="424"/>
      <c r="B118" s="424"/>
      <c r="C118" s="399"/>
      <c r="D118" s="399"/>
      <c r="E118" s="399"/>
      <c r="F118" s="399"/>
      <c r="G118" s="399"/>
      <c r="H118" s="399"/>
      <c r="I118" s="399"/>
      <c r="J118" s="399"/>
      <c r="K118" s="399"/>
      <c r="L118" s="399"/>
      <c r="M118" s="399"/>
      <c r="N118" s="399"/>
      <c r="O118" s="399"/>
      <c r="P118" s="399"/>
      <c r="Q118" s="399"/>
      <c r="R118" s="399"/>
      <c r="S118" s="400"/>
      <c r="T118" s="445"/>
      <c r="U118" s="400"/>
      <c r="V118" s="400"/>
      <c r="W118" s="400"/>
      <c r="X118" s="400"/>
      <c r="Y118" s="400"/>
      <c r="Z118" s="400"/>
      <c r="AA118" s="400"/>
      <c r="AB118" s="399"/>
      <c r="AC118" s="401"/>
      <c r="AD118" s="401"/>
      <c r="AE118" s="401"/>
      <c r="AF118" s="401"/>
      <c r="AG118" s="401"/>
      <c r="AH118" s="401"/>
    </row>
    <row r="119" ht="12.0" customHeight="1">
      <c r="A119" s="424"/>
      <c r="B119" s="424"/>
      <c r="C119" s="426" t="s">
        <v>198</v>
      </c>
      <c r="D119" s="399"/>
      <c r="E119" s="399"/>
      <c r="F119" s="399"/>
      <c r="G119" s="400">
        <v>4307399.2</v>
      </c>
      <c r="H119" s="399" t="s">
        <v>370</v>
      </c>
      <c r="I119" s="447">
        <v>0.02</v>
      </c>
      <c r="J119" s="436" t="s">
        <v>371</v>
      </c>
      <c r="K119" s="439">
        <v>86147.98400000001</v>
      </c>
      <c r="L119" s="399"/>
      <c r="M119" s="399"/>
      <c r="N119" s="399"/>
      <c r="O119" s="399"/>
      <c r="P119" s="399"/>
      <c r="Q119" s="399"/>
      <c r="R119" s="399"/>
      <c r="S119" s="400"/>
      <c r="T119" s="445"/>
      <c r="U119" s="400"/>
      <c r="V119" s="400"/>
      <c r="W119" s="400"/>
      <c r="X119" s="400"/>
      <c r="Y119" s="400"/>
      <c r="Z119" s="400"/>
      <c r="AA119" s="400"/>
      <c r="AB119" s="399"/>
      <c r="AC119" s="401"/>
      <c r="AD119" s="401"/>
      <c r="AE119" s="401"/>
      <c r="AF119" s="401"/>
      <c r="AG119" s="401"/>
      <c r="AH119" s="401"/>
    </row>
    <row r="120" ht="12.0" customHeight="1">
      <c r="A120" s="424"/>
      <c r="B120" s="424"/>
      <c r="C120" s="399"/>
      <c r="D120" s="399"/>
      <c r="E120" s="399"/>
      <c r="F120" s="399"/>
      <c r="G120" s="400"/>
      <c r="H120" s="399"/>
      <c r="I120" s="399"/>
      <c r="J120" s="399"/>
      <c r="K120" s="399"/>
      <c r="L120" s="399"/>
      <c r="M120" s="399"/>
      <c r="N120" s="399"/>
      <c r="O120" s="399"/>
      <c r="P120" s="399"/>
      <c r="Q120" s="399"/>
      <c r="R120" s="399"/>
      <c r="S120" s="400"/>
      <c r="T120" s="445"/>
      <c r="U120" s="400"/>
      <c r="V120" s="400"/>
      <c r="W120" s="400"/>
      <c r="X120" s="400"/>
      <c r="Y120" s="400"/>
      <c r="Z120" s="400"/>
      <c r="AA120" s="400"/>
      <c r="AB120" s="399"/>
      <c r="AC120" s="401"/>
      <c r="AD120" s="401"/>
      <c r="AE120" s="401"/>
      <c r="AF120" s="401"/>
      <c r="AG120" s="401"/>
      <c r="AH120" s="401"/>
    </row>
    <row r="121" ht="12.0" customHeight="1">
      <c r="A121" s="424"/>
      <c r="B121" s="424"/>
      <c r="C121" s="426" t="s">
        <v>199</v>
      </c>
      <c r="D121" s="399"/>
      <c r="E121" s="399"/>
      <c r="F121" s="399"/>
      <c r="G121" s="400">
        <v>4307399.2</v>
      </c>
      <c r="H121" s="399" t="s">
        <v>370</v>
      </c>
      <c r="I121" s="447">
        <v>0.05</v>
      </c>
      <c r="J121" s="436" t="s">
        <v>371</v>
      </c>
      <c r="K121" s="439">
        <v>215369.96000000002</v>
      </c>
      <c r="L121" s="399"/>
      <c r="M121" s="399"/>
      <c r="N121" s="399"/>
      <c r="O121" s="399"/>
      <c r="P121" s="399"/>
      <c r="Q121" s="399"/>
      <c r="R121" s="399"/>
      <c r="S121" s="400"/>
      <c r="T121" s="445"/>
      <c r="U121" s="400"/>
      <c r="V121" s="400"/>
      <c r="W121" s="400"/>
      <c r="X121" s="400"/>
      <c r="Y121" s="400"/>
      <c r="Z121" s="400"/>
      <c r="AA121" s="400"/>
      <c r="AB121" s="399"/>
      <c r="AC121" s="401"/>
      <c r="AD121" s="401"/>
      <c r="AE121" s="401"/>
      <c r="AF121" s="401"/>
      <c r="AG121" s="401"/>
      <c r="AH121" s="401"/>
    </row>
    <row r="122" ht="12.0" customHeight="1">
      <c r="A122" s="424"/>
      <c r="B122" s="424"/>
      <c r="C122" s="424"/>
      <c r="D122" s="399"/>
      <c r="E122" s="399"/>
      <c r="F122" s="399"/>
      <c r="G122" s="400"/>
      <c r="H122" s="399"/>
      <c r="I122" s="447"/>
      <c r="J122" s="436"/>
      <c r="K122" s="439"/>
      <c r="L122" s="399"/>
      <c r="M122" s="399"/>
      <c r="N122" s="399"/>
      <c r="O122" s="399"/>
      <c r="P122" s="399"/>
      <c r="Q122" s="399"/>
      <c r="R122" s="399"/>
      <c r="S122" s="400"/>
      <c r="T122" s="445"/>
      <c r="U122" s="400"/>
      <c r="V122" s="400"/>
      <c r="W122" s="400"/>
      <c r="X122" s="400"/>
      <c r="Y122" s="400"/>
      <c r="Z122" s="400"/>
      <c r="AA122" s="400"/>
      <c r="AB122" s="399"/>
      <c r="AC122" s="401"/>
      <c r="AD122" s="401"/>
      <c r="AE122" s="401"/>
      <c r="AF122" s="401"/>
      <c r="AG122" s="401"/>
      <c r="AH122" s="401"/>
    </row>
    <row r="123" ht="12.0" customHeight="1">
      <c r="A123" s="424"/>
      <c r="B123" s="424"/>
      <c r="C123" s="424" t="s">
        <v>200</v>
      </c>
      <c r="D123" s="399"/>
      <c r="E123" s="399"/>
      <c r="F123" s="399"/>
      <c r="G123" s="400">
        <v>3810161.686861175</v>
      </c>
      <c r="H123" s="399"/>
      <c r="I123" s="447">
        <v>0.08</v>
      </c>
      <c r="J123" s="436" t="s">
        <v>371</v>
      </c>
      <c r="K123" s="439">
        <v>304812.934948894</v>
      </c>
      <c r="L123" s="399"/>
      <c r="M123" s="399"/>
      <c r="N123" s="399"/>
      <c r="O123" s="399"/>
      <c r="P123" s="399"/>
      <c r="Q123" s="399"/>
      <c r="R123" s="399"/>
      <c r="S123" s="400"/>
      <c r="T123" s="400"/>
      <c r="U123" s="400"/>
      <c r="V123" s="400"/>
      <c r="W123" s="400"/>
      <c r="X123" s="400"/>
      <c r="Y123" s="400"/>
      <c r="Z123" s="400"/>
      <c r="AA123" s="400"/>
      <c r="AB123" s="399"/>
      <c r="AC123" s="401"/>
      <c r="AD123" s="401"/>
      <c r="AE123" s="401"/>
      <c r="AF123" s="401"/>
      <c r="AG123" s="401"/>
      <c r="AH123" s="401"/>
    </row>
    <row r="124" ht="12.0" customHeight="1">
      <c r="A124" s="399"/>
      <c r="B124" s="424"/>
      <c r="C124" s="399"/>
      <c r="D124" s="399"/>
      <c r="E124" s="399"/>
      <c r="F124" s="439"/>
      <c r="G124" s="436"/>
      <c r="H124" s="436"/>
      <c r="I124" s="436"/>
      <c r="J124" s="448"/>
      <c r="K124" s="448"/>
      <c r="L124" s="399"/>
      <c r="M124" s="399"/>
      <c r="N124" s="399"/>
      <c r="O124" s="399"/>
      <c r="P124" s="399"/>
      <c r="Q124" s="445"/>
      <c r="R124" s="445"/>
      <c r="S124" s="400"/>
      <c r="T124" s="445"/>
      <c r="U124" s="400"/>
      <c r="V124" s="400"/>
      <c r="W124" s="400"/>
      <c r="X124" s="400"/>
      <c r="Y124" s="400"/>
      <c r="Z124" s="400"/>
      <c r="AA124" s="400"/>
      <c r="AB124" s="399"/>
      <c r="AC124" s="401"/>
      <c r="AD124" s="401"/>
      <c r="AE124" s="401"/>
      <c r="AF124" s="401"/>
      <c r="AG124" s="401"/>
      <c r="AH124" s="401"/>
    </row>
    <row r="125" ht="12.0" customHeight="1">
      <c r="A125" s="401" t="s">
        <v>587</v>
      </c>
      <c r="B125" s="401"/>
      <c r="C125" s="401"/>
      <c r="D125" s="401"/>
      <c r="E125" s="401"/>
      <c r="F125" s="401"/>
      <c r="G125" s="401"/>
      <c r="H125" s="401"/>
      <c r="I125" s="421">
        <v>19612.07602689252</v>
      </c>
      <c r="J125" s="421"/>
      <c r="K125" s="421">
        <v>21301.14625189252</v>
      </c>
      <c r="L125" s="421">
        <v>5488.0</v>
      </c>
      <c r="M125" s="421">
        <v>34784.44641666667</v>
      </c>
      <c r="N125" s="421">
        <v>19591.039395804197</v>
      </c>
      <c r="O125" s="421">
        <v>160.2</v>
      </c>
      <c r="P125" s="421">
        <v>0.0</v>
      </c>
      <c r="Q125" s="421">
        <v>669956.4449382715</v>
      </c>
      <c r="R125" s="421">
        <v>346.82</v>
      </c>
      <c r="S125" s="422">
        <v>749283.5222222222</v>
      </c>
      <c r="T125" s="422">
        <v>154000.0</v>
      </c>
      <c r="U125" s="422">
        <v>1855054.5274008336</v>
      </c>
      <c r="V125" s="422">
        <v>163262.6496</v>
      </c>
      <c r="W125" s="422">
        <v>0.0</v>
      </c>
      <c r="X125" s="422">
        <v>0.0</v>
      </c>
      <c r="Y125" s="422">
        <v>3122692.849197531</v>
      </c>
      <c r="Z125" s="422">
        <v>125269.37</v>
      </c>
      <c r="AA125" s="422">
        <v>6169562.918420588</v>
      </c>
      <c r="AB125" s="401"/>
      <c r="AC125" s="401"/>
      <c r="AD125" s="401"/>
      <c r="AE125" s="401"/>
      <c r="AF125" s="401"/>
      <c r="AG125" s="401"/>
      <c r="AH125" s="401"/>
    </row>
    <row r="126" ht="12.0" customHeight="1">
      <c r="A126" s="399"/>
      <c r="B126" s="399"/>
      <c r="C126" s="399"/>
      <c r="D126" s="399"/>
      <c r="E126" s="399"/>
      <c r="F126" s="399"/>
      <c r="G126" s="399"/>
      <c r="H126" s="399"/>
      <c r="I126" s="399"/>
      <c r="J126" s="399"/>
      <c r="K126" s="399"/>
      <c r="L126" s="399"/>
      <c r="M126" s="399"/>
      <c r="N126" s="399"/>
      <c r="O126" s="399"/>
      <c r="P126" s="399"/>
      <c r="Q126" s="399"/>
      <c r="R126" s="399"/>
      <c r="S126" s="400"/>
      <c r="T126" s="400"/>
      <c r="U126" s="400"/>
      <c r="V126" s="400"/>
      <c r="W126" s="400"/>
      <c r="X126" s="400"/>
      <c r="Y126" s="400"/>
      <c r="Z126" s="400"/>
      <c r="AA126" s="400"/>
      <c r="AB126" s="399"/>
      <c r="AC126" s="401"/>
      <c r="AD126" s="401"/>
      <c r="AE126" s="401"/>
      <c r="AF126" s="401"/>
      <c r="AG126" s="401"/>
      <c r="AH126" s="401"/>
    </row>
    <row r="127" ht="12.0" customHeight="1">
      <c r="A127" s="449"/>
      <c r="B127" s="450">
        <v>1.6</v>
      </c>
      <c r="C127" s="449" t="s">
        <v>869</v>
      </c>
      <c r="D127" s="449"/>
      <c r="E127" s="449"/>
      <c r="F127" s="449"/>
      <c r="G127" s="449"/>
      <c r="H127" s="449"/>
      <c r="I127" s="449">
        <v>640.0</v>
      </c>
      <c r="J127" s="449"/>
      <c r="K127" s="449">
        <v>704.0</v>
      </c>
      <c r="L127" s="449">
        <v>1232.0</v>
      </c>
      <c r="M127" s="449">
        <v>0.0</v>
      </c>
      <c r="N127" s="449">
        <v>0.0</v>
      </c>
      <c r="O127" s="449">
        <v>0.0</v>
      </c>
      <c r="P127" s="449">
        <v>0.0</v>
      </c>
      <c r="Q127" s="449">
        <v>0.0</v>
      </c>
      <c r="R127" s="449">
        <v>0.0</v>
      </c>
      <c r="S127" s="453">
        <v>0.0</v>
      </c>
      <c r="T127" s="453">
        <v>112640.0</v>
      </c>
      <c r="U127" s="453">
        <v>0.0</v>
      </c>
      <c r="V127" s="453">
        <v>0.0</v>
      </c>
      <c r="W127" s="453">
        <v>0.0</v>
      </c>
      <c r="X127" s="453">
        <v>0.0</v>
      </c>
      <c r="Y127" s="453">
        <v>0.0</v>
      </c>
      <c r="Z127" s="453">
        <v>0.0</v>
      </c>
      <c r="AA127" s="453">
        <v>112640.0</v>
      </c>
      <c r="AB127" s="449"/>
      <c r="AC127" s="401"/>
      <c r="AD127" s="401"/>
      <c r="AE127" s="401"/>
      <c r="AF127" s="401"/>
      <c r="AG127" s="401"/>
      <c r="AH127" s="401"/>
    </row>
    <row r="128" ht="12.0" customHeight="1">
      <c r="A128" s="399"/>
      <c r="B128" s="399"/>
      <c r="C128" s="399"/>
      <c r="D128" s="399"/>
      <c r="E128" s="399"/>
      <c r="F128" s="399"/>
      <c r="G128" s="399"/>
      <c r="H128" s="399"/>
      <c r="I128" s="399"/>
      <c r="J128" s="399"/>
      <c r="K128" s="399"/>
      <c r="L128" s="399"/>
      <c r="M128" s="399"/>
      <c r="N128" s="399"/>
      <c r="O128" s="399"/>
      <c r="P128" s="399"/>
      <c r="Q128" s="399"/>
      <c r="R128" s="399"/>
      <c r="S128" s="400"/>
      <c r="T128" s="400"/>
      <c r="U128" s="400"/>
      <c r="V128" s="400"/>
      <c r="W128" s="400"/>
      <c r="X128" s="400"/>
      <c r="Y128" s="400"/>
      <c r="Z128" s="400"/>
      <c r="AA128" s="400"/>
      <c r="AB128" s="399"/>
      <c r="AC128" s="401"/>
      <c r="AD128" s="401"/>
      <c r="AE128" s="401"/>
      <c r="AF128" s="401"/>
      <c r="AG128" s="401"/>
      <c r="AH128" s="401"/>
    </row>
    <row r="129" ht="12.0" customHeight="1">
      <c r="A129" s="399"/>
      <c r="B129" s="399"/>
      <c r="C129" s="467" t="s">
        <v>325</v>
      </c>
      <c r="D129" s="399" t="s">
        <v>870</v>
      </c>
      <c r="E129" s="399"/>
      <c r="F129" s="399"/>
      <c r="G129" s="399"/>
      <c r="H129" s="399"/>
      <c r="I129" s="399">
        <v>320.0</v>
      </c>
      <c r="J129" s="431">
        <v>1.1</v>
      </c>
      <c r="K129" s="423">
        <v>352.0</v>
      </c>
      <c r="L129" s="423">
        <v>616.0</v>
      </c>
      <c r="M129" s="399"/>
      <c r="N129" s="399"/>
      <c r="O129" s="399"/>
      <c r="P129" s="399"/>
      <c r="Q129" s="399"/>
      <c r="R129" s="399"/>
      <c r="S129" s="400"/>
      <c r="T129" s="400">
        <v>56320.0</v>
      </c>
      <c r="U129" s="400"/>
      <c r="V129" s="400"/>
      <c r="W129" s="400"/>
      <c r="X129" s="400"/>
      <c r="Y129" s="400"/>
      <c r="Z129" s="400"/>
      <c r="AA129" s="400">
        <v>56320.0</v>
      </c>
      <c r="AB129" s="399"/>
      <c r="AC129" s="401"/>
      <c r="AD129" s="401"/>
      <c r="AE129" s="401"/>
      <c r="AF129" s="401"/>
      <c r="AG129" s="401"/>
      <c r="AH129" s="401"/>
    </row>
    <row r="130" ht="12.0" customHeight="1">
      <c r="A130" s="399"/>
      <c r="B130" s="436"/>
      <c r="C130" s="424"/>
      <c r="D130" s="399"/>
      <c r="E130" s="399"/>
      <c r="F130" s="399"/>
      <c r="G130" s="399"/>
      <c r="H130" s="399"/>
      <c r="I130" s="399"/>
      <c r="J130" s="438"/>
      <c r="K130" s="438"/>
      <c r="L130" s="399"/>
      <c r="M130" s="399"/>
      <c r="N130" s="399"/>
      <c r="O130" s="399"/>
      <c r="P130" s="399"/>
      <c r="Q130" s="399"/>
      <c r="R130" s="399"/>
      <c r="S130" s="400"/>
      <c r="T130" s="400"/>
      <c r="U130" s="400"/>
      <c r="V130" s="400"/>
      <c r="W130" s="400"/>
      <c r="X130" s="400"/>
      <c r="Y130" s="400"/>
      <c r="Z130" s="400"/>
      <c r="AA130" s="400"/>
      <c r="AB130" s="399"/>
      <c r="AC130" s="401"/>
      <c r="AD130" s="401"/>
      <c r="AE130" s="401"/>
      <c r="AF130" s="401"/>
      <c r="AG130" s="401"/>
      <c r="AH130" s="401"/>
    </row>
    <row r="131" ht="12.0" customHeight="1">
      <c r="A131" s="399"/>
      <c r="B131" s="436"/>
      <c r="C131" s="424"/>
      <c r="D131" s="433" t="s">
        <v>298</v>
      </c>
      <c r="E131" s="399"/>
      <c r="F131" s="399"/>
      <c r="G131" s="434" t="s">
        <v>357</v>
      </c>
      <c r="H131" s="435" t="s">
        <v>155</v>
      </c>
      <c r="I131" s="434" t="s">
        <v>364</v>
      </c>
      <c r="J131" s="442" t="s">
        <v>373</v>
      </c>
      <c r="K131" s="435" t="s">
        <v>360</v>
      </c>
      <c r="L131" s="435" t="s">
        <v>347</v>
      </c>
      <c r="M131" s="399"/>
      <c r="N131" s="399"/>
      <c r="O131" s="399"/>
      <c r="P131" s="399"/>
      <c r="Q131" s="399"/>
      <c r="R131" s="399"/>
      <c r="S131" s="400"/>
      <c r="T131" s="400"/>
      <c r="U131" s="400"/>
      <c r="V131" s="400"/>
      <c r="W131" s="400"/>
      <c r="X131" s="400"/>
      <c r="Y131" s="400"/>
      <c r="Z131" s="400"/>
      <c r="AA131" s="400"/>
      <c r="AB131" s="399"/>
      <c r="AC131" s="401"/>
      <c r="AD131" s="401"/>
      <c r="AE131" s="401"/>
      <c r="AF131" s="401"/>
      <c r="AG131" s="401"/>
      <c r="AH131" s="401"/>
    </row>
    <row r="132" ht="12.0" customHeight="1">
      <c r="A132" s="399"/>
      <c r="B132" s="436"/>
      <c r="C132" s="424"/>
      <c r="D132" s="399" t="s">
        <v>374</v>
      </c>
      <c r="E132" s="399"/>
      <c r="F132" s="399"/>
      <c r="G132" s="436">
        <v>2.0</v>
      </c>
      <c r="H132" s="437">
        <v>85.0</v>
      </c>
      <c r="I132" s="399">
        <v>240.0</v>
      </c>
      <c r="J132" s="431">
        <v>1.1</v>
      </c>
      <c r="K132" s="439">
        <v>44880.0</v>
      </c>
      <c r="L132" s="399">
        <v>528.0</v>
      </c>
      <c r="M132" s="399"/>
      <c r="N132" s="399"/>
      <c r="O132" s="399"/>
      <c r="P132" s="399"/>
      <c r="Q132" s="399"/>
      <c r="R132" s="399"/>
      <c r="S132" s="400"/>
      <c r="T132" s="400"/>
      <c r="U132" s="400"/>
      <c r="V132" s="400"/>
      <c r="W132" s="400"/>
      <c r="X132" s="400"/>
      <c r="Y132" s="400"/>
      <c r="Z132" s="400"/>
      <c r="AA132" s="400"/>
      <c r="AB132" s="399"/>
      <c r="AC132" s="401"/>
      <c r="AD132" s="401"/>
      <c r="AE132" s="401"/>
      <c r="AF132" s="401"/>
      <c r="AG132" s="401"/>
      <c r="AH132" s="401"/>
    </row>
    <row r="133" ht="12.0" customHeight="1">
      <c r="A133" s="399"/>
      <c r="B133" s="436"/>
      <c r="C133" s="424"/>
      <c r="D133" s="399" t="s">
        <v>375</v>
      </c>
      <c r="E133" s="436"/>
      <c r="F133" s="437"/>
      <c r="G133" s="435">
        <v>1.0</v>
      </c>
      <c r="H133" s="437">
        <v>130.0</v>
      </c>
      <c r="I133" s="441">
        <v>80.0</v>
      </c>
      <c r="J133" s="431">
        <v>1.1</v>
      </c>
      <c r="K133" s="440">
        <v>11440.0</v>
      </c>
      <c r="L133" s="441">
        <v>88.0</v>
      </c>
      <c r="M133" s="399"/>
      <c r="N133" s="399"/>
      <c r="O133" s="399"/>
      <c r="P133" s="399"/>
      <c r="Q133" s="399"/>
      <c r="R133" s="399"/>
      <c r="S133" s="400"/>
      <c r="T133" s="400"/>
      <c r="U133" s="400"/>
      <c r="V133" s="400"/>
      <c r="W133" s="400"/>
      <c r="X133" s="400"/>
      <c r="Y133" s="400"/>
      <c r="Z133" s="400"/>
      <c r="AA133" s="400"/>
      <c r="AB133" s="399"/>
      <c r="AC133" s="401"/>
      <c r="AD133" s="401"/>
      <c r="AE133" s="401"/>
      <c r="AF133" s="401"/>
      <c r="AG133" s="401"/>
      <c r="AH133" s="401"/>
    </row>
    <row r="134" ht="12.0" customHeight="1">
      <c r="A134" s="399"/>
      <c r="B134" s="436"/>
      <c r="C134" s="424"/>
      <c r="D134" s="399"/>
      <c r="E134" s="399"/>
      <c r="F134" s="399"/>
      <c r="G134" s="436">
        <v>3.0</v>
      </c>
      <c r="H134" s="399"/>
      <c r="I134" s="399">
        <v>320.0</v>
      </c>
      <c r="J134" s="430"/>
      <c r="K134" s="439">
        <v>56320.0</v>
      </c>
      <c r="L134" s="399">
        <v>616.0</v>
      </c>
      <c r="M134" s="399"/>
      <c r="N134" s="399"/>
      <c r="O134" s="399"/>
      <c r="P134" s="399"/>
      <c r="Q134" s="399"/>
      <c r="R134" s="399"/>
      <c r="S134" s="400"/>
      <c r="T134" s="400"/>
      <c r="U134" s="400"/>
      <c r="V134" s="400"/>
      <c r="W134" s="400"/>
      <c r="X134" s="400"/>
      <c r="Y134" s="400"/>
      <c r="Z134" s="400"/>
      <c r="AA134" s="400"/>
      <c r="AB134" s="399"/>
      <c r="AC134" s="401"/>
      <c r="AD134" s="401"/>
      <c r="AE134" s="401"/>
      <c r="AF134" s="401"/>
      <c r="AG134" s="401"/>
      <c r="AH134" s="401"/>
    </row>
    <row r="135" ht="12.0" customHeight="1">
      <c r="A135" s="399"/>
      <c r="B135" s="436"/>
      <c r="C135" s="424"/>
      <c r="D135" s="424"/>
      <c r="E135" s="399"/>
      <c r="F135" s="399"/>
      <c r="G135" s="399"/>
      <c r="H135" s="399"/>
      <c r="I135" s="399"/>
      <c r="J135" s="399"/>
      <c r="K135" s="399"/>
      <c r="L135" s="399"/>
      <c r="M135" s="399"/>
      <c r="N135" s="399"/>
      <c r="O135" s="399"/>
      <c r="P135" s="399"/>
      <c r="Q135" s="399"/>
      <c r="R135" s="399"/>
      <c r="S135" s="400"/>
      <c r="T135" s="400"/>
      <c r="U135" s="400"/>
      <c r="V135" s="400"/>
      <c r="W135" s="400"/>
      <c r="X135" s="400"/>
      <c r="Y135" s="400"/>
      <c r="Z135" s="400"/>
      <c r="AA135" s="400"/>
      <c r="AB135" s="399"/>
      <c r="AC135" s="401"/>
      <c r="AD135" s="401"/>
      <c r="AE135" s="401"/>
      <c r="AF135" s="401"/>
      <c r="AG135" s="401"/>
      <c r="AH135" s="401"/>
    </row>
    <row r="136" ht="12.0" customHeight="1">
      <c r="A136" s="399"/>
      <c r="B136" s="399"/>
      <c r="C136" s="467" t="s">
        <v>327</v>
      </c>
      <c r="D136" s="399" t="s">
        <v>871</v>
      </c>
      <c r="E136" s="399"/>
      <c r="F136" s="399"/>
      <c r="G136" s="399"/>
      <c r="H136" s="399"/>
      <c r="I136" s="399">
        <v>320.0</v>
      </c>
      <c r="J136" s="431">
        <v>1.1</v>
      </c>
      <c r="K136" s="423">
        <v>352.0</v>
      </c>
      <c r="L136" s="423">
        <v>616.0</v>
      </c>
      <c r="M136" s="399"/>
      <c r="N136" s="399"/>
      <c r="O136" s="399"/>
      <c r="P136" s="399"/>
      <c r="Q136" s="399"/>
      <c r="R136" s="399"/>
      <c r="S136" s="400"/>
      <c r="T136" s="400">
        <v>56320.0</v>
      </c>
      <c r="U136" s="400"/>
      <c r="V136" s="400"/>
      <c r="W136" s="400"/>
      <c r="X136" s="400"/>
      <c r="Y136" s="400"/>
      <c r="Z136" s="400"/>
      <c r="AA136" s="400">
        <v>56320.0</v>
      </c>
      <c r="AB136" s="399"/>
      <c r="AC136" s="401"/>
      <c r="AD136" s="401"/>
      <c r="AE136" s="401"/>
      <c r="AF136" s="401"/>
      <c r="AG136" s="401"/>
      <c r="AH136" s="401"/>
    </row>
    <row r="137" ht="12.0" customHeight="1">
      <c r="A137" s="399"/>
      <c r="B137" s="436"/>
      <c r="C137" s="424"/>
      <c r="D137" s="399"/>
      <c r="E137" s="399"/>
      <c r="F137" s="399"/>
      <c r="G137" s="399"/>
      <c r="H137" s="399"/>
      <c r="I137" s="399"/>
      <c r="J137" s="438"/>
      <c r="K137" s="438"/>
      <c r="L137" s="399"/>
      <c r="M137" s="399"/>
      <c r="N137" s="399"/>
      <c r="O137" s="399"/>
      <c r="P137" s="399"/>
      <c r="Q137" s="399"/>
      <c r="R137" s="399"/>
      <c r="S137" s="400"/>
      <c r="T137" s="400"/>
      <c r="U137" s="400"/>
      <c r="V137" s="400"/>
      <c r="W137" s="400"/>
      <c r="X137" s="400"/>
      <c r="Y137" s="400"/>
      <c r="Z137" s="400"/>
      <c r="AA137" s="400"/>
      <c r="AB137" s="399"/>
      <c r="AC137" s="401"/>
      <c r="AD137" s="401"/>
      <c r="AE137" s="401"/>
      <c r="AF137" s="401"/>
      <c r="AG137" s="401"/>
      <c r="AH137" s="401"/>
    </row>
    <row r="138" ht="12.0" customHeight="1">
      <c r="A138" s="399"/>
      <c r="B138" s="436"/>
      <c r="C138" s="424"/>
      <c r="D138" s="433" t="s">
        <v>298</v>
      </c>
      <c r="E138" s="399"/>
      <c r="F138" s="399"/>
      <c r="G138" s="434" t="s">
        <v>357</v>
      </c>
      <c r="H138" s="435" t="s">
        <v>155</v>
      </c>
      <c r="I138" s="434" t="s">
        <v>364</v>
      </c>
      <c r="J138" s="442" t="s">
        <v>373</v>
      </c>
      <c r="K138" s="442"/>
      <c r="L138" s="435" t="s">
        <v>360</v>
      </c>
      <c r="M138" s="435" t="s">
        <v>347</v>
      </c>
      <c r="N138" s="399"/>
      <c r="O138" s="399"/>
      <c r="P138" s="399"/>
      <c r="Q138" s="399"/>
      <c r="R138" s="399"/>
      <c r="S138" s="400"/>
      <c r="T138" s="400"/>
      <c r="U138" s="400"/>
      <c r="V138" s="400"/>
      <c r="W138" s="400"/>
      <c r="X138" s="400"/>
      <c r="Y138" s="400"/>
      <c r="Z138" s="400"/>
      <c r="AA138" s="400"/>
      <c r="AB138" s="399"/>
      <c r="AC138" s="401"/>
      <c r="AD138" s="401"/>
      <c r="AE138" s="401"/>
      <c r="AF138" s="401"/>
      <c r="AG138" s="401"/>
      <c r="AH138" s="401"/>
    </row>
    <row r="139" ht="12.0" customHeight="1">
      <c r="A139" s="399"/>
      <c r="B139" s="436"/>
      <c r="C139" s="424"/>
      <c r="D139" s="399" t="s">
        <v>374</v>
      </c>
      <c r="E139" s="399"/>
      <c r="F139" s="399"/>
      <c r="G139" s="436">
        <v>2.0</v>
      </c>
      <c r="H139" s="437">
        <v>85.0</v>
      </c>
      <c r="I139" s="399">
        <v>240.0</v>
      </c>
      <c r="J139" s="431">
        <v>1.1</v>
      </c>
      <c r="K139" s="431"/>
      <c r="L139" s="439">
        <v>44880.0</v>
      </c>
      <c r="M139" s="399">
        <v>528.0</v>
      </c>
      <c r="N139" s="399"/>
      <c r="O139" s="399"/>
      <c r="P139" s="399"/>
      <c r="Q139" s="399"/>
      <c r="R139" s="399"/>
      <c r="S139" s="400"/>
      <c r="T139" s="400"/>
      <c r="U139" s="400"/>
      <c r="V139" s="400"/>
      <c r="W139" s="400"/>
      <c r="X139" s="400"/>
      <c r="Y139" s="400"/>
      <c r="Z139" s="400"/>
      <c r="AA139" s="400"/>
      <c r="AB139" s="399"/>
      <c r="AC139" s="401"/>
      <c r="AD139" s="401"/>
      <c r="AE139" s="401"/>
      <c r="AF139" s="401"/>
      <c r="AG139" s="401"/>
      <c r="AH139" s="401"/>
    </row>
    <row r="140" ht="12.0" customHeight="1">
      <c r="A140" s="399"/>
      <c r="B140" s="436"/>
      <c r="C140" s="424"/>
      <c r="D140" s="399" t="s">
        <v>375</v>
      </c>
      <c r="E140" s="436"/>
      <c r="F140" s="437"/>
      <c r="G140" s="435">
        <v>1.0</v>
      </c>
      <c r="H140" s="437">
        <v>130.0</v>
      </c>
      <c r="I140" s="441">
        <v>80.0</v>
      </c>
      <c r="J140" s="431">
        <v>1.1</v>
      </c>
      <c r="K140" s="431"/>
      <c r="L140" s="440">
        <v>11440.0</v>
      </c>
      <c r="M140" s="441">
        <v>88.0</v>
      </c>
      <c r="N140" s="399"/>
      <c r="O140" s="399"/>
      <c r="P140" s="399"/>
      <c r="Q140" s="399"/>
      <c r="R140" s="399"/>
      <c r="S140" s="400"/>
      <c r="T140" s="400"/>
      <c r="U140" s="400"/>
      <c r="V140" s="400"/>
      <c r="W140" s="400"/>
      <c r="X140" s="400"/>
      <c r="Y140" s="400"/>
      <c r="Z140" s="400"/>
      <c r="AA140" s="400"/>
      <c r="AB140" s="399"/>
      <c r="AC140" s="401"/>
      <c r="AD140" s="401"/>
      <c r="AE140" s="401"/>
      <c r="AF140" s="401"/>
      <c r="AG140" s="401"/>
      <c r="AH140" s="401"/>
    </row>
    <row r="141" ht="12.0" customHeight="1">
      <c r="A141" s="399"/>
      <c r="B141" s="436"/>
      <c r="C141" s="424"/>
      <c r="D141" s="399"/>
      <c r="E141" s="399"/>
      <c r="F141" s="399"/>
      <c r="G141" s="436">
        <v>3.0</v>
      </c>
      <c r="H141" s="399"/>
      <c r="I141" s="399">
        <v>320.0</v>
      </c>
      <c r="J141" s="430"/>
      <c r="K141" s="430"/>
      <c r="L141" s="439">
        <v>56320.0</v>
      </c>
      <c r="M141" s="399">
        <v>616.0</v>
      </c>
      <c r="N141" s="399"/>
      <c r="O141" s="399"/>
      <c r="P141" s="399"/>
      <c r="Q141" s="399"/>
      <c r="R141" s="399"/>
      <c r="S141" s="400"/>
      <c r="T141" s="400"/>
      <c r="U141" s="400"/>
      <c r="V141" s="400"/>
      <c r="W141" s="400"/>
      <c r="X141" s="400"/>
      <c r="Y141" s="400"/>
      <c r="Z141" s="400"/>
      <c r="AA141" s="400"/>
      <c r="AB141" s="399"/>
      <c r="AC141" s="401"/>
      <c r="AD141" s="401"/>
      <c r="AE141" s="401"/>
      <c r="AF141" s="401"/>
      <c r="AG141" s="401"/>
      <c r="AH141" s="401"/>
    </row>
    <row r="142" ht="12.0" customHeight="1">
      <c r="A142" s="424"/>
      <c r="B142" s="436"/>
      <c r="C142" s="424"/>
      <c r="D142" s="424"/>
      <c r="E142" s="399"/>
      <c r="F142" s="399"/>
      <c r="G142" s="399"/>
      <c r="H142" s="399"/>
      <c r="I142" s="399"/>
      <c r="J142" s="399"/>
      <c r="K142" s="399"/>
      <c r="L142" s="399"/>
      <c r="M142" s="399"/>
      <c r="N142" s="399"/>
      <c r="O142" s="399"/>
      <c r="P142" s="399"/>
      <c r="Q142" s="399"/>
      <c r="R142" s="399"/>
      <c r="S142" s="400"/>
      <c r="T142" s="400"/>
      <c r="U142" s="400"/>
      <c r="V142" s="400"/>
      <c r="W142" s="400"/>
      <c r="X142" s="400"/>
      <c r="Y142" s="400"/>
      <c r="Z142" s="400"/>
      <c r="AA142" s="400"/>
      <c r="AB142" s="399"/>
      <c r="AC142" s="401"/>
      <c r="AD142" s="401"/>
      <c r="AE142" s="401"/>
      <c r="AF142" s="401"/>
      <c r="AG142" s="401"/>
      <c r="AH142" s="401"/>
    </row>
    <row r="143" ht="12.0" customHeight="1">
      <c r="A143" s="449"/>
      <c r="B143" s="450">
        <v>1.7</v>
      </c>
      <c r="C143" s="449" t="s">
        <v>377</v>
      </c>
      <c r="D143" s="449"/>
      <c r="E143" s="449"/>
      <c r="F143" s="449"/>
      <c r="G143" s="449"/>
      <c r="H143" s="449"/>
      <c r="I143" s="449">
        <v>104.0</v>
      </c>
      <c r="J143" s="451">
        <v>1.0</v>
      </c>
      <c r="K143" s="451">
        <v>104.0</v>
      </c>
      <c r="L143" s="449">
        <v>1896.0</v>
      </c>
      <c r="M143" s="449"/>
      <c r="N143" s="449"/>
      <c r="O143" s="449"/>
      <c r="P143" s="449"/>
      <c r="Q143" s="449"/>
      <c r="R143" s="449"/>
      <c r="S143" s="453">
        <v>40800.0</v>
      </c>
      <c r="T143" s="453">
        <v>0.0</v>
      </c>
      <c r="U143" s="453"/>
      <c r="V143" s="453"/>
      <c r="W143" s="453"/>
      <c r="X143" s="453"/>
      <c r="Y143" s="453"/>
      <c r="Z143" s="453"/>
      <c r="AA143" s="453">
        <v>40800.0</v>
      </c>
      <c r="AB143" s="449"/>
      <c r="AC143" s="401"/>
      <c r="AD143" s="401"/>
      <c r="AE143" s="401"/>
      <c r="AF143" s="401"/>
      <c r="AG143" s="401"/>
      <c r="AH143" s="401"/>
    </row>
    <row r="144" ht="12.0" customHeight="1">
      <c r="A144" s="399"/>
      <c r="B144" s="436"/>
      <c r="C144" s="454"/>
      <c r="D144" s="399"/>
      <c r="E144" s="399"/>
      <c r="F144" s="399"/>
      <c r="G144" s="399"/>
      <c r="H144" s="399"/>
      <c r="I144" s="399"/>
      <c r="J144" s="438"/>
      <c r="K144" s="438"/>
      <c r="L144" s="431"/>
      <c r="M144" s="399"/>
      <c r="N144" s="399"/>
      <c r="O144" s="399"/>
      <c r="P144" s="399"/>
      <c r="Q144" s="399"/>
      <c r="R144" s="399"/>
      <c r="S144" s="400"/>
      <c r="T144" s="400"/>
      <c r="U144" s="400"/>
      <c r="V144" s="400"/>
      <c r="W144" s="400"/>
      <c r="X144" s="400"/>
      <c r="Y144" s="400"/>
      <c r="Z144" s="400"/>
      <c r="AA144" s="400"/>
      <c r="AB144" s="399"/>
      <c r="AC144" s="401"/>
      <c r="AD144" s="401"/>
      <c r="AE144" s="401"/>
      <c r="AF144" s="401"/>
      <c r="AG144" s="401"/>
      <c r="AH144" s="401"/>
    </row>
    <row r="145" ht="12.0" customHeight="1">
      <c r="A145" s="399"/>
      <c r="B145" s="436"/>
      <c r="C145" s="436" t="s">
        <v>872</v>
      </c>
      <c r="D145" s="399" t="s">
        <v>379</v>
      </c>
      <c r="E145" s="399"/>
      <c r="F145" s="399"/>
      <c r="G145" s="399"/>
      <c r="H145" s="399"/>
      <c r="I145" s="399">
        <v>48.0</v>
      </c>
      <c r="J145" s="399"/>
      <c r="K145" s="399">
        <v>48.0</v>
      </c>
      <c r="L145" s="399">
        <v>1152.0</v>
      </c>
      <c r="M145" s="399"/>
      <c r="N145" s="399"/>
      <c r="O145" s="399"/>
      <c r="P145" s="399"/>
      <c r="Q145" s="399"/>
      <c r="R145" s="399"/>
      <c r="S145" s="400">
        <v>9600.0</v>
      </c>
      <c r="T145" s="400">
        <v>0.0</v>
      </c>
      <c r="U145" s="400"/>
      <c r="V145" s="400"/>
      <c r="W145" s="400"/>
      <c r="X145" s="400"/>
      <c r="Y145" s="400"/>
      <c r="Z145" s="400"/>
      <c r="AA145" s="400">
        <v>9600.0</v>
      </c>
      <c r="AB145" s="399"/>
      <c r="AC145" s="401"/>
      <c r="AD145" s="401"/>
      <c r="AE145" s="401"/>
      <c r="AF145" s="401"/>
      <c r="AG145" s="401"/>
      <c r="AH145" s="401"/>
    </row>
    <row r="146" ht="12.0" customHeight="1">
      <c r="A146" s="399"/>
      <c r="B146" s="436"/>
      <c r="C146" s="436"/>
      <c r="D146" s="399"/>
      <c r="E146" s="399"/>
      <c r="F146" s="399"/>
      <c r="G146" s="399"/>
      <c r="H146" s="436"/>
      <c r="I146" s="436"/>
      <c r="J146" s="447"/>
      <c r="K146" s="447"/>
      <c r="L146" s="455"/>
      <c r="M146" s="436"/>
      <c r="N146" s="436"/>
      <c r="O146" s="399"/>
      <c r="P146" s="399"/>
      <c r="Q146" s="399"/>
      <c r="R146" s="399"/>
      <c r="S146" s="400"/>
      <c r="T146" s="400"/>
      <c r="U146" s="400"/>
      <c r="V146" s="400"/>
      <c r="W146" s="400"/>
      <c r="X146" s="400"/>
      <c r="Y146" s="400"/>
      <c r="Z146" s="400"/>
      <c r="AA146" s="400"/>
      <c r="AB146" s="399"/>
      <c r="AC146" s="401"/>
      <c r="AD146" s="401"/>
      <c r="AE146" s="401"/>
      <c r="AF146" s="401"/>
      <c r="AG146" s="401"/>
      <c r="AH146" s="401"/>
    </row>
    <row r="147" ht="12.0" customHeight="1">
      <c r="A147" s="399"/>
      <c r="B147" s="436"/>
      <c r="C147" s="436"/>
      <c r="D147" s="399" t="s">
        <v>380</v>
      </c>
      <c r="E147" s="399"/>
      <c r="F147" s="399"/>
      <c r="G147" s="435" t="s">
        <v>381</v>
      </c>
      <c r="H147" s="435" t="s">
        <v>382</v>
      </c>
      <c r="I147" s="436"/>
      <c r="J147" s="447"/>
      <c r="K147" s="447"/>
      <c r="L147" s="455"/>
      <c r="M147" s="436"/>
      <c r="N147" s="436"/>
      <c r="O147" s="399"/>
      <c r="P147" s="399"/>
      <c r="Q147" s="399"/>
      <c r="R147" s="399"/>
      <c r="S147" s="400"/>
      <c r="T147" s="400"/>
      <c r="U147" s="400"/>
      <c r="V147" s="400"/>
      <c r="W147" s="400"/>
      <c r="X147" s="400"/>
      <c r="Y147" s="400"/>
      <c r="Z147" s="400"/>
      <c r="AA147" s="400"/>
      <c r="AB147" s="399"/>
      <c r="AC147" s="401"/>
      <c r="AD147" s="401"/>
      <c r="AE147" s="401"/>
      <c r="AF147" s="401"/>
      <c r="AG147" s="401"/>
      <c r="AH147" s="401"/>
    </row>
    <row r="148" ht="12.0" customHeight="1">
      <c r="A148" s="399"/>
      <c r="B148" s="436"/>
      <c r="C148" s="436"/>
      <c r="D148" s="399">
        <v>1.0</v>
      </c>
      <c r="E148" s="399" t="s">
        <v>375</v>
      </c>
      <c r="F148" s="399"/>
      <c r="G148" s="437">
        <v>0.0</v>
      </c>
      <c r="H148" s="456">
        <v>0.0</v>
      </c>
      <c r="I148" s="424" t="s">
        <v>873</v>
      </c>
      <c r="J148" s="447"/>
      <c r="K148" s="447"/>
      <c r="L148" s="455"/>
      <c r="M148" s="436"/>
      <c r="N148" s="436"/>
      <c r="O148" s="399"/>
      <c r="P148" s="399"/>
      <c r="Q148" s="399"/>
      <c r="R148" s="399"/>
      <c r="S148" s="400"/>
      <c r="T148" s="400"/>
      <c r="U148" s="400"/>
      <c r="V148" s="400"/>
      <c r="W148" s="400"/>
      <c r="X148" s="400"/>
      <c r="Y148" s="400"/>
      <c r="Z148" s="400"/>
      <c r="AA148" s="400"/>
      <c r="AB148" s="399"/>
      <c r="AC148" s="401"/>
      <c r="AD148" s="401"/>
      <c r="AE148" s="401"/>
      <c r="AF148" s="401"/>
      <c r="AG148" s="401"/>
      <c r="AH148" s="401"/>
    </row>
    <row r="149" ht="12.0" customHeight="1">
      <c r="A149" s="399"/>
      <c r="B149" s="436"/>
      <c r="C149" s="436"/>
      <c r="D149" s="399">
        <v>1.0</v>
      </c>
      <c r="E149" s="399" t="s">
        <v>575</v>
      </c>
      <c r="F149" s="399"/>
      <c r="G149" s="437">
        <v>0.0</v>
      </c>
      <c r="H149" s="456">
        <v>0.0</v>
      </c>
      <c r="I149" s="424" t="s">
        <v>873</v>
      </c>
      <c r="J149" s="447"/>
      <c r="K149" s="447"/>
      <c r="L149" s="455"/>
      <c r="M149" s="436"/>
      <c r="N149" s="436"/>
      <c r="O149" s="399"/>
      <c r="P149" s="399"/>
      <c r="Q149" s="399"/>
      <c r="R149" s="399"/>
      <c r="S149" s="400"/>
      <c r="T149" s="400"/>
      <c r="U149" s="400"/>
      <c r="V149" s="400"/>
      <c r="W149" s="400"/>
      <c r="X149" s="400"/>
      <c r="Y149" s="400"/>
      <c r="Z149" s="400"/>
      <c r="AA149" s="400"/>
      <c r="AB149" s="399"/>
      <c r="AC149" s="401"/>
      <c r="AD149" s="401"/>
      <c r="AE149" s="401"/>
      <c r="AF149" s="401"/>
      <c r="AG149" s="401"/>
      <c r="AH149" s="401"/>
    </row>
    <row r="150" ht="12.0" customHeight="1">
      <c r="A150" s="399"/>
      <c r="B150" s="436"/>
      <c r="C150" s="436"/>
      <c r="D150" s="399">
        <v>1.0</v>
      </c>
      <c r="E150" s="399" t="s">
        <v>374</v>
      </c>
      <c r="F150" s="399"/>
      <c r="G150" s="437">
        <v>0.0</v>
      </c>
      <c r="H150" s="456">
        <v>0.0</v>
      </c>
      <c r="I150" s="424" t="s">
        <v>873</v>
      </c>
      <c r="J150" s="447"/>
      <c r="K150" s="447"/>
      <c r="L150" s="455"/>
      <c r="M150" s="436"/>
      <c r="N150" s="436"/>
      <c r="O150" s="399"/>
      <c r="P150" s="399"/>
      <c r="Q150" s="399"/>
      <c r="R150" s="399"/>
      <c r="S150" s="400"/>
      <c r="T150" s="400"/>
      <c r="U150" s="400"/>
      <c r="V150" s="400"/>
      <c r="W150" s="400"/>
      <c r="X150" s="400"/>
      <c r="Y150" s="400"/>
      <c r="Z150" s="400"/>
      <c r="AA150" s="400"/>
      <c r="AB150" s="399"/>
      <c r="AC150" s="401"/>
      <c r="AD150" s="401"/>
      <c r="AE150" s="401"/>
      <c r="AF150" s="401"/>
      <c r="AG150" s="401"/>
      <c r="AH150" s="401"/>
    </row>
    <row r="151" ht="12.0" customHeight="1">
      <c r="A151" s="399"/>
      <c r="B151" s="436"/>
      <c r="C151" s="436"/>
      <c r="D151" s="399">
        <v>1.0</v>
      </c>
      <c r="E151" s="399" t="s">
        <v>576</v>
      </c>
      <c r="F151" s="399"/>
      <c r="G151" s="437">
        <v>0.0</v>
      </c>
      <c r="H151" s="456">
        <v>0.0</v>
      </c>
      <c r="I151" s="424" t="s">
        <v>873</v>
      </c>
      <c r="J151" s="447"/>
      <c r="K151" s="447"/>
      <c r="L151" s="455"/>
      <c r="M151" s="436"/>
      <c r="N151" s="436"/>
      <c r="O151" s="399"/>
      <c r="P151" s="399"/>
      <c r="Q151" s="399"/>
      <c r="R151" s="399"/>
      <c r="S151" s="400"/>
      <c r="T151" s="400"/>
      <c r="U151" s="400"/>
      <c r="V151" s="400"/>
      <c r="W151" s="400"/>
      <c r="X151" s="400"/>
      <c r="Y151" s="400"/>
      <c r="Z151" s="400"/>
      <c r="AA151" s="400"/>
      <c r="AB151" s="399"/>
      <c r="AC151" s="401"/>
      <c r="AD151" s="401"/>
      <c r="AE151" s="401"/>
      <c r="AF151" s="401"/>
      <c r="AG151" s="401"/>
      <c r="AH151" s="401"/>
    </row>
    <row r="152" ht="12.0" customHeight="1">
      <c r="A152" s="399"/>
      <c r="B152" s="436"/>
      <c r="C152" s="436"/>
      <c r="D152" s="399">
        <v>1.0</v>
      </c>
      <c r="E152" s="399" t="s">
        <v>577</v>
      </c>
      <c r="F152" s="399"/>
      <c r="G152" s="437">
        <v>0.0</v>
      </c>
      <c r="H152" s="456">
        <v>0.0</v>
      </c>
      <c r="I152" s="424" t="s">
        <v>873</v>
      </c>
      <c r="J152" s="447"/>
      <c r="K152" s="447"/>
      <c r="L152" s="455"/>
      <c r="M152" s="436"/>
      <c r="N152" s="436"/>
      <c r="O152" s="399"/>
      <c r="P152" s="399"/>
      <c r="Q152" s="399"/>
      <c r="R152" s="399"/>
      <c r="S152" s="400"/>
      <c r="T152" s="400"/>
      <c r="U152" s="400"/>
      <c r="V152" s="400"/>
      <c r="W152" s="400"/>
      <c r="X152" s="400"/>
      <c r="Y152" s="400"/>
      <c r="Z152" s="400"/>
      <c r="AA152" s="400"/>
      <c r="AB152" s="399"/>
      <c r="AC152" s="401"/>
      <c r="AD152" s="401"/>
      <c r="AE152" s="401"/>
      <c r="AF152" s="401"/>
      <c r="AG152" s="401"/>
      <c r="AH152" s="401"/>
    </row>
    <row r="153" ht="12.0" customHeight="1">
      <c r="A153" s="399"/>
      <c r="B153" s="436"/>
      <c r="C153" s="436"/>
      <c r="D153" s="399">
        <v>1.0</v>
      </c>
      <c r="E153" s="399" t="s">
        <v>578</v>
      </c>
      <c r="F153" s="399"/>
      <c r="G153" s="437">
        <v>0.0</v>
      </c>
      <c r="H153" s="456">
        <v>0.0</v>
      </c>
      <c r="I153" s="424" t="s">
        <v>873</v>
      </c>
      <c r="J153" s="447"/>
      <c r="K153" s="447"/>
      <c r="L153" s="455"/>
      <c r="M153" s="436"/>
      <c r="N153" s="436"/>
      <c r="O153" s="399"/>
      <c r="P153" s="399"/>
      <c r="Q153" s="399"/>
      <c r="R153" s="399"/>
      <c r="S153" s="400"/>
      <c r="T153" s="400"/>
      <c r="U153" s="400"/>
      <c r="V153" s="400"/>
      <c r="W153" s="400"/>
      <c r="X153" s="400"/>
      <c r="Y153" s="400"/>
      <c r="Z153" s="400"/>
      <c r="AA153" s="400"/>
      <c r="AB153" s="399"/>
      <c r="AC153" s="401"/>
      <c r="AD153" s="401"/>
      <c r="AE153" s="401"/>
      <c r="AF153" s="401"/>
      <c r="AG153" s="401"/>
      <c r="AH153" s="401"/>
    </row>
    <row r="154" ht="12.0" customHeight="1">
      <c r="A154" s="399"/>
      <c r="B154" s="436"/>
      <c r="C154" s="436"/>
      <c r="D154" s="399">
        <v>1.0</v>
      </c>
      <c r="E154" s="399" t="s">
        <v>579</v>
      </c>
      <c r="F154" s="399"/>
      <c r="G154" s="437">
        <v>0.0</v>
      </c>
      <c r="H154" s="456">
        <v>0.0</v>
      </c>
      <c r="I154" s="424" t="s">
        <v>873</v>
      </c>
      <c r="J154" s="447"/>
      <c r="K154" s="447"/>
      <c r="L154" s="455"/>
      <c r="M154" s="436"/>
      <c r="N154" s="436"/>
      <c r="O154" s="399"/>
      <c r="P154" s="399"/>
      <c r="Q154" s="399"/>
      <c r="R154" s="399"/>
      <c r="S154" s="400"/>
      <c r="T154" s="400"/>
      <c r="U154" s="400"/>
      <c r="V154" s="400"/>
      <c r="W154" s="400"/>
      <c r="X154" s="400"/>
      <c r="Y154" s="400"/>
      <c r="Z154" s="400"/>
      <c r="AA154" s="400"/>
      <c r="AB154" s="399"/>
      <c r="AC154" s="401"/>
      <c r="AD154" s="401"/>
      <c r="AE154" s="401"/>
      <c r="AF154" s="401"/>
      <c r="AG154" s="401"/>
      <c r="AH154" s="401"/>
    </row>
    <row r="155" ht="12.0" customHeight="1">
      <c r="A155" s="399"/>
      <c r="B155" s="436"/>
      <c r="C155" s="436"/>
      <c r="D155" s="399">
        <v>1.0</v>
      </c>
      <c r="E155" s="399" t="s">
        <v>580</v>
      </c>
      <c r="F155" s="399"/>
      <c r="G155" s="437">
        <v>0.0</v>
      </c>
      <c r="H155" s="456">
        <v>0.0</v>
      </c>
      <c r="I155" s="424" t="s">
        <v>873</v>
      </c>
      <c r="J155" s="447"/>
      <c r="K155" s="447"/>
      <c r="L155" s="455"/>
      <c r="M155" s="436"/>
      <c r="N155" s="436"/>
      <c r="O155" s="399"/>
      <c r="P155" s="399"/>
      <c r="Q155" s="399"/>
      <c r="R155" s="399"/>
      <c r="S155" s="400"/>
      <c r="T155" s="400"/>
      <c r="U155" s="400"/>
      <c r="V155" s="400"/>
      <c r="W155" s="400"/>
      <c r="X155" s="400"/>
      <c r="Y155" s="400"/>
      <c r="Z155" s="400"/>
      <c r="AA155" s="400"/>
      <c r="AB155" s="399"/>
      <c r="AC155" s="401"/>
      <c r="AD155" s="401"/>
      <c r="AE155" s="401"/>
      <c r="AF155" s="401"/>
      <c r="AG155" s="401"/>
      <c r="AH155" s="401"/>
    </row>
    <row r="156" ht="12.0" customHeight="1">
      <c r="A156" s="399"/>
      <c r="B156" s="436"/>
      <c r="C156" s="436"/>
      <c r="D156" s="399">
        <v>4.0</v>
      </c>
      <c r="E156" s="399" t="s">
        <v>581</v>
      </c>
      <c r="F156" s="399"/>
      <c r="G156" s="437">
        <v>0.0</v>
      </c>
      <c r="H156" s="456">
        <v>0.0</v>
      </c>
      <c r="I156" s="424" t="s">
        <v>873</v>
      </c>
      <c r="J156" s="447"/>
      <c r="K156" s="447"/>
      <c r="L156" s="455"/>
      <c r="M156" s="436"/>
      <c r="N156" s="436"/>
      <c r="O156" s="399"/>
      <c r="P156" s="399"/>
      <c r="Q156" s="399"/>
      <c r="R156" s="399"/>
      <c r="S156" s="400"/>
      <c r="T156" s="400"/>
      <c r="U156" s="400"/>
      <c r="V156" s="400"/>
      <c r="W156" s="400"/>
      <c r="X156" s="400"/>
      <c r="Y156" s="400"/>
      <c r="Z156" s="400"/>
      <c r="AA156" s="400"/>
      <c r="AB156" s="399"/>
      <c r="AC156" s="401"/>
      <c r="AD156" s="401"/>
      <c r="AE156" s="401"/>
      <c r="AF156" s="401"/>
      <c r="AG156" s="401"/>
      <c r="AH156" s="401"/>
    </row>
    <row r="157" ht="12.0" customHeight="1">
      <c r="A157" s="399"/>
      <c r="B157" s="436"/>
      <c r="C157" s="436"/>
      <c r="D157" s="441">
        <v>12.0</v>
      </c>
      <c r="E157" s="399" t="s">
        <v>589</v>
      </c>
      <c r="F157" s="399"/>
      <c r="G157" s="437">
        <v>0.0</v>
      </c>
      <c r="H157" s="457">
        <v>0.0</v>
      </c>
      <c r="I157" s="424" t="s">
        <v>873</v>
      </c>
      <c r="J157" s="447"/>
      <c r="K157" s="447"/>
      <c r="L157" s="455"/>
      <c r="M157" s="436"/>
      <c r="N157" s="436"/>
      <c r="O157" s="399"/>
      <c r="P157" s="399"/>
      <c r="Q157" s="399"/>
      <c r="R157" s="399"/>
      <c r="S157" s="400"/>
      <c r="T157" s="400"/>
      <c r="U157" s="400"/>
      <c r="V157" s="400"/>
      <c r="W157" s="400"/>
      <c r="X157" s="400"/>
      <c r="Y157" s="400"/>
      <c r="Z157" s="400"/>
      <c r="AA157" s="400"/>
      <c r="AB157" s="399"/>
      <c r="AC157" s="401"/>
      <c r="AD157" s="401"/>
      <c r="AE157" s="401"/>
      <c r="AF157" s="401"/>
      <c r="AG157" s="401"/>
      <c r="AH157" s="401"/>
    </row>
    <row r="158" ht="12.0" customHeight="1">
      <c r="A158" s="399"/>
      <c r="B158" s="436"/>
      <c r="C158" s="436"/>
      <c r="D158" s="399">
        <v>24.0</v>
      </c>
      <c r="E158" s="399"/>
      <c r="F158" s="399"/>
      <c r="G158" s="399"/>
      <c r="H158" s="456">
        <v>0.0</v>
      </c>
      <c r="I158" s="436"/>
      <c r="J158" s="447"/>
      <c r="K158" s="447"/>
      <c r="L158" s="455"/>
      <c r="M158" s="436"/>
      <c r="N158" s="436"/>
      <c r="O158" s="399"/>
      <c r="P158" s="399"/>
      <c r="Q158" s="399"/>
      <c r="R158" s="399"/>
      <c r="S158" s="400"/>
      <c r="T158" s="400"/>
      <c r="U158" s="400"/>
      <c r="V158" s="400"/>
      <c r="W158" s="400"/>
      <c r="X158" s="400"/>
      <c r="Y158" s="400"/>
      <c r="Z158" s="400"/>
      <c r="AA158" s="400"/>
      <c r="AB158" s="399"/>
      <c r="AC158" s="401"/>
      <c r="AD158" s="401"/>
      <c r="AE158" s="401"/>
      <c r="AF158" s="401"/>
      <c r="AG158" s="401"/>
      <c r="AH158" s="401"/>
    </row>
    <row r="159" ht="12.0" customHeight="1">
      <c r="A159" s="399"/>
      <c r="B159" s="436"/>
      <c r="C159" s="436"/>
      <c r="D159" s="399"/>
      <c r="E159" s="399"/>
      <c r="F159" s="399"/>
      <c r="G159" s="399"/>
      <c r="H159" s="436"/>
      <c r="I159" s="436"/>
      <c r="J159" s="447"/>
      <c r="K159" s="447"/>
      <c r="L159" s="455"/>
      <c r="M159" s="436"/>
      <c r="N159" s="436"/>
      <c r="O159" s="399"/>
      <c r="P159" s="399"/>
      <c r="Q159" s="399"/>
      <c r="R159" s="399"/>
      <c r="S159" s="400"/>
      <c r="T159" s="400"/>
      <c r="U159" s="400"/>
      <c r="V159" s="400"/>
      <c r="W159" s="400"/>
      <c r="X159" s="400"/>
      <c r="Y159" s="400"/>
      <c r="Z159" s="400"/>
      <c r="AA159" s="400"/>
      <c r="AB159" s="399"/>
      <c r="AC159" s="401"/>
      <c r="AD159" s="401"/>
      <c r="AE159" s="401"/>
      <c r="AF159" s="401"/>
      <c r="AG159" s="401"/>
      <c r="AH159" s="401"/>
    </row>
    <row r="160" ht="12.0" customHeight="1">
      <c r="A160" s="399"/>
      <c r="B160" s="436"/>
      <c r="C160" s="436"/>
      <c r="D160" s="399" t="s">
        <v>874</v>
      </c>
      <c r="E160" s="399"/>
      <c r="F160" s="399"/>
      <c r="G160" s="436">
        <v>8.0</v>
      </c>
      <c r="H160" s="424" t="s">
        <v>384</v>
      </c>
      <c r="I160" s="436"/>
      <c r="J160" s="447"/>
      <c r="K160" s="447"/>
      <c r="L160" s="455"/>
      <c r="M160" s="436"/>
      <c r="N160" s="436"/>
      <c r="O160" s="399"/>
      <c r="P160" s="399"/>
      <c r="Q160" s="399"/>
      <c r="R160" s="399"/>
      <c r="S160" s="400"/>
      <c r="T160" s="400"/>
      <c r="U160" s="400"/>
      <c r="V160" s="400"/>
      <c r="W160" s="400"/>
      <c r="X160" s="400"/>
      <c r="Y160" s="400"/>
      <c r="Z160" s="400"/>
      <c r="AA160" s="400"/>
      <c r="AB160" s="399"/>
      <c r="AC160" s="401"/>
      <c r="AD160" s="401"/>
      <c r="AE160" s="401"/>
      <c r="AF160" s="401"/>
      <c r="AG160" s="401"/>
      <c r="AH160" s="401"/>
    </row>
    <row r="161" ht="12.0" customHeight="1">
      <c r="A161" s="399"/>
      <c r="B161" s="436"/>
      <c r="C161" s="436"/>
      <c r="D161" s="399" t="s">
        <v>383</v>
      </c>
      <c r="E161" s="399"/>
      <c r="F161" s="399"/>
      <c r="G161" s="436">
        <v>16.0</v>
      </c>
      <c r="H161" s="424" t="s">
        <v>384</v>
      </c>
      <c r="I161" s="436"/>
      <c r="J161" s="447"/>
      <c r="K161" s="447"/>
      <c r="L161" s="455"/>
      <c r="M161" s="436"/>
      <c r="N161" s="436"/>
      <c r="O161" s="399"/>
      <c r="P161" s="399"/>
      <c r="Q161" s="399"/>
      <c r="R161" s="399"/>
      <c r="S161" s="400"/>
      <c r="T161" s="400"/>
      <c r="U161" s="400"/>
      <c r="V161" s="400"/>
      <c r="W161" s="400"/>
      <c r="X161" s="400"/>
      <c r="Y161" s="400"/>
      <c r="Z161" s="400"/>
      <c r="AA161" s="400"/>
      <c r="AB161" s="399"/>
      <c r="AC161" s="401"/>
      <c r="AD161" s="401"/>
      <c r="AE161" s="401"/>
      <c r="AF161" s="401"/>
      <c r="AG161" s="401"/>
      <c r="AH161" s="401"/>
    </row>
    <row r="162" ht="12.0" customHeight="1">
      <c r="A162" s="399"/>
      <c r="B162" s="436"/>
      <c r="C162" s="436"/>
      <c r="D162" s="399" t="s">
        <v>385</v>
      </c>
      <c r="E162" s="399"/>
      <c r="F162" s="399"/>
      <c r="G162" s="436">
        <v>8.0</v>
      </c>
      <c r="H162" s="424" t="s">
        <v>384</v>
      </c>
      <c r="I162" s="436"/>
      <c r="J162" s="447"/>
      <c r="K162" s="447"/>
      <c r="L162" s="455"/>
      <c r="M162" s="436"/>
      <c r="N162" s="436"/>
      <c r="O162" s="399"/>
      <c r="P162" s="399"/>
      <c r="Q162" s="399"/>
      <c r="R162" s="399"/>
      <c r="S162" s="400"/>
      <c r="T162" s="400"/>
      <c r="U162" s="400"/>
      <c r="V162" s="400"/>
      <c r="W162" s="400"/>
      <c r="X162" s="400"/>
      <c r="Y162" s="400"/>
      <c r="Z162" s="400"/>
      <c r="AA162" s="400"/>
      <c r="AB162" s="399"/>
      <c r="AC162" s="401"/>
      <c r="AD162" s="401"/>
      <c r="AE162" s="401"/>
      <c r="AF162" s="401"/>
      <c r="AG162" s="401"/>
      <c r="AH162" s="401"/>
    </row>
    <row r="163" ht="12.0" customHeight="1">
      <c r="A163" s="399"/>
      <c r="B163" s="436"/>
      <c r="C163" s="436"/>
      <c r="D163" s="399" t="s">
        <v>386</v>
      </c>
      <c r="E163" s="399"/>
      <c r="F163" s="399"/>
      <c r="G163" s="436">
        <v>12.0</v>
      </c>
      <c r="H163" s="424" t="s">
        <v>384</v>
      </c>
      <c r="I163" s="436"/>
      <c r="J163" s="447"/>
      <c r="K163" s="447"/>
      <c r="L163" s="455"/>
      <c r="M163" s="436"/>
      <c r="N163" s="436"/>
      <c r="O163" s="399"/>
      <c r="P163" s="399"/>
      <c r="Q163" s="399"/>
      <c r="R163" s="399"/>
      <c r="S163" s="400"/>
      <c r="T163" s="400"/>
      <c r="U163" s="400"/>
      <c r="V163" s="400"/>
      <c r="W163" s="400"/>
      <c r="X163" s="400"/>
      <c r="Y163" s="400"/>
      <c r="Z163" s="400"/>
      <c r="AA163" s="400"/>
      <c r="AB163" s="399"/>
      <c r="AC163" s="401"/>
      <c r="AD163" s="401"/>
      <c r="AE163" s="401"/>
      <c r="AF163" s="401"/>
      <c r="AG163" s="401"/>
      <c r="AH163" s="401"/>
    </row>
    <row r="164" ht="12.0" customHeight="1">
      <c r="A164" s="399"/>
      <c r="B164" s="436"/>
      <c r="C164" s="436"/>
      <c r="D164" s="399" t="s">
        <v>387</v>
      </c>
      <c r="E164" s="399"/>
      <c r="F164" s="399"/>
      <c r="G164" s="435">
        <v>4.0</v>
      </c>
      <c r="H164" s="424" t="s">
        <v>384</v>
      </c>
      <c r="I164" s="436"/>
      <c r="J164" s="447"/>
      <c r="K164" s="447"/>
      <c r="L164" s="455"/>
      <c r="M164" s="436"/>
      <c r="N164" s="436"/>
      <c r="O164" s="399"/>
      <c r="P164" s="399"/>
      <c r="Q164" s="399"/>
      <c r="R164" s="399"/>
      <c r="S164" s="400"/>
      <c r="T164" s="400"/>
      <c r="U164" s="400"/>
      <c r="V164" s="400"/>
      <c r="W164" s="400"/>
      <c r="X164" s="400"/>
      <c r="Y164" s="400"/>
      <c r="Z164" s="400"/>
      <c r="AA164" s="400"/>
      <c r="AB164" s="399"/>
      <c r="AC164" s="401"/>
      <c r="AD164" s="401"/>
      <c r="AE164" s="401"/>
      <c r="AF164" s="401"/>
      <c r="AG164" s="401"/>
      <c r="AH164" s="401"/>
    </row>
    <row r="165" ht="12.0" customHeight="1">
      <c r="A165" s="399"/>
      <c r="B165" s="436"/>
      <c r="C165" s="436"/>
      <c r="D165" s="399"/>
      <c r="E165" s="399"/>
      <c r="F165" s="399"/>
      <c r="G165" s="436">
        <v>48.0</v>
      </c>
      <c r="H165" s="424" t="s">
        <v>384</v>
      </c>
      <c r="I165" s="436"/>
      <c r="J165" s="447"/>
      <c r="K165" s="447"/>
      <c r="L165" s="455"/>
      <c r="M165" s="436"/>
      <c r="N165" s="436"/>
      <c r="O165" s="399"/>
      <c r="P165" s="399"/>
      <c r="Q165" s="399"/>
      <c r="R165" s="399"/>
      <c r="S165" s="400"/>
      <c r="T165" s="400"/>
      <c r="U165" s="400"/>
      <c r="V165" s="400"/>
      <c r="W165" s="400"/>
      <c r="X165" s="400"/>
      <c r="Y165" s="400"/>
      <c r="Z165" s="400"/>
      <c r="AA165" s="400"/>
      <c r="AB165" s="399"/>
      <c r="AC165" s="401"/>
      <c r="AD165" s="401"/>
      <c r="AE165" s="401"/>
      <c r="AF165" s="401"/>
      <c r="AG165" s="401"/>
      <c r="AH165" s="401"/>
    </row>
    <row r="166" ht="12.0" customHeight="1">
      <c r="A166" s="399"/>
      <c r="B166" s="436"/>
      <c r="C166" s="436"/>
      <c r="D166" s="399"/>
      <c r="E166" s="399"/>
      <c r="F166" s="399"/>
      <c r="G166" s="399"/>
      <c r="H166" s="436"/>
      <c r="I166" s="436"/>
      <c r="J166" s="447"/>
      <c r="K166" s="447"/>
      <c r="L166" s="455"/>
      <c r="M166" s="436"/>
      <c r="N166" s="436"/>
      <c r="O166" s="399"/>
      <c r="P166" s="399"/>
      <c r="Q166" s="399"/>
      <c r="R166" s="399"/>
      <c r="S166" s="400"/>
      <c r="T166" s="400"/>
      <c r="U166" s="400"/>
      <c r="V166" s="400"/>
      <c r="W166" s="400"/>
      <c r="X166" s="400"/>
      <c r="Y166" s="400"/>
      <c r="Z166" s="400"/>
      <c r="AA166" s="400"/>
      <c r="AB166" s="399"/>
      <c r="AC166" s="401"/>
      <c r="AD166" s="401"/>
      <c r="AE166" s="401"/>
      <c r="AF166" s="401"/>
      <c r="AG166" s="401"/>
      <c r="AH166" s="401"/>
    </row>
    <row r="167" ht="12.0" customHeight="1">
      <c r="A167" s="399"/>
      <c r="B167" s="436"/>
      <c r="C167" s="436"/>
      <c r="D167" s="399" t="s">
        <v>875</v>
      </c>
      <c r="E167" s="399"/>
      <c r="F167" s="399">
        <v>48.0</v>
      </c>
      <c r="G167" s="436" t="s">
        <v>389</v>
      </c>
      <c r="H167" s="437">
        <v>0.0</v>
      </c>
      <c r="I167" s="437">
        <v>0.0</v>
      </c>
      <c r="J167" s="447"/>
      <c r="K167" s="447"/>
      <c r="L167" s="455"/>
      <c r="M167" s="436"/>
      <c r="N167" s="436"/>
      <c r="O167" s="399"/>
      <c r="P167" s="399"/>
      <c r="Q167" s="399"/>
      <c r="R167" s="399"/>
      <c r="S167" s="400"/>
      <c r="T167" s="400"/>
      <c r="U167" s="400"/>
      <c r="V167" s="400"/>
      <c r="W167" s="400"/>
      <c r="X167" s="400"/>
      <c r="Y167" s="400"/>
      <c r="Z167" s="400"/>
      <c r="AA167" s="400"/>
      <c r="AB167" s="399"/>
      <c r="AC167" s="401"/>
      <c r="AD167" s="401"/>
      <c r="AE167" s="401"/>
      <c r="AF167" s="401"/>
      <c r="AG167" s="401"/>
      <c r="AH167" s="401"/>
    </row>
    <row r="168" ht="12.0" customHeight="1">
      <c r="A168" s="399"/>
      <c r="B168" s="436"/>
      <c r="C168" s="436"/>
      <c r="D168" s="399" t="s">
        <v>876</v>
      </c>
      <c r="E168" s="399"/>
      <c r="F168" s="399">
        <v>24.0</v>
      </c>
      <c r="G168" s="436" t="s">
        <v>389</v>
      </c>
      <c r="H168" s="437">
        <v>400.0</v>
      </c>
      <c r="I168" s="437">
        <v>9600.0</v>
      </c>
      <c r="J168" s="447"/>
      <c r="K168" s="447"/>
      <c r="L168" s="455"/>
      <c r="M168" s="436"/>
      <c r="N168" s="436"/>
      <c r="O168" s="399"/>
      <c r="P168" s="399"/>
      <c r="Q168" s="399"/>
      <c r="R168" s="399"/>
      <c r="S168" s="400"/>
      <c r="T168" s="400"/>
      <c r="U168" s="400"/>
      <c r="V168" s="400"/>
      <c r="W168" s="400"/>
      <c r="X168" s="400"/>
      <c r="Y168" s="400"/>
      <c r="Z168" s="400"/>
      <c r="AA168" s="400"/>
      <c r="AB168" s="399"/>
      <c r="AC168" s="401"/>
      <c r="AD168" s="401"/>
      <c r="AE168" s="401"/>
      <c r="AF168" s="401"/>
      <c r="AG168" s="401"/>
      <c r="AH168" s="401"/>
    </row>
    <row r="169" ht="12.0" customHeight="1">
      <c r="A169" s="399"/>
      <c r="B169" s="436"/>
      <c r="C169" s="436"/>
      <c r="D169" s="399"/>
      <c r="E169" s="399"/>
      <c r="F169" s="399"/>
      <c r="G169" s="399"/>
      <c r="H169" s="436"/>
      <c r="I169" s="436"/>
      <c r="J169" s="447"/>
      <c r="K169" s="447"/>
      <c r="L169" s="455"/>
      <c r="M169" s="436"/>
      <c r="N169" s="436"/>
      <c r="O169" s="399"/>
      <c r="P169" s="399"/>
      <c r="Q169" s="399"/>
      <c r="R169" s="399"/>
      <c r="S169" s="400"/>
      <c r="T169" s="400"/>
      <c r="U169" s="400"/>
      <c r="V169" s="400"/>
      <c r="W169" s="400"/>
      <c r="X169" s="400"/>
      <c r="Y169" s="400"/>
      <c r="Z169" s="400"/>
      <c r="AA169" s="400"/>
      <c r="AB169" s="399"/>
      <c r="AC169" s="401"/>
      <c r="AD169" s="401"/>
      <c r="AE169" s="401"/>
      <c r="AF169" s="401"/>
      <c r="AG169" s="401"/>
      <c r="AH169" s="401"/>
    </row>
    <row r="170" ht="12.0" customHeight="1">
      <c r="A170" s="399"/>
      <c r="B170" s="436"/>
      <c r="C170" s="436" t="s">
        <v>877</v>
      </c>
      <c r="D170" s="426" t="s">
        <v>878</v>
      </c>
      <c r="E170" s="399"/>
      <c r="F170" s="399"/>
      <c r="G170" s="399"/>
      <c r="H170" s="436"/>
      <c r="I170" s="436">
        <v>40.0</v>
      </c>
      <c r="J170" s="455">
        <v>1.0</v>
      </c>
      <c r="K170" s="455">
        <v>40.0</v>
      </c>
      <c r="L170" s="455">
        <v>360.0</v>
      </c>
      <c r="M170" s="436"/>
      <c r="N170" s="436"/>
      <c r="O170" s="399"/>
      <c r="P170" s="399"/>
      <c r="Q170" s="399"/>
      <c r="R170" s="399"/>
      <c r="S170" s="400">
        <v>31200.0</v>
      </c>
      <c r="T170" s="400">
        <v>0.0</v>
      </c>
      <c r="U170" s="400"/>
      <c r="V170" s="400"/>
      <c r="W170" s="400"/>
      <c r="X170" s="400"/>
      <c r="Y170" s="400"/>
      <c r="Z170" s="400"/>
      <c r="AA170" s="400">
        <v>31200.0</v>
      </c>
      <c r="AB170" s="399"/>
      <c r="AC170" s="401"/>
      <c r="AD170" s="401"/>
      <c r="AE170" s="401"/>
      <c r="AF170" s="401"/>
      <c r="AG170" s="401"/>
      <c r="AH170" s="401"/>
    </row>
    <row r="171" ht="12.0" customHeight="1">
      <c r="A171" s="399"/>
      <c r="B171" s="436"/>
      <c r="C171" s="399"/>
      <c r="D171" s="399"/>
      <c r="E171" s="399"/>
      <c r="F171" s="399"/>
      <c r="G171" s="399"/>
      <c r="H171" s="436"/>
      <c r="I171" s="436"/>
      <c r="J171" s="447"/>
      <c r="K171" s="447"/>
      <c r="L171" s="455"/>
      <c r="M171" s="436"/>
      <c r="N171" s="436"/>
      <c r="O171" s="399"/>
      <c r="P171" s="399"/>
      <c r="Q171" s="399"/>
      <c r="R171" s="399"/>
      <c r="S171" s="400"/>
      <c r="T171" s="445"/>
      <c r="U171" s="400"/>
      <c r="V171" s="400"/>
      <c r="W171" s="400"/>
      <c r="X171" s="400"/>
      <c r="Y171" s="400"/>
      <c r="Z171" s="400"/>
      <c r="AA171" s="400"/>
      <c r="AB171" s="399"/>
      <c r="AC171" s="401"/>
      <c r="AD171" s="401"/>
      <c r="AE171" s="401"/>
      <c r="AF171" s="401"/>
      <c r="AG171" s="401"/>
      <c r="AH171" s="401"/>
    </row>
    <row r="172" ht="12.0" customHeight="1">
      <c r="A172" s="399"/>
      <c r="B172" s="436"/>
      <c r="C172" s="399"/>
      <c r="D172" s="399" t="s">
        <v>343</v>
      </c>
      <c r="E172" s="399"/>
      <c r="F172" s="399"/>
      <c r="G172" s="435" t="s">
        <v>381</v>
      </c>
      <c r="H172" s="435" t="s">
        <v>382</v>
      </c>
      <c r="I172" s="436"/>
      <c r="J172" s="447"/>
      <c r="K172" s="447"/>
      <c r="L172" s="455"/>
      <c r="M172" s="436"/>
      <c r="N172" s="436"/>
      <c r="O172" s="399"/>
      <c r="P172" s="399"/>
      <c r="Q172" s="399"/>
      <c r="R172" s="399"/>
      <c r="S172" s="400"/>
      <c r="T172" s="445"/>
      <c r="U172" s="400"/>
      <c r="V172" s="400"/>
      <c r="W172" s="400"/>
      <c r="X172" s="400"/>
      <c r="Y172" s="400"/>
      <c r="Z172" s="400"/>
      <c r="AA172" s="400"/>
      <c r="AB172" s="399"/>
      <c r="AC172" s="401"/>
      <c r="AD172" s="401"/>
      <c r="AE172" s="401"/>
      <c r="AF172" s="401"/>
      <c r="AG172" s="401"/>
      <c r="AH172" s="401"/>
    </row>
    <row r="173" ht="12.0" customHeight="1">
      <c r="A173" s="399"/>
      <c r="B173" s="436"/>
      <c r="C173" s="399"/>
      <c r="D173" s="399">
        <v>1.0</v>
      </c>
      <c r="E173" s="399" t="s">
        <v>375</v>
      </c>
      <c r="F173" s="399"/>
      <c r="G173" s="437">
        <v>0.0</v>
      </c>
      <c r="H173" s="456">
        <v>0.0</v>
      </c>
      <c r="I173" s="424" t="s">
        <v>873</v>
      </c>
      <c r="J173" s="447"/>
      <c r="K173" s="447"/>
      <c r="L173" s="455"/>
      <c r="M173" s="436"/>
      <c r="N173" s="436"/>
      <c r="O173" s="399"/>
      <c r="P173" s="399"/>
      <c r="Q173" s="399"/>
      <c r="R173" s="399"/>
      <c r="S173" s="400"/>
      <c r="T173" s="445"/>
      <c r="U173" s="400"/>
      <c r="V173" s="400"/>
      <c r="W173" s="400"/>
      <c r="X173" s="400"/>
      <c r="Y173" s="400"/>
      <c r="Z173" s="400"/>
      <c r="AA173" s="400"/>
      <c r="AB173" s="399"/>
      <c r="AC173" s="401"/>
      <c r="AD173" s="401"/>
      <c r="AE173" s="401"/>
      <c r="AF173" s="401"/>
      <c r="AG173" s="401"/>
      <c r="AH173" s="401"/>
    </row>
    <row r="174" ht="12.0" customHeight="1">
      <c r="A174" s="399"/>
      <c r="B174" s="436"/>
      <c r="C174" s="399"/>
      <c r="D174" s="399">
        <v>1.0</v>
      </c>
      <c r="E174" s="399" t="s">
        <v>575</v>
      </c>
      <c r="F174" s="399"/>
      <c r="G174" s="437">
        <v>0.0</v>
      </c>
      <c r="H174" s="456">
        <v>0.0</v>
      </c>
      <c r="I174" s="424" t="s">
        <v>873</v>
      </c>
      <c r="J174" s="447"/>
      <c r="K174" s="447"/>
      <c r="L174" s="455"/>
      <c r="M174" s="436"/>
      <c r="N174" s="436"/>
      <c r="O174" s="399"/>
      <c r="P174" s="399"/>
      <c r="Q174" s="399"/>
      <c r="R174" s="399"/>
      <c r="S174" s="400"/>
      <c r="T174" s="445"/>
      <c r="U174" s="400"/>
      <c r="V174" s="400"/>
      <c r="W174" s="400"/>
      <c r="X174" s="400"/>
      <c r="Y174" s="400"/>
      <c r="Z174" s="400"/>
      <c r="AA174" s="400"/>
      <c r="AB174" s="399"/>
      <c r="AC174" s="401"/>
      <c r="AD174" s="401"/>
      <c r="AE174" s="401"/>
      <c r="AF174" s="401"/>
      <c r="AG174" s="401"/>
      <c r="AH174" s="401"/>
    </row>
    <row r="175" ht="12.0" customHeight="1">
      <c r="A175" s="399"/>
      <c r="B175" s="436"/>
      <c r="C175" s="399"/>
      <c r="D175" s="399">
        <v>1.0</v>
      </c>
      <c r="E175" s="399" t="s">
        <v>374</v>
      </c>
      <c r="F175" s="399"/>
      <c r="G175" s="437">
        <v>0.0</v>
      </c>
      <c r="H175" s="456">
        <v>0.0</v>
      </c>
      <c r="I175" s="424" t="s">
        <v>873</v>
      </c>
      <c r="J175" s="447"/>
      <c r="K175" s="447"/>
      <c r="L175" s="455"/>
      <c r="M175" s="436"/>
      <c r="N175" s="436"/>
      <c r="O175" s="399"/>
      <c r="P175" s="399"/>
      <c r="Q175" s="399"/>
      <c r="R175" s="399"/>
      <c r="S175" s="400"/>
      <c r="T175" s="445"/>
      <c r="U175" s="400"/>
      <c r="V175" s="400"/>
      <c r="W175" s="400"/>
      <c r="X175" s="400"/>
      <c r="Y175" s="400"/>
      <c r="Z175" s="400"/>
      <c r="AA175" s="400"/>
      <c r="AB175" s="399"/>
      <c r="AC175" s="401"/>
      <c r="AD175" s="401"/>
      <c r="AE175" s="401"/>
      <c r="AF175" s="401"/>
      <c r="AG175" s="401"/>
      <c r="AH175" s="401"/>
    </row>
    <row r="176" ht="12.0" customHeight="1">
      <c r="A176" s="399"/>
      <c r="B176" s="436"/>
      <c r="C176" s="399"/>
      <c r="D176" s="399">
        <v>1.0</v>
      </c>
      <c r="E176" s="399" t="s">
        <v>576</v>
      </c>
      <c r="F176" s="399"/>
      <c r="G176" s="437">
        <v>0.0</v>
      </c>
      <c r="H176" s="456">
        <v>0.0</v>
      </c>
      <c r="I176" s="424" t="s">
        <v>873</v>
      </c>
      <c r="J176" s="447"/>
      <c r="K176" s="447"/>
      <c r="L176" s="455"/>
      <c r="M176" s="436"/>
      <c r="N176" s="436"/>
      <c r="O176" s="399"/>
      <c r="P176" s="399"/>
      <c r="Q176" s="399"/>
      <c r="R176" s="399"/>
      <c r="S176" s="400"/>
      <c r="T176" s="445"/>
      <c r="U176" s="400"/>
      <c r="V176" s="400"/>
      <c r="W176" s="400"/>
      <c r="X176" s="400"/>
      <c r="Y176" s="400"/>
      <c r="Z176" s="400"/>
      <c r="AA176" s="400"/>
      <c r="AB176" s="399"/>
      <c r="AC176" s="401"/>
      <c r="AD176" s="401"/>
      <c r="AE176" s="401"/>
      <c r="AF176" s="401"/>
      <c r="AG176" s="401"/>
      <c r="AH176" s="401"/>
    </row>
    <row r="177" ht="12.0" customHeight="1">
      <c r="A177" s="399"/>
      <c r="B177" s="436"/>
      <c r="C177" s="399"/>
      <c r="D177" s="399">
        <v>1.0</v>
      </c>
      <c r="E177" s="399" t="s">
        <v>577</v>
      </c>
      <c r="F177" s="399"/>
      <c r="G177" s="437">
        <v>0.0</v>
      </c>
      <c r="H177" s="456">
        <v>0.0</v>
      </c>
      <c r="I177" s="424" t="s">
        <v>873</v>
      </c>
      <c r="J177" s="447"/>
      <c r="K177" s="447"/>
      <c r="L177" s="455"/>
      <c r="M177" s="436"/>
      <c r="N177" s="436"/>
      <c r="O177" s="399"/>
      <c r="P177" s="399"/>
      <c r="Q177" s="399"/>
      <c r="R177" s="399"/>
      <c r="S177" s="400"/>
      <c r="T177" s="445"/>
      <c r="U177" s="400"/>
      <c r="V177" s="400"/>
      <c r="W177" s="400"/>
      <c r="X177" s="400"/>
      <c r="Y177" s="400"/>
      <c r="Z177" s="400"/>
      <c r="AA177" s="400"/>
      <c r="AB177" s="399"/>
      <c r="AC177" s="401"/>
      <c r="AD177" s="401"/>
      <c r="AE177" s="401"/>
      <c r="AF177" s="401"/>
      <c r="AG177" s="401"/>
      <c r="AH177" s="401"/>
    </row>
    <row r="178" ht="12.0" customHeight="1">
      <c r="A178" s="399"/>
      <c r="B178" s="436"/>
      <c r="C178" s="399"/>
      <c r="D178" s="399">
        <v>1.0</v>
      </c>
      <c r="E178" s="399" t="s">
        <v>578</v>
      </c>
      <c r="F178" s="399"/>
      <c r="G178" s="437">
        <v>0.0</v>
      </c>
      <c r="H178" s="456">
        <v>0.0</v>
      </c>
      <c r="I178" s="424" t="s">
        <v>873</v>
      </c>
      <c r="J178" s="447"/>
      <c r="K178" s="447"/>
      <c r="L178" s="455"/>
      <c r="M178" s="436"/>
      <c r="N178" s="436"/>
      <c r="O178" s="399"/>
      <c r="P178" s="399"/>
      <c r="Q178" s="399"/>
      <c r="R178" s="399"/>
      <c r="S178" s="400"/>
      <c r="T178" s="445"/>
      <c r="U178" s="400"/>
      <c r="V178" s="400"/>
      <c r="W178" s="400"/>
      <c r="X178" s="400"/>
      <c r="Y178" s="400"/>
      <c r="Z178" s="400"/>
      <c r="AA178" s="400"/>
      <c r="AB178" s="399"/>
      <c r="AC178" s="401"/>
      <c r="AD178" s="401"/>
      <c r="AE178" s="401"/>
      <c r="AF178" s="401"/>
      <c r="AG178" s="401"/>
      <c r="AH178" s="401"/>
    </row>
    <row r="179" ht="12.0" customHeight="1">
      <c r="A179" s="399"/>
      <c r="B179" s="436"/>
      <c r="C179" s="399"/>
      <c r="D179" s="399">
        <v>1.0</v>
      </c>
      <c r="E179" s="399" t="s">
        <v>579</v>
      </c>
      <c r="F179" s="399"/>
      <c r="G179" s="437">
        <v>0.0</v>
      </c>
      <c r="H179" s="456">
        <v>0.0</v>
      </c>
      <c r="I179" s="424" t="s">
        <v>873</v>
      </c>
      <c r="J179" s="447"/>
      <c r="K179" s="447"/>
      <c r="L179" s="455"/>
      <c r="M179" s="436"/>
      <c r="N179" s="436"/>
      <c r="O179" s="399"/>
      <c r="P179" s="399"/>
      <c r="Q179" s="399"/>
      <c r="R179" s="399"/>
      <c r="S179" s="400"/>
      <c r="T179" s="445"/>
      <c r="U179" s="400"/>
      <c r="V179" s="400"/>
      <c r="W179" s="400"/>
      <c r="X179" s="400"/>
      <c r="Y179" s="400"/>
      <c r="Z179" s="400"/>
      <c r="AA179" s="400"/>
      <c r="AB179" s="399"/>
      <c r="AC179" s="401"/>
      <c r="AD179" s="401"/>
      <c r="AE179" s="401"/>
      <c r="AF179" s="401"/>
      <c r="AG179" s="401"/>
      <c r="AH179" s="401"/>
    </row>
    <row r="180" ht="12.0" customHeight="1">
      <c r="A180" s="399"/>
      <c r="B180" s="436"/>
      <c r="C180" s="399"/>
      <c r="D180" s="399">
        <v>1.0</v>
      </c>
      <c r="E180" s="399" t="s">
        <v>580</v>
      </c>
      <c r="F180" s="399"/>
      <c r="G180" s="437">
        <v>0.0</v>
      </c>
      <c r="H180" s="456">
        <v>0.0</v>
      </c>
      <c r="I180" s="424" t="s">
        <v>873</v>
      </c>
      <c r="J180" s="447"/>
      <c r="K180" s="447"/>
      <c r="L180" s="455"/>
      <c r="M180" s="436"/>
      <c r="N180" s="436"/>
      <c r="O180" s="399"/>
      <c r="P180" s="399"/>
      <c r="Q180" s="399"/>
      <c r="R180" s="399"/>
      <c r="S180" s="400"/>
      <c r="T180" s="445"/>
      <c r="U180" s="400"/>
      <c r="V180" s="400"/>
      <c r="W180" s="400"/>
      <c r="X180" s="400"/>
      <c r="Y180" s="400"/>
      <c r="Z180" s="400"/>
      <c r="AA180" s="400"/>
      <c r="AB180" s="399"/>
      <c r="AC180" s="401"/>
      <c r="AD180" s="401"/>
      <c r="AE180" s="401"/>
      <c r="AF180" s="401"/>
      <c r="AG180" s="401"/>
      <c r="AH180" s="401"/>
    </row>
    <row r="181" ht="12.0" customHeight="1">
      <c r="A181" s="399"/>
      <c r="B181" s="436"/>
      <c r="C181" s="399"/>
      <c r="D181" s="399">
        <v>4.0</v>
      </c>
      <c r="E181" s="399" t="s">
        <v>581</v>
      </c>
      <c r="F181" s="399"/>
      <c r="G181" s="437">
        <v>0.0</v>
      </c>
      <c r="H181" s="456">
        <v>0.0</v>
      </c>
      <c r="I181" s="424" t="s">
        <v>873</v>
      </c>
      <c r="J181" s="447"/>
      <c r="K181" s="447"/>
      <c r="L181" s="455"/>
      <c r="M181" s="436"/>
      <c r="N181" s="436"/>
      <c r="O181" s="399"/>
      <c r="P181" s="399"/>
      <c r="Q181" s="399"/>
      <c r="R181" s="399"/>
      <c r="S181" s="400"/>
      <c r="T181" s="445"/>
      <c r="U181" s="400"/>
      <c r="V181" s="400"/>
      <c r="W181" s="400"/>
      <c r="X181" s="400"/>
      <c r="Y181" s="400"/>
      <c r="Z181" s="400"/>
      <c r="AA181" s="400"/>
      <c r="AB181" s="399"/>
      <c r="AC181" s="401"/>
      <c r="AD181" s="401"/>
      <c r="AE181" s="401"/>
      <c r="AF181" s="401"/>
      <c r="AG181" s="401"/>
      <c r="AH181" s="401"/>
    </row>
    <row r="182" ht="12.0" customHeight="1">
      <c r="A182" s="399"/>
      <c r="B182" s="436"/>
      <c r="C182" s="399"/>
      <c r="D182" s="441">
        <v>12.0</v>
      </c>
      <c r="E182" s="399" t="s">
        <v>589</v>
      </c>
      <c r="F182" s="399"/>
      <c r="G182" s="437">
        <v>0.0</v>
      </c>
      <c r="H182" s="457">
        <v>0.0</v>
      </c>
      <c r="I182" s="424" t="s">
        <v>873</v>
      </c>
      <c r="J182" s="447"/>
      <c r="K182" s="447"/>
      <c r="L182" s="455"/>
      <c r="M182" s="436"/>
      <c r="N182" s="436"/>
      <c r="O182" s="399"/>
      <c r="P182" s="399"/>
      <c r="Q182" s="399"/>
      <c r="R182" s="399"/>
      <c r="S182" s="400"/>
      <c r="T182" s="445"/>
      <c r="U182" s="400"/>
      <c r="V182" s="400"/>
      <c r="W182" s="400"/>
      <c r="X182" s="400"/>
      <c r="Y182" s="400"/>
      <c r="Z182" s="400"/>
      <c r="AA182" s="400"/>
      <c r="AB182" s="399"/>
      <c r="AC182" s="401"/>
      <c r="AD182" s="401"/>
      <c r="AE182" s="401"/>
      <c r="AF182" s="401"/>
      <c r="AG182" s="401"/>
      <c r="AH182" s="401"/>
    </row>
    <row r="183" ht="12.0" customHeight="1">
      <c r="A183" s="399"/>
      <c r="B183" s="436"/>
      <c r="C183" s="399"/>
      <c r="D183" s="399">
        <v>24.0</v>
      </c>
      <c r="E183" s="399"/>
      <c r="F183" s="399"/>
      <c r="G183" s="399"/>
      <c r="H183" s="437">
        <v>0.0</v>
      </c>
      <c r="I183" s="436"/>
      <c r="J183" s="447"/>
      <c r="K183" s="447"/>
      <c r="L183" s="455"/>
      <c r="M183" s="436"/>
      <c r="N183" s="436"/>
      <c r="O183" s="399"/>
      <c r="P183" s="399"/>
      <c r="Q183" s="399"/>
      <c r="R183" s="399"/>
      <c r="S183" s="400"/>
      <c r="T183" s="445"/>
      <c r="U183" s="400"/>
      <c r="V183" s="400"/>
      <c r="W183" s="400"/>
      <c r="X183" s="400"/>
      <c r="Y183" s="400"/>
      <c r="Z183" s="400"/>
      <c r="AA183" s="400"/>
      <c r="AB183" s="399"/>
      <c r="AC183" s="401"/>
      <c r="AD183" s="401"/>
      <c r="AE183" s="401"/>
      <c r="AF183" s="401"/>
      <c r="AG183" s="401"/>
      <c r="AH183" s="401"/>
    </row>
    <row r="184" ht="12.0" customHeight="1">
      <c r="A184" s="399"/>
      <c r="B184" s="436"/>
      <c r="C184" s="399"/>
      <c r="D184" s="399"/>
      <c r="E184" s="399"/>
      <c r="F184" s="399"/>
      <c r="G184" s="399"/>
      <c r="H184" s="436"/>
      <c r="I184" s="436"/>
      <c r="J184" s="447"/>
      <c r="K184" s="447"/>
      <c r="L184" s="455"/>
      <c r="M184" s="436"/>
      <c r="N184" s="436"/>
      <c r="O184" s="399"/>
      <c r="P184" s="399"/>
      <c r="Q184" s="399"/>
      <c r="R184" s="399"/>
      <c r="S184" s="400"/>
      <c r="T184" s="445"/>
      <c r="U184" s="400"/>
      <c r="V184" s="400"/>
      <c r="W184" s="400"/>
      <c r="X184" s="400"/>
      <c r="Y184" s="400"/>
      <c r="Z184" s="400"/>
      <c r="AA184" s="400"/>
      <c r="AB184" s="399"/>
      <c r="AC184" s="401"/>
      <c r="AD184" s="401"/>
      <c r="AE184" s="401"/>
      <c r="AF184" s="401"/>
      <c r="AG184" s="401"/>
      <c r="AH184" s="401"/>
    </row>
    <row r="185" ht="12.0" customHeight="1">
      <c r="A185" s="399"/>
      <c r="B185" s="436"/>
      <c r="C185" s="399"/>
      <c r="D185" s="399"/>
      <c r="E185" s="399"/>
      <c r="F185" s="399"/>
      <c r="G185" s="399"/>
      <c r="H185" s="436"/>
      <c r="I185" s="436" t="s">
        <v>357</v>
      </c>
      <c r="J185" s="436" t="s">
        <v>392</v>
      </c>
      <c r="K185" s="436" t="s">
        <v>393</v>
      </c>
      <c r="L185" s="436" t="s">
        <v>394</v>
      </c>
      <c r="M185" s="399"/>
      <c r="N185" s="436"/>
      <c r="O185" s="399"/>
      <c r="P185" s="399"/>
      <c r="Q185" s="399"/>
      <c r="R185" s="399"/>
      <c r="S185" s="400"/>
      <c r="T185" s="445"/>
      <c r="U185" s="400"/>
      <c r="V185" s="400"/>
      <c r="W185" s="400"/>
      <c r="X185" s="400"/>
      <c r="Y185" s="400"/>
      <c r="Z185" s="400"/>
      <c r="AA185" s="400"/>
      <c r="AB185" s="399"/>
      <c r="AC185" s="401"/>
      <c r="AD185" s="401"/>
      <c r="AE185" s="401"/>
      <c r="AF185" s="401"/>
      <c r="AG185" s="401"/>
      <c r="AH185" s="401"/>
    </row>
    <row r="186" ht="12.0" customHeight="1">
      <c r="A186" s="399"/>
      <c r="B186" s="436"/>
      <c r="C186" s="399"/>
      <c r="D186" s="399"/>
      <c r="E186" s="399"/>
      <c r="F186" s="399"/>
      <c r="G186" s="399"/>
      <c r="H186" s="435" t="s">
        <v>184</v>
      </c>
      <c r="I186" s="435" t="s">
        <v>395</v>
      </c>
      <c r="J186" s="442" t="s">
        <v>360</v>
      </c>
      <c r="K186" s="435" t="s">
        <v>396</v>
      </c>
      <c r="L186" s="435" t="s">
        <v>360</v>
      </c>
      <c r="M186" s="399"/>
      <c r="N186" s="435"/>
      <c r="O186" s="399"/>
      <c r="P186" s="399"/>
      <c r="Q186" s="399"/>
      <c r="R186" s="399"/>
      <c r="S186" s="400"/>
      <c r="T186" s="445"/>
      <c r="U186" s="400"/>
      <c r="V186" s="400"/>
      <c r="W186" s="400"/>
      <c r="X186" s="400"/>
      <c r="Y186" s="400"/>
      <c r="Z186" s="400"/>
      <c r="AA186" s="400"/>
      <c r="AB186" s="399"/>
      <c r="AC186" s="401"/>
      <c r="AD186" s="401"/>
      <c r="AE186" s="401"/>
      <c r="AF186" s="401"/>
      <c r="AG186" s="401"/>
      <c r="AH186" s="401"/>
    </row>
    <row r="187" ht="12.0" customHeight="1">
      <c r="A187" s="399"/>
      <c r="B187" s="436"/>
      <c r="C187" s="399"/>
      <c r="D187" s="424" t="s">
        <v>397</v>
      </c>
      <c r="E187" s="399"/>
      <c r="F187" s="399"/>
      <c r="G187" s="399"/>
      <c r="H187" s="458">
        <v>600.0</v>
      </c>
      <c r="I187" s="459">
        <v>24.0</v>
      </c>
      <c r="J187" s="456">
        <v>14400.0</v>
      </c>
      <c r="K187" s="436"/>
      <c r="L187" s="458">
        <v>14400.0</v>
      </c>
      <c r="M187" s="399"/>
      <c r="N187" s="458"/>
      <c r="O187" s="399"/>
      <c r="P187" s="399"/>
      <c r="Q187" s="399"/>
      <c r="R187" s="399"/>
      <c r="S187" s="400"/>
      <c r="T187" s="445"/>
      <c r="U187" s="400"/>
      <c r="V187" s="400"/>
      <c r="W187" s="400"/>
      <c r="X187" s="400"/>
      <c r="Y187" s="400"/>
      <c r="Z187" s="400"/>
      <c r="AA187" s="400"/>
      <c r="AB187" s="399"/>
      <c r="AC187" s="401"/>
      <c r="AD187" s="401"/>
      <c r="AE187" s="401"/>
      <c r="AF187" s="401"/>
      <c r="AG187" s="401"/>
      <c r="AH187" s="401"/>
    </row>
    <row r="188" ht="12.0" customHeight="1">
      <c r="A188" s="399"/>
      <c r="B188" s="436"/>
      <c r="C188" s="399"/>
      <c r="D188" s="424" t="s">
        <v>398</v>
      </c>
      <c r="E188" s="399"/>
      <c r="F188" s="399"/>
      <c r="G188" s="399"/>
      <c r="H188" s="458">
        <v>350.0</v>
      </c>
      <c r="I188" s="459">
        <v>24.0</v>
      </c>
      <c r="J188" s="456">
        <v>8400.0</v>
      </c>
      <c r="K188" s="436"/>
      <c r="L188" s="458">
        <v>8400.0</v>
      </c>
      <c r="M188" s="399"/>
      <c r="N188" s="458"/>
      <c r="O188" s="399"/>
      <c r="P188" s="399"/>
      <c r="Q188" s="399"/>
      <c r="R188" s="399"/>
      <c r="S188" s="400"/>
      <c r="T188" s="445"/>
      <c r="U188" s="400"/>
      <c r="V188" s="400"/>
      <c r="W188" s="400"/>
      <c r="X188" s="400"/>
      <c r="Y188" s="400"/>
      <c r="Z188" s="400"/>
      <c r="AA188" s="400"/>
      <c r="AB188" s="399"/>
      <c r="AC188" s="401"/>
      <c r="AD188" s="401"/>
      <c r="AE188" s="401"/>
      <c r="AF188" s="401"/>
      <c r="AG188" s="401"/>
      <c r="AH188" s="401"/>
    </row>
    <row r="189" ht="12.0" customHeight="1">
      <c r="A189" s="399"/>
      <c r="B189" s="436"/>
      <c r="C189" s="399"/>
      <c r="D189" s="399" t="s">
        <v>399</v>
      </c>
      <c r="E189" s="399"/>
      <c r="F189" s="399">
        <v>4.0</v>
      </c>
      <c r="G189" s="399" t="s">
        <v>400</v>
      </c>
      <c r="H189" s="458">
        <v>150.0</v>
      </c>
      <c r="I189" s="459">
        <v>24.0</v>
      </c>
      <c r="J189" s="456">
        <v>3600.0</v>
      </c>
      <c r="K189" s="437">
        <v>0.0</v>
      </c>
      <c r="L189" s="458">
        <v>3600.0</v>
      </c>
      <c r="M189" s="399"/>
      <c r="N189" s="458"/>
      <c r="O189" s="399"/>
      <c r="P189" s="399"/>
      <c r="Q189" s="399"/>
      <c r="R189" s="399"/>
      <c r="S189" s="400"/>
      <c r="T189" s="445"/>
      <c r="U189" s="400"/>
      <c r="V189" s="400"/>
      <c r="W189" s="400"/>
      <c r="X189" s="400"/>
      <c r="Y189" s="400"/>
      <c r="Z189" s="400"/>
      <c r="AA189" s="400"/>
      <c r="AB189" s="399"/>
      <c r="AC189" s="401"/>
      <c r="AD189" s="401"/>
      <c r="AE189" s="401"/>
      <c r="AF189" s="401"/>
      <c r="AG189" s="401"/>
      <c r="AH189" s="401"/>
    </row>
    <row r="190" ht="12.0" customHeight="1">
      <c r="A190" s="399"/>
      <c r="B190" s="436"/>
      <c r="C190" s="399"/>
      <c r="D190" s="399" t="s">
        <v>401</v>
      </c>
      <c r="E190" s="436"/>
      <c r="F190" s="399">
        <v>1.0</v>
      </c>
      <c r="G190" s="399" t="s">
        <v>400</v>
      </c>
      <c r="H190" s="458">
        <v>50.0</v>
      </c>
      <c r="I190" s="459">
        <v>24.0</v>
      </c>
      <c r="J190" s="456">
        <v>1200.0</v>
      </c>
      <c r="K190" s="437">
        <v>0.0</v>
      </c>
      <c r="L190" s="458">
        <v>1200.0</v>
      </c>
      <c r="M190" s="399"/>
      <c r="N190" s="458"/>
      <c r="O190" s="399"/>
      <c r="P190" s="399"/>
      <c r="Q190" s="399"/>
      <c r="R190" s="399"/>
      <c r="S190" s="400"/>
      <c r="T190" s="445"/>
      <c r="U190" s="400"/>
      <c r="V190" s="400"/>
      <c r="W190" s="400"/>
      <c r="X190" s="400"/>
      <c r="Y190" s="400"/>
      <c r="Z190" s="400"/>
      <c r="AA190" s="400"/>
      <c r="AB190" s="399"/>
      <c r="AC190" s="401"/>
      <c r="AD190" s="401"/>
      <c r="AE190" s="401"/>
      <c r="AF190" s="401"/>
      <c r="AG190" s="401"/>
      <c r="AH190" s="401"/>
    </row>
    <row r="191" ht="12.0" customHeight="1">
      <c r="A191" s="399"/>
      <c r="B191" s="436"/>
      <c r="C191" s="399"/>
      <c r="D191" s="399" t="s">
        <v>402</v>
      </c>
      <c r="E191" s="399"/>
      <c r="F191" s="399">
        <v>1.0</v>
      </c>
      <c r="G191" s="399" t="s">
        <v>400</v>
      </c>
      <c r="H191" s="458">
        <v>25.0</v>
      </c>
      <c r="I191" s="459">
        <v>24.0</v>
      </c>
      <c r="J191" s="456">
        <v>600.0</v>
      </c>
      <c r="K191" s="437">
        <v>0.0</v>
      </c>
      <c r="L191" s="458">
        <v>600.0</v>
      </c>
      <c r="M191" s="399"/>
      <c r="N191" s="458"/>
      <c r="O191" s="399"/>
      <c r="P191" s="399"/>
      <c r="Q191" s="399"/>
      <c r="R191" s="399"/>
      <c r="S191" s="400"/>
      <c r="T191" s="445"/>
      <c r="U191" s="400"/>
      <c r="V191" s="400"/>
      <c r="W191" s="400"/>
      <c r="X191" s="400"/>
      <c r="Y191" s="400"/>
      <c r="Z191" s="400"/>
      <c r="AA191" s="400"/>
      <c r="AB191" s="399"/>
      <c r="AC191" s="401"/>
      <c r="AD191" s="401"/>
      <c r="AE191" s="401"/>
      <c r="AF191" s="401"/>
      <c r="AG191" s="401"/>
      <c r="AH191" s="401"/>
    </row>
    <row r="192" ht="12.0" customHeight="1">
      <c r="A192" s="399"/>
      <c r="B192" s="436"/>
      <c r="C192" s="399"/>
      <c r="D192" s="424" t="s">
        <v>403</v>
      </c>
      <c r="E192" s="399"/>
      <c r="F192" s="399">
        <v>1.0</v>
      </c>
      <c r="G192" s="399" t="s">
        <v>400</v>
      </c>
      <c r="H192" s="458">
        <v>125.0</v>
      </c>
      <c r="I192" s="459">
        <v>24.0</v>
      </c>
      <c r="J192" s="456">
        <v>3000.0</v>
      </c>
      <c r="K192" s="437">
        <v>0.0</v>
      </c>
      <c r="L192" s="458">
        <v>3000.0</v>
      </c>
      <c r="M192" s="399"/>
      <c r="N192" s="458"/>
      <c r="O192" s="399"/>
      <c r="P192" s="399"/>
      <c r="Q192" s="399"/>
      <c r="R192" s="399"/>
      <c r="S192" s="400"/>
      <c r="T192" s="445"/>
      <c r="U192" s="400"/>
      <c r="V192" s="400"/>
      <c r="W192" s="400"/>
      <c r="X192" s="400"/>
      <c r="Y192" s="400"/>
      <c r="Z192" s="400"/>
      <c r="AA192" s="400"/>
      <c r="AB192" s="399"/>
      <c r="AC192" s="401"/>
      <c r="AD192" s="401"/>
      <c r="AE192" s="401"/>
      <c r="AF192" s="401"/>
      <c r="AG192" s="401"/>
      <c r="AH192" s="401"/>
    </row>
    <row r="193" ht="12.0" customHeight="1">
      <c r="A193" s="399"/>
      <c r="B193" s="436"/>
      <c r="C193" s="399"/>
      <c r="D193" s="424" t="s">
        <v>404</v>
      </c>
      <c r="E193" s="399"/>
      <c r="F193" s="399">
        <v>8.0</v>
      </c>
      <c r="G193" s="399" t="s">
        <v>405</v>
      </c>
      <c r="H193" s="458"/>
      <c r="I193" s="436"/>
      <c r="J193" s="456"/>
      <c r="K193" s="437">
        <v>0.0</v>
      </c>
      <c r="L193" s="458">
        <v>0.0</v>
      </c>
      <c r="M193" s="399"/>
      <c r="N193" s="458"/>
      <c r="O193" s="399"/>
      <c r="P193" s="399"/>
      <c r="Q193" s="399"/>
      <c r="R193" s="399"/>
      <c r="S193" s="400"/>
      <c r="T193" s="445"/>
      <c r="U193" s="400"/>
      <c r="V193" s="400"/>
      <c r="W193" s="400"/>
      <c r="X193" s="400"/>
      <c r="Y193" s="400"/>
      <c r="Z193" s="400"/>
      <c r="AA193" s="400"/>
      <c r="AB193" s="399"/>
      <c r="AC193" s="401"/>
      <c r="AD193" s="401"/>
      <c r="AE193" s="401"/>
      <c r="AF193" s="401"/>
      <c r="AG193" s="401"/>
      <c r="AH193" s="401"/>
    </row>
    <row r="194" ht="12.0" customHeight="1">
      <c r="A194" s="399"/>
      <c r="B194" s="436"/>
      <c r="C194" s="399"/>
      <c r="D194" s="399"/>
      <c r="E194" s="399"/>
      <c r="F194" s="399"/>
      <c r="G194" s="399"/>
      <c r="H194" s="458"/>
      <c r="I194" s="436"/>
      <c r="J194" s="456"/>
      <c r="K194" s="460"/>
      <c r="L194" s="461"/>
      <c r="M194" s="399"/>
      <c r="N194" s="458"/>
      <c r="O194" s="399"/>
      <c r="P194" s="399"/>
      <c r="Q194" s="399"/>
      <c r="R194" s="399"/>
      <c r="S194" s="400"/>
      <c r="T194" s="445"/>
      <c r="U194" s="400"/>
      <c r="V194" s="400"/>
      <c r="W194" s="400"/>
      <c r="X194" s="400"/>
      <c r="Y194" s="400"/>
      <c r="Z194" s="400"/>
      <c r="AA194" s="400"/>
      <c r="AB194" s="399"/>
      <c r="AC194" s="401"/>
      <c r="AD194" s="401"/>
      <c r="AE194" s="401"/>
      <c r="AF194" s="401"/>
      <c r="AG194" s="401"/>
      <c r="AH194" s="401"/>
    </row>
    <row r="195" ht="12.0" customHeight="1">
      <c r="A195" s="399"/>
      <c r="B195" s="436"/>
      <c r="C195" s="399"/>
      <c r="D195" s="399"/>
      <c r="E195" s="399"/>
      <c r="F195" s="399">
        <v>15.0</v>
      </c>
      <c r="G195" s="399"/>
      <c r="H195" s="436"/>
      <c r="I195" s="456"/>
      <c r="J195" s="456">
        <v>31200.0</v>
      </c>
      <c r="K195" s="437">
        <v>0.0</v>
      </c>
      <c r="L195" s="458">
        <v>31200.0</v>
      </c>
      <c r="M195" s="399"/>
      <c r="N195" s="458"/>
      <c r="O195" s="399"/>
      <c r="P195" s="399"/>
      <c r="Q195" s="399"/>
      <c r="R195" s="399"/>
      <c r="S195" s="400"/>
      <c r="T195" s="445"/>
      <c r="U195" s="400"/>
      <c r="V195" s="400"/>
      <c r="W195" s="400"/>
      <c r="X195" s="400"/>
      <c r="Y195" s="400"/>
      <c r="Z195" s="400"/>
      <c r="AA195" s="400"/>
      <c r="AB195" s="399"/>
      <c r="AC195" s="401"/>
      <c r="AD195" s="401"/>
      <c r="AE195" s="401"/>
      <c r="AF195" s="401"/>
      <c r="AG195" s="401"/>
      <c r="AH195" s="401"/>
    </row>
    <row r="196" ht="12.0" customHeight="1">
      <c r="A196" s="399"/>
      <c r="B196" s="436"/>
      <c r="C196" s="399"/>
      <c r="D196" s="399"/>
      <c r="E196" s="399"/>
      <c r="F196" s="399"/>
      <c r="G196" s="399"/>
      <c r="H196" s="436"/>
      <c r="I196" s="456"/>
      <c r="J196" s="456"/>
      <c r="K196" s="437"/>
      <c r="L196" s="458"/>
      <c r="M196" s="399"/>
      <c r="N196" s="458"/>
      <c r="O196" s="399"/>
      <c r="P196" s="399"/>
      <c r="Q196" s="399"/>
      <c r="R196" s="399"/>
      <c r="S196" s="400"/>
      <c r="T196" s="445"/>
      <c r="U196" s="400"/>
      <c r="V196" s="400"/>
      <c r="W196" s="400"/>
      <c r="X196" s="400"/>
      <c r="Y196" s="400"/>
      <c r="Z196" s="400"/>
      <c r="AA196" s="400"/>
      <c r="AB196" s="399"/>
      <c r="AC196" s="401"/>
      <c r="AD196" s="401"/>
      <c r="AE196" s="401"/>
      <c r="AF196" s="401"/>
      <c r="AG196" s="401"/>
      <c r="AH196" s="401"/>
    </row>
    <row r="197" ht="12.0" customHeight="1">
      <c r="A197" s="399"/>
      <c r="B197" s="436"/>
      <c r="C197" s="436" t="s">
        <v>879</v>
      </c>
      <c r="D197" s="426" t="s">
        <v>880</v>
      </c>
      <c r="E197" s="399"/>
      <c r="F197" s="399"/>
      <c r="G197" s="399"/>
      <c r="H197" s="436"/>
      <c r="I197" s="436">
        <v>16.0</v>
      </c>
      <c r="J197" s="455">
        <v>1.0</v>
      </c>
      <c r="K197" s="455">
        <v>16.0</v>
      </c>
      <c r="L197" s="455">
        <v>384.0</v>
      </c>
      <c r="M197" s="436"/>
      <c r="N197" s="436"/>
      <c r="O197" s="399"/>
      <c r="P197" s="399"/>
      <c r="Q197" s="399"/>
      <c r="R197" s="399"/>
      <c r="S197" s="400"/>
      <c r="T197" s="400">
        <v>0.0</v>
      </c>
      <c r="U197" s="400"/>
      <c r="V197" s="400"/>
      <c r="W197" s="400"/>
      <c r="X197" s="400"/>
      <c r="Y197" s="400"/>
      <c r="Z197" s="400"/>
      <c r="AA197" s="400">
        <v>0.0</v>
      </c>
      <c r="AB197" s="399"/>
      <c r="AC197" s="401"/>
      <c r="AD197" s="401"/>
      <c r="AE197" s="401"/>
      <c r="AF197" s="401"/>
      <c r="AG197" s="401"/>
      <c r="AH197" s="401"/>
    </row>
    <row r="198" ht="12.0" customHeight="1">
      <c r="A198" s="399"/>
      <c r="B198" s="436"/>
      <c r="C198" s="399"/>
      <c r="D198" s="399"/>
      <c r="E198" s="399"/>
      <c r="F198" s="399"/>
      <c r="G198" s="399"/>
      <c r="H198" s="436"/>
      <c r="I198" s="436"/>
      <c r="J198" s="447"/>
      <c r="K198" s="447"/>
      <c r="L198" s="455"/>
      <c r="M198" s="436"/>
      <c r="N198" s="436"/>
      <c r="O198" s="399"/>
      <c r="P198" s="399"/>
      <c r="Q198" s="399"/>
      <c r="R198" s="399"/>
      <c r="S198" s="400"/>
      <c r="T198" s="445"/>
      <c r="U198" s="400"/>
      <c r="V198" s="400"/>
      <c r="W198" s="400"/>
      <c r="X198" s="400"/>
      <c r="Y198" s="400"/>
      <c r="Z198" s="400"/>
      <c r="AA198" s="400"/>
      <c r="AB198" s="399"/>
      <c r="AC198" s="401"/>
      <c r="AD198" s="401"/>
      <c r="AE198" s="401"/>
      <c r="AF198" s="401"/>
      <c r="AG198" s="401"/>
      <c r="AH198" s="401"/>
    </row>
    <row r="199" ht="12.0" customHeight="1">
      <c r="A199" s="399"/>
      <c r="B199" s="436"/>
      <c r="C199" s="399"/>
      <c r="D199" s="399" t="s">
        <v>343</v>
      </c>
      <c r="E199" s="399"/>
      <c r="F199" s="399"/>
      <c r="G199" s="435" t="s">
        <v>381</v>
      </c>
      <c r="H199" s="435" t="s">
        <v>382</v>
      </c>
      <c r="I199" s="436"/>
      <c r="J199" s="447"/>
      <c r="K199" s="447"/>
      <c r="L199" s="455"/>
      <c r="M199" s="436"/>
      <c r="N199" s="436"/>
      <c r="O199" s="399"/>
      <c r="P199" s="399"/>
      <c r="Q199" s="399"/>
      <c r="R199" s="399"/>
      <c r="S199" s="400"/>
      <c r="T199" s="445"/>
      <c r="U199" s="400"/>
      <c r="V199" s="400"/>
      <c r="W199" s="400"/>
      <c r="X199" s="400"/>
      <c r="Y199" s="400"/>
      <c r="Z199" s="400"/>
      <c r="AA199" s="400"/>
      <c r="AB199" s="399"/>
      <c r="AC199" s="401"/>
      <c r="AD199" s="401"/>
      <c r="AE199" s="401"/>
      <c r="AF199" s="401"/>
      <c r="AG199" s="401"/>
      <c r="AH199" s="401"/>
    </row>
    <row r="200" ht="12.0" customHeight="1">
      <c r="A200" s="399"/>
      <c r="B200" s="436"/>
      <c r="C200" s="399"/>
      <c r="D200" s="399">
        <v>1.0</v>
      </c>
      <c r="E200" s="399" t="s">
        <v>375</v>
      </c>
      <c r="F200" s="399"/>
      <c r="G200" s="437">
        <v>0.0</v>
      </c>
      <c r="H200" s="456">
        <v>0.0</v>
      </c>
      <c r="I200" s="424" t="s">
        <v>873</v>
      </c>
      <c r="J200" s="447"/>
      <c r="K200" s="447"/>
      <c r="L200" s="455"/>
      <c r="M200" s="436"/>
      <c r="N200" s="436"/>
      <c r="O200" s="399"/>
      <c r="P200" s="399"/>
      <c r="Q200" s="399"/>
      <c r="R200" s="399"/>
      <c r="S200" s="400"/>
      <c r="T200" s="445"/>
      <c r="U200" s="400"/>
      <c r="V200" s="400"/>
      <c r="W200" s="400"/>
      <c r="X200" s="400"/>
      <c r="Y200" s="400"/>
      <c r="Z200" s="400"/>
      <c r="AA200" s="400"/>
      <c r="AB200" s="399"/>
      <c r="AC200" s="401"/>
      <c r="AD200" s="401"/>
      <c r="AE200" s="401"/>
      <c r="AF200" s="401"/>
      <c r="AG200" s="401"/>
      <c r="AH200" s="401"/>
    </row>
    <row r="201" ht="12.0" customHeight="1">
      <c r="A201" s="399"/>
      <c r="B201" s="436"/>
      <c r="C201" s="399"/>
      <c r="D201" s="399">
        <v>1.0</v>
      </c>
      <c r="E201" s="399" t="s">
        <v>575</v>
      </c>
      <c r="F201" s="399"/>
      <c r="G201" s="437">
        <v>0.0</v>
      </c>
      <c r="H201" s="456">
        <v>0.0</v>
      </c>
      <c r="I201" s="424" t="s">
        <v>873</v>
      </c>
      <c r="J201" s="447"/>
      <c r="K201" s="447"/>
      <c r="L201" s="455"/>
      <c r="M201" s="436"/>
      <c r="N201" s="436"/>
      <c r="O201" s="399"/>
      <c r="P201" s="399"/>
      <c r="Q201" s="399"/>
      <c r="R201" s="399"/>
      <c r="S201" s="400"/>
      <c r="T201" s="445"/>
      <c r="U201" s="400"/>
      <c r="V201" s="400"/>
      <c r="W201" s="400"/>
      <c r="X201" s="400"/>
      <c r="Y201" s="400"/>
      <c r="Z201" s="400"/>
      <c r="AA201" s="400"/>
      <c r="AB201" s="399"/>
      <c r="AC201" s="401"/>
      <c r="AD201" s="401"/>
      <c r="AE201" s="401"/>
      <c r="AF201" s="401"/>
      <c r="AG201" s="401"/>
      <c r="AH201" s="401"/>
    </row>
    <row r="202" ht="12.0" customHeight="1">
      <c r="A202" s="399"/>
      <c r="B202" s="436"/>
      <c r="C202" s="399"/>
      <c r="D202" s="399">
        <v>1.0</v>
      </c>
      <c r="E202" s="399" t="s">
        <v>374</v>
      </c>
      <c r="F202" s="399"/>
      <c r="G202" s="437">
        <v>0.0</v>
      </c>
      <c r="H202" s="456">
        <v>0.0</v>
      </c>
      <c r="I202" s="424" t="s">
        <v>873</v>
      </c>
      <c r="J202" s="447"/>
      <c r="K202" s="447"/>
      <c r="L202" s="455"/>
      <c r="M202" s="436"/>
      <c r="N202" s="436"/>
      <c r="O202" s="399"/>
      <c r="P202" s="399"/>
      <c r="Q202" s="399"/>
      <c r="R202" s="399"/>
      <c r="S202" s="400"/>
      <c r="T202" s="445"/>
      <c r="U202" s="400"/>
      <c r="V202" s="400"/>
      <c r="W202" s="400"/>
      <c r="X202" s="400"/>
      <c r="Y202" s="400"/>
      <c r="Z202" s="400"/>
      <c r="AA202" s="400"/>
      <c r="AB202" s="399"/>
      <c r="AC202" s="401"/>
      <c r="AD202" s="401"/>
      <c r="AE202" s="401"/>
      <c r="AF202" s="401"/>
      <c r="AG202" s="401"/>
      <c r="AH202" s="401"/>
    </row>
    <row r="203" ht="12.0" customHeight="1">
      <c r="A203" s="399"/>
      <c r="B203" s="436"/>
      <c r="C203" s="399"/>
      <c r="D203" s="399">
        <v>1.0</v>
      </c>
      <c r="E203" s="399" t="s">
        <v>576</v>
      </c>
      <c r="F203" s="399"/>
      <c r="G203" s="437">
        <v>0.0</v>
      </c>
      <c r="H203" s="456">
        <v>0.0</v>
      </c>
      <c r="I203" s="424" t="s">
        <v>873</v>
      </c>
      <c r="J203" s="447"/>
      <c r="K203" s="447"/>
      <c r="L203" s="455"/>
      <c r="M203" s="436"/>
      <c r="N203" s="436"/>
      <c r="O203" s="399"/>
      <c r="P203" s="399"/>
      <c r="Q203" s="399"/>
      <c r="R203" s="399"/>
      <c r="S203" s="400"/>
      <c r="T203" s="445"/>
      <c r="U203" s="400"/>
      <c r="V203" s="400"/>
      <c r="W203" s="400"/>
      <c r="X203" s="400"/>
      <c r="Y203" s="400"/>
      <c r="Z203" s="400"/>
      <c r="AA203" s="400"/>
      <c r="AB203" s="399"/>
      <c r="AC203" s="401"/>
      <c r="AD203" s="401"/>
      <c r="AE203" s="401"/>
      <c r="AF203" s="401"/>
      <c r="AG203" s="401"/>
      <c r="AH203" s="401"/>
    </row>
    <row r="204" ht="12.0" customHeight="1">
      <c r="A204" s="399"/>
      <c r="B204" s="436"/>
      <c r="C204" s="399"/>
      <c r="D204" s="399">
        <v>1.0</v>
      </c>
      <c r="E204" s="399" t="s">
        <v>577</v>
      </c>
      <c r="F204" s="399"/>
      <c r="G204" s="437">
        <v>0.0</v>
      </c>
      <c r="H204" s="456">
        <v>0.0</v>
      </c>
      <c r="I204" s="424" t="s">
        <v>873</v>
      </c>
      <c r="J204" s="447"/>
      <c r="K204" s="447"/>
      <c r="L204" s="455"/>
      <c r="M204" s="436"/>
      <c r="N204" s="436"/>
      <c r="O204" s="399"/>
      <c r="P204" s="399"/>
      <c r="Q204" s="399"/>
      <c r="R204" s="399"/>
      <c r="S204" s="400"/>
      <c r="T204" s="445"/>
      <c r="U204" s="400"/>
      <c r="V204" s="400"/>
      <c r="W204" s="400"/>
      <c r="X204" s="400"/>
      <c r="Y204" s="400"/>
      <c r="Z204" s="400"/>
      <c r="AA204" s="400"/>
      <c r="AB204" s="399"/>
      <c r="AC204" s="401"/>
      <c r="AD204" s="401"/>
      <c r="AE204" s="401"/>
      <c r="AF204" s="401"/>
      <c r="AG204" s="401"/>
      <c r="AH204" s="401"/>
    </row>
    <row r="205" ht="12.0" customHeight="1">
      <c r="A205" s="399"/>
      <c r="B205" s="436"/>
      <c r="C205" s="399"/>
      <c r="D205" s="399">
        <v>1.0</v>
      </c>
      <c r="E205" s="399" t="s">
        <v>578</v>
      </c>
      <c r="F205" s="399"/>
      <c r="G205" s="437">
        <v>0.0</v>
      </c>
      <c r="H205" s="456">
        <v>0.0</v>
      </c>
      <c r="I205" s="424" t="s">
        <v>873</v>
      </c>
      <c r="J205" s="447"/>
      <c r="K205" s="447"/>
      <c r="L205" s="455"/>
      <c r="M205" s="436"/>
      <c r="N205" s="436"/>
      <c r="O205" s="399"/>
      <c r="P205" s="399"/>
      <c r="Q205" s="399"/>
      <c r="R205" s="399"/>
      <c r="S205" s="400"/>
      <c r="T205" s="445"/>
      <c r="U205" s="400"/>
      <c r="V205" s="400"/>
      <c r="W205" s="400"/>
      <c r="X205" s="400"/>
      <c r="Y205" s="400"/>
      <c r="Z205" s="400"/>
      <c r="AA205" s="400"/>
      <c r="AB205" s="399"/>
      <c r="AC205" s="401"/>
      <c r="AD205" s="401"/>
      <c r="AE205" s="401"/>
      <c r="AF205" s="401"/>
      <c r="AG205" s="401"/>
      <c r="AH205" s="401"/>
    </row>
    <row r="206" ht="12.0" customHeight="1">
      <c r="A206" s="399"/>
      <c r="B206" s="436"/>
      <c r="C206" s="399"/>
      <c r="D206" s="399">
        <v>1.0</v>
      </c>
      <c r="E206" s="399" t="s">
        <v>579</v>
      </c>
      <c r="F206" s="399"/>
      <c r="G206" s="437">
        <v>0.0</v>
      </c>
      <c r="H206" s="456">
        <v>0.0</v>
      </c>
      <c r="I206" s="424" t="s">
        <v>873</v>
      </c>
      <c r="J206" s="447"/>
      <c r="K206" s="447"/>
      <c r="L206" s="455"/>
      <c r="M206" s="436"/>
      <c r="N206" s="436"/>
      <c r="O206" s="399"/>
      <c r="P206" s="399"/>
      <c r="Q206" s="399"/>
      <c r="R206" s="399"/>
      <c r="S206" s="400"/>
      <c r="T206" s="445"/>
      <c r="U206" s="400"/>
      <c r="V206" s="400"/>
      <c r="W206" s="400"/>
      <c r="X206" s="400"/>
      <c r="Y206" s="400"/>
      <c r="Z206" s="400"/>
      <c r="AA206" s="400"/>
      <c r="AB206" s="399"/>
      <c r="AC206" s="401"/>
      <c r="AD206" s="401"/>
      <c r="AE206" s="401"/>
      <c r="AF206" s="401"/>
      <c r="AG206" s="401"/>
      <c r="AH206" s="401"/>
    </row>
    <row r="207" ht="12.0" customHeight="1">
      <c r="A207" s="399"/>
      <c r="B207" s="436"/>
      <c r="C207" s="399"/>
      <c r="D207" s="399">
        <v>1.0</v>
      </c>
      <c r="E207" s="399" t="s">
        <v>580</v>
      </c>
      <c r="F207" s="399"/>
      <c r="G207" s="437">
        <v>0.0</v>
      </c>
      <c r="H207" s="456">
        <v>0.0</v>
      </c>
      <c r="I207" s="424" t="s">
        <v>873</v>
      </c>
      <c r="J207" s="447"/>
      <c r="K207" s="447"/>
      <c r="L207" s="455"/>
      <c r="M207" s="436"/>
      <c r="N207" s="436"/>
      <c r="O207" s="399"/>
      <c r="P207" s="399"/>
      <c r="Q207" s="399"/>
      <c r="R207" s="399"/>
      <c r="S207" s="400"/>
      <c r="T207" s="445"/>
      <c r="U207" s="400"/>
      <c r="V207" s="400"/>
      <c r="W207" s="400"/>
      <c r="X207" s="400"/>
      <c r="Y207" s="400"/>
      <c r="Z207" s="400"/>
      <c r="AA207" s="400"/>
      <c r="AB207" s="399"/>
      <c r="AC207" s="401"/>
      <c r="AD207" s="401"/>
      <c r="AE207" s="401"/>
      <c r="AF207" s="401"/>
      <c r="AG207" s="401"/>
      <c r="AH207" s="401"/>
    </row>
    <row r="208" ht="12.0" customHeight="1">
      <c r="A208" s="399"/>
      <c r="B208" s="436"/>
      <c r="C208" s="399"/>
      <c r="D208" s="399">
        <v>4.0</v>
      </c>
      <c r="E208" s="399" t="s">
        <v>581</v>
      </c>
      <c r="F208" s="399"/>
      <c r="G208" s="437">
        <v>0.0</v>
      </c>
      <c r="H208" s="456">
        <v>0.0</v>
      </c>
      <c r="I208" s="424" t="s">
        <v>873</v>
      </c>
      <c r="J208" s="447"/>
      <c r="K208" s="447"/>
      <c r="L208" s="455"/>
      <c r="M208" s="436"/>
      <c r="N208" s="436"/>
      <c r="O208" s="399"/>
      <c r="P208" s="399"/>
      <c r="Q208" s="399"/>
      <c r="R208" s="399"/>
      <c r="S208" s="400"/>
      <c r="T208" s="445"/>
      <c r="U208" s="400"/>
      <c r="V208" s="400"/>
      <c r="W208" s="400"/>
      <c r="X208" s="400"/>
      <c r="Y208" s="400"/>
      <c r="Z208" s="400"/>
      <c r="AA208" s="400"/>
      <c r="AB208" s="399"/>
      <c r="AC208" s="401"/>
      <c r="AD208" s="401"/>
      <c r="AE208" s="401"/>
      <c r="AF208" s="401"/>
      <c r="AG208" s="401"/>
      <c r="AH208" s="401"/>
    </row>
    <row r="209" ht="12.0" customHeight="1">
      <c r="A209" s="399"/>
      <c r="B209" s="436"/>
      <c r="C209" s="399"/>
      <c r="D209" s="441">
        <v>12.0</v>
      </c>
      <c r="E209" s="399" t="s">
        <v>589</v>
      </c>
      <c r="F209" s="399"/>
      <c r="G209" s="437">
        <v>0.0</v>
      </c>
      <c r="H209" s="457">
        <v>0.0</v>
      </c>
      <c r="I209" s="424" t="s">
        <v>873</v>
      </c>
      <c r="J209" s="447"/>
      <c r="K209" s="447"/>
      <c r="L209" s="455"/>
      <c r="M209" s="436"/>
      <c r="N209" s="436"/>
      <c r="O209" s="399"/>
      <c r="P209" s="399"/>
      <c r="Q209" s="399"/>
      <c r="R209" s="399"/>
      <c r="S209" s="400"/>
      <c r="T209" s="445"/>
      <c r="U209" s="400"/>
      <c r="V209" s="400"/>
      <c r="W209" s="400"/>
      <c r="X209" s="400"/>
      <c r="Y209" s="400"/>
      <c r="Z209" s="400"/>
      <c r="AA209" s="400"/>
      <c r="AB209" s="399"/>
      <c r="AC209" s="401"/>
      <c r="AD209" s="401"/>
      <c r="AE209" s="401"/>
      <c r="AF209" s="401"/>
      <c r="AG209" s="401"/>
      <c r="AH209" s="401"/>
    </row>
    <row r="210" ht="12.0" customHeight="1">
      <c r="A210" s="399"/>
      <c r="B210" s="436"/>
      <c r="C210" s="399"/>
      <c r="D210" s="399">
        <v>24.0</v>
      </c>
      <c r="E210" s="399"/>
      <c r="F210" s="399"/>
      <c r="G210" s="399"/>
      <c r="H210" s="437">
        <v>0.0</v>
      </c>
      <c r="I210" s="436"/>
      <c r="J210" s="447"/>
      <c r="K210" s="447"/>
      <c r="L210" s="455"/>
      <c r="M210" s="436"/>
      <c r="N210" s="436"/>
      <c r="O210" s="399"/>
      <c r="P210" s="399"/>
      <c r="Q210" s="399"/>
      <c r="R210" s="399"/>
      <c r="S210" s="400"/>
      <c r="T210" s="445"/>
      <c r="U210" s="400"/>
      <c r="V210" s="400"/>
      <c r="W210" s="400"/>
      <c r="X210" s="400"/>
      <c r="Y210" s="400"/>
      <c r="Z210" s="400"/>
      <c r="AA210" s="400"/>
      <c r="AB210" s="399"/>
      <c r="AC210" s="401"/>
      <c r="AD210" s="401"/>
      <c r="AE210" s="401"/>
      <c r="AF210" s="401"/>
      <c r="AG210" s="401"/>
      <c r="AH210" s="401"/>
    </row>
    <row r="211" ht="12.0" customHeight="1">
      <c r="A211" s="399"/>
      <c r="B211" s="436"/>
      <c r="C211" s="399"/>
      <c r="D211" s="399"/>
      <c r="E211" s="399"/>
      <c r="F211" s="399"/>
      <c r="G211" s="399"/>
      <c r="H211" s="436"/>
      <c r="I211" s="456"/>
      <c r="J211" s="456"/>
      <c r="K211" s="437"/>
      <c r="L211" s="458"/>
      <c r="M211" s="399"/>
      <c r="N211" s="458"/>
      <c r="O211" s="399"/>
      <c r="P211" s="399"/>
      <c r="Q211" s="399"/>
      <c r="R211" s="399"/>
      <c r="S211" s="400"/>
      <c r="T211" s="445"/>
      <c r="U211" s="400"/>
      <c r="V211" s="400"/>
      <c r="W211" s="400"/>
      <c r="X211" s="400"/>
      <c r="Y211" s="400"/>
      <c r="Z211" s="400"/>
      <c r="AA211" s="400"/>
      <c r="AB211" s="399"/>
      <c r="AC211" s="401"/>
      <c r="AD211" s="401"/>
      <c r="AE211" s="401"/>
      <c r="AF211" s="401"/>
      <c r="AG211" s="401"/>
      <c r="AH211" s="401"/>
    </row>
    <row r="212" ht="12.0" customHeight="1">
      <c r="A212" s="399"/>
      <c r="B212" s="436"/>
      <c r="C212" s="399"/>
      <c r="D212" s="399"/>
      <c r="E212" s="399"/>
      <c r="F212" s="399"/>
      <c r="G212" s="399"/>
      <c r="H212" s="436"/>
      <c r="I212" s="456"/>
      <c r="J212" s="456"/>
      <c r="K212" s="437"/>
      <c r="L212" s="458"/>
      <c r="M212" s="399"/>
      <c r="N212" s="458"/>
      <c r="O212" s="399"/>
      <c r="P212" s="399"/>
      <c r="Q212" s="399"/>
      <c r="R212" s="399"/>
      <c r="S212" s="400"/>
      <c r="T212" s="445"/>
      <c r="U212" s="400"/>
      <c r="V212" s="400"/>
      <c r="W212" s="400"/>
      <c r="X212" s="400"/>
      <c r="Y212" s="400"/>
      <c r="Z212" s="400"/>
      <c r="AA212" s="400"/>
      <c r="AB212" s="399"/>
      <c r="AC212" s="401"/>
      <c r="AD212" s="401"/>
      <c r="AE212" s="401"/>
      <c r="AF212" s="401"/>
      <c r="AG212" s="401"/>
      <c r="AH212" s="401"/>
    </row>
    <row r="213" ht="12.0" customHeight="1">
      <c r="A213" s="399"/>
      <c r="B213" s="436"/>
      <c r="C213" s="399"/>
      <c r="D213" s="399"/>
      <c r="E213" s="399"/>
      <c r="F213" s="399"/>
      <c r="G213" s="399"/>
      <c r="H213" s="436"/>
      <c r="I213" s="456"/>
      <c r="J213" s="456"/>
      <c r="K213" s="437"/>
      <c r="L213" s="458"/>
      <c r="M213" s="399"/>
      <c r="N213" s="458"/>
      <c r="O213" s="399"/>
      <c r="P213" s="399"/>
      <c r="Q213" s="399"/>
      <c r="R213" s="399"/>
      <c r="S213" s="400"/>
      <c r="T213" s="445"/>
      <c r="U213" s="400"/>
      <c r="V213" s="400"/>
      <c r="W213" s="400"/>
      <c r="X213" s="400"/>
      <c r="Y213" s="400"/>
      <c r="Z213" s="400"/>
      <c r="AA213" s="400"/>
      <c r="AB213" s="399"/>
      <c r="AC213" s="401"/>
      <c r="AD213" s="401"/>
      <c r="AE213" s="401"/>
      <c r="AF213" s="401"/>
      <c r="AG213" s="401"/>
      <c r="AH213" s="401"/>
    </row>
    <row r="214" ht="12.0" customHeight="1">
      <c r="A214" s="449"/>
      <c r="B214" s="450">
        <v>1.8</v>
      </c>
      <c r="C214" s="449" t="s">
        <v>881</v>
      </c>
      <c r="D214" s="449"/>
      <c r="E214" s="449"/>
      <c r="F214" s="449"/>
      <c r="G214" s="449"/>
      <c r="H214" s="462" t="s">
        <v>882</v>
      </c>
      <c r="I214" s="463">
        <v>80.0</v>
      </c>
      <c r="J214" s="463">
        <v>1.0</v>
      </c>
      <c r="K214" s="463">
        <v>80.0</v>
      </c>
      <c r="L214" s="474">
        <v>0.0</v>
      </c>
      <c r="M214" s="449"/>
      <c r="N214" s="464"/>
      <c r="O214" s="449"/>
      <c r="P214" s="449"/>
      <c r="Q214" s="449"/>
      <c r="R214" s="449"/>
      <c r="S214" s="453"/>
      <c r="T214" s="466">
        <v>0.0</v>
      </c>
      <c r="U214" s="453"/>
      <c r="V214" s="453"/>
      <c r="W214" s="453"/>
      <c r="X214" s="453"/>
      <c r="Y214" s="453"/>
      <c r="Z214" s="453"/>
      <c r="AA214" s="453">
        <v>0.0</v>
      </c>
      <c r="AB214" s="449"/>
      <c r="AC214" s="401"/>
      <c r="AD214" s="401"/>
      <c r="AE214" s="401"/>
      <c r="AF214" s="401"/>
      <c r="AG214" s="401"/>
      <c r="AH214" s="401"/>
    </row>
    <row r="215" ht="12.0" customHeight="1">
      <c r="A215" s="399"/>
      <c r="B215" s="436"/>
      <c r="C215" s="399"/>
      <c r="D215" s="399"/>
      <c r="E215" s="399"/>
      <c r="F215" s="399"/>
      <c r="G215" s="399"/>
      <c r="H215" s="436"/>
      <c r="I215" s="456"/>
      <c r="J215" s="456"/>
      <c r="K215" s="456"/>
      <c r="L215" s="436"/>
      <c r="M215" s="458"/>
      <c r="N215" s="458"/>
      <c r="O215" s="399"/>
      <c r="P215" s="399"/>
      <c r="Q215" s="399"/>
      <c r="R215" s="399"/>
      <c r="S215" s="400"/>
      <c r="T215" s="445"/>
      <c r="U215" s="400"/>
      <c r="V215" s="400"/>
      <c r="W215" s="400"/>
      <c r="X215" s="400"/>
      <c r="Y215" s="400"/>
      <c r="Z215" s="400"/>
      <c r="AA215" s="400"/>
      <c r="AB215" s="399"/>
      <c r="AC215" s="401"/>
      <c r="AD215" s="401"/>
      <c r="AE215" s="401"/>
      <c r="AF215" s="401"/>
      <c r="AG215" s="401"/>
      <c r="AH215" s="401"/>
    </row>
    <row r="216" ht="12.0" customHeight="1">
      <c r="A216" s="449"/>
      <c r="B216" s="450">
        <v>1.9</v>
      </c>
      <c r="C216" s="449" t="s">
        <v>883</v>
      </c>
      <c r="D216" s="449"/>
      <c r="E216" s="449"/>
      <c r="F216" s="449"/>
      <c r="G216" s="449"/>
      <c r="H216" s="462" t="s">
        <v>882</v>
      </c>
      <c r="I216" s="463">
        <v>288.0</v>
      </c>
      <c r="J216" s="463">
        <v>1.2100000000000002</v>
      </c>
      <c r="K216" s="463">
        <v>343.20000000000005</v>
      </c>
      <c r="L216" s="463">
        <v>0.0</v>
      </c>
      <c r="M216" s="463">
        <v>0.0</v>
      </c>
      <c r="N216" s="463">
        <v>0.0</v>
      </c>
      <c r="O216" s="463">
        <v>0.0</v>
      </c>
      <c r="P216" s="463">
        <v>0.0</v>
      </c>
      <c r="Q216" s="463">
        <v>0.0</v>
      </c>
      <c r="R216" s="463">
        <v>0.0</v>
      </c>
      <c r="S216" s="465">
        <v>21000.0</v>
      </c>
      <c r="T216" s="465">
        <v>0.0</v>
      </c>
      <c r="U216" s="465">
        <v>0.0</v>
      </c>
      <c r="V216" s="465">
        <v>0.0</v>
      </c>
      <c r="W216" s="465">
        <v>0.0</v>
      </c>
      <c r="X216" s="465">
        <v>0.0</v>
      </c>
      <c r="Y216" s="465">
        <v>0.0</v>
      </c>
      <c r="Z216" s="465">
        <v>0.0</v>
      </c>
      <c r="AA216" s="453">
        <v>21000.0</v>
      </c>
      <c r="AB216" s="449"/>
      <c r="AC216" s="401"/>
      <c r="AD216" s="401"/>
      <c r="AE216" s="401"/>
      <c r="AF216" s="401"/>
      <c r="AG216" s="401"/>
      <c r="AH216" s="401"/>
    </row>
    <row r="217" ht="12.0" customHeight="1">
      <c r="A217" s="399"/>
      <c r="B217" s="467"/>
      <c r="C217" s="399"/>
      <c r="D217" s="399"/>
      <c r="E217" s="399"/>
      <c r="F217" s="399"/>
      <c r="G217" s="399"/>
      <c r="H217" s="436"/>
      <c r="I217" s="430"/>
      <c r="J217" s="430"/>
      <c r="K217" s="430"/>
      <c r="L217" s="468"/>
      <c r="M217" s="399"/>
      <c r="N217" s="399"/>
      <c r="O217" s="399"/>
      <c r="P217" s="399"/>
      <c r="Q217" s="399"/>
      <c r="R217" s="399"/>
      <c r="S217" s="400"/>
      <c r="T217" s="439"/>
      <c r="U217" s="400"/>
      <c r="V217" s="400"/>
      <c r="W217" s="400"/>
      <c r="X217" s="400"/>
      <c r="Y217" s="400"/>
      <c r="Z217" s="400"/>
      <c r="AA217" s="400"/>
      <c r="AB217" s="399"/>
      <c r="AC217" s="401"/>
      <c r="AD217" s="401"/>
      <c r="AE217" s="401"/>
      <c r="AF217" s="401"/>
      <c r="AG217" s="401"/>
      <c r="AH217" s="401"/>
    </row>
    <row r="218" ht="12.0" customHeight="1">
      <c r="A218" s="399"/>
      <c r="B218" s="467"/>
      <c r="C218" s="399"/>
      <c r="D218" s="399"/>
      <c r="E218" s="399"/>
      <c r="F218" s="399"/>
      <c r="G218" s="399"/>
      <c r="H218" s="436"/>
      <c r="I218" s="430"/>
      <c r="J218" s="430"/>
      <c r="K218" s="430"/>
      <c r="L218" s="468"/>
      <c r="M218" s="399"/>
      <c r="N218" s="399"/>
      <c r="O218" s="399"/>
      <c r="P218" s="399"/>
      <c r="Q218" s="399"/>
      <c r="R218" s="399"/>
      <c r="S218" s="400"/>
      <c r="T218" s="439"/>
      <c r="U218" s="400"/>
      <c r="V218" s="400"/>
      <c r="W218" s="400"/>
      <c r="X218" s="400"/>
      <c r="Y218" s="400"/>
      <c r="Z218" s="400"/>
      <c r="AA218" s="400"/>
      <c r="AB218" s="399"/>
      <c r="AC218" s="401"/>
      <c r="AD218" s="401"/>
      <c r="AE218" s="401"/>
      <c r="AF218" s="401"/>
      <c r="AG218" s="401"/>
      <c r="AH218" s="401"/>
    </row>
    <row r="219" ht="12.0" customHeight="1">
      <c r="A219" s="399"/>
      <c r="B219" s="467"/>
      <c r="C219" s="424" t="s">
        <v>884</v>
      </c>
      <c r="D219" s="399" t="s">
        <v>412</v>
      </c>
      <c r="E219" s="399"/>
      <c r="F219" s="399"/>
      <c r="G219" s="399"/>
      <c r="H219" s="436" t="s">
        <v>882</v>
      </c>
      <c r="I219" s="430">
        <v>16.0</v>
      </c>
      <c r="J219" s="430">
        <v>1.2100000000000002</v>
      </c>
      <c r="K219" s="430">
        <v>19.360000000000003</v>
      </c>
      <c r="L219" s="468">
        <v>0.0</v>
      </c>
      <c r="M219" s="399"/>
      <c r="N219" s="399"/>
      <c r="O219" s="399"/>
      <c r="P219" s="399"/>
      <c r="Q219" s="399"/>
      <c r="R219" s="399"/>
      <c r="S219" s="400"/>
      <c r="T219" s="439">
        <v>0.0</v>
      </c>
      <c r="U219" s="400"/>
      <c r="V219" s="400"/>
      <c r="W219" s="400"/>
      <c r="X219" s="400"/>
      <c r="Y219" s="400"/>
      <c r="Z219" s="400"/>
      <c r="AA219" s="400">
        <v>0.0</v>
      </c>
      <c r="AB219" s="399"/>
      <c r="AC219" s="401"/>
      <c r="AD219" s="401"/>
      <c r="AE219" s="401"/>
      <c r="AF219" s="401"/>
      <c r="AG219" s="401"/>
      <c r="AH219" s="401"/>
    </row>
    <row r="220" ht="12.0" customHeight="1">
      <c r="A220" s="399"/>
      <c r="B220" s="467"/>
      <c r="C220" s="424"/>
      <c r="D220" s="399"/>
      <c r="E220" s="399"/>
      <c r="F220" s="399"/>
      <c r="G220" s="399"/>
      <c r="H220" s="399"/>
      <c r="I220" s="399"/>
      <c r="J220" s="399"/>
      <c r="K220" s="399"/>
      <c r="L220" s="469"/>
      <c r="M220" s="399"/>
      <c r="N220" s="399"/>
      <c r="O220" s="399"/>
      <c r="P220" s="399"/>
      <c r="Q220" s="399"/>
      <c r="R220" s="399"/>
      <c r="S220" s="400"/>
      <c r="T220" s="445"/>
      <c r="U220" s="400"/>
      <c r="V220" s="400"/>
      <c r="W220" s="400"/>
      <c r="X220" s="400"/>
      <c r="Y220" s="400"/>
      <c r="Z220" s="400"/>
      <c r="AA220" s="400"/>
      <c r="AB220" s="399"/>
      <c r="AC220" s="401"/>
      <c r="AD220" s="401"/>
      <c r="AE220" s="401"/>
      <c r="AF220" s="401"/>
      <c r="AG220" s="401"/>
      <c r="AH220" s="401"/>
    </row>
    <row r="221" ht="12.0" customHeight="1">
      <c r="A221" s="399"/>
      <c r="B221" s="467"/>
      <c r="C221" s="424"/>
      <c r="D221" s="399"/>
      <c r="E221" s="469" t="s">
        <v>413</v>
      </c>
      <c r="F221" s="399">
        <v>16.0</v>
      </c>
      <c r="G221" s="399" t="s">
        <v>414</v>
      </c>
      <c r="H221" s="437"/>
      <c r="I221" s="445"/>
      <c r="J221" s="399"/>
      <c r="K221" s="399"/>
      <c r="L221" s="469"/>
      <c r="M221" s="399"/>
      <c r="N221" s="399"/>
      <c r="O221" s="399"/>
      <c r="P221" s="399"/>
      <c r="Q221" s="399"/>
      <c r="R221" s="399"/>
      <c r="S221" s="400"/>
      <c r="T221" s="445"/>
      <c r="U221" s="400"/>
      <c r="V221" s="400"/>
      <c r="W221" s="400"/>
      <c r="X221" s="400"/>
      <c r="Y221" s="400"/>
      <c r="Z221" s="400"/>
      <c r="AA221" s="400"/>
      <c r="AB221" s="399"/>
      <c r="AC221" s="401"/>
      <c r="AD221" s="401"/>
      <c r="AE221" s="401"/>
      <c r="AF221" s="401"/>
      <c r="AG221" s="401"/>
      <c r="AH221" s="401"/>
    </row>
    <row r="222" ht="12.0" customHeight="1">
      <c r="A222" s="399"/>
      <c r="B222" s="467"/>
      <c r="C222" s="424"/>
      <c r="D222" s="399"/>
      <c r="E222" s="399"/>
      <c r="F222" s="399"/>
      <c r="G222" s="399"/>
      <c r="H222" s="399"/>
      <c r="I222" s="399"/>
      <c r="J222" s="399"/>
      <c r="K222" s="399"/>
      <c r="L222" s="469"/>
      <c r="M222" s="399"/>
      <c r="N222" s="399"/>
      <c r="O222" s="399"/>
      <c r="P222" s="399"/>
      <c r="Q222" s="399"/>
      <c r="R222" s="399"/>
      <c r="S222" s="400"/>
      <c r="T222" s="445"/>
      <c r="U222" s="400"/>
      <c r="V222" s="400"/>
      <c r="W222" s="400"/>
      <c r="X222" s="400"/>
      <c r="Y222" s="400"/>
      <c r="Z222" s="400"/>
      <c r="AA222" s="400"/>
      <c r="AB222" s="399"/>
      <c r="AC222" s="401"/>
      <c r="AD222" s="401"/>
      <c r="AE222" s="401"/>
      <c r="AF222" s="401"/>
      <c r="AG222" s="401"/>
      <c r="AH222" s="401"/>
    </row>
    <row r="223" ht="12.0" customHeight="1">
      <c r="A223" s="399"/>
      <c r="B223" s="399"/>
      <c r="C223" s="454" t="s">
        <v>885</v>
      </c>
      <c r="D223" s="399" t="s">
        <v>416</v>
      </c>
      <c r="E223" s="399"/>
      <c r="F223" s="399"/>
      <c r="G223" s="399"/>
      <c r="H223" s="399"/>
      <c r="I223" s="399">
        <v>72.0</v>
      </c>
      <c r="J223" s="399"/>
      <c r="K223" s="399">
        <v>81.84</v>
      </c>
      <c r="L223" s="399">
        <v>0.0</v>
      </c>
      <c r="M223" s="399">
        <v>0.0</v>
      </c>
      <c r="N223" s="399">
        <v>0.0</v>
      </c>
      <c r="O223" s="399">
        <v>0.0</v>
      </c>
      <c r="P223" s="399">
        <v>0.0</v>
      </c>
      <c r="Q223" s="399">
        <v>0.0</v>
      </c>
      <c r="R223" s="399"/>
      <c r="S223" s="400">
        <v>1000.0</v>
      </c>
      <c r="T223" s="400">
        <v>0.0</v>
      </c>
      <c r="U223" s="400"/>
      <c r="V223" s="400"/>
      <c r="W223" s="400"/>
      <c r="X223" s="400"/>
      <c r="Y223" s="400"/>
      <c r="Z223" s="400"/>
      <c r="AA223" s="400">
        <v>1000.0</v>
      </c>
      <c r="AB223" s="399"/>
      <c r="AC223" s="401"/>
      <c r="AD223" s="401"/>
      <c r="AE223" s="401"/>
      <c r="AF223" s="401"/>
      <c r="AG223" s="401"/>
      <c r="AH223" s="401"/>
    </row>
    <row r="224" ht="12.0" customHeight="1">
      <c r="A224" s="399"/>
      <c r="B224" s="467"/>
      <c r="C224" s="399"/>
      <c r="D224" s="399"/>
      <c r="E224" s="399"/>
      <c r="F224" s="399"/>
      <c r="G224" s="399"/>
      <c r="H224" s="399"/>
      <c r="I224" s="399"/>
      <c r="J224" s="399"/>
      <c r="K224" s="399"/>
      <c r="L224" s="469"/>
      <c r="M224" s="399"/>
      <c r="N224" s="399"/>
      <c r="O224" s="399"/>
      <c r="P224" s="399"/>
      <c r="Q224" s="399"/>
      <c r="R224" s="399"/>
      <c r="S224" s="400"/>
      <c r="T224" s="445"/>
      <c r="U224" s="400"/>
      <c r="V224" s="400"/>
      <c r="W224" s="400"/>
      <c r="X224" s="400"/>
      <c r="Y224" s="400"/>
      <c r="Z224" s="400"/>
      <c r="AA224" s="400"/>
      <c r="AB224" s="399"/>
      <c r="AC224" s="401"/>
      <c r="AD224" s="401"/>
      <c r="AE224" s="401"/>
      <c r="AF224" s="401"/>
      <c r="AG224" s="401"/>
      <c r="AH224" s="401"/>
    </row>
    <row r="225" ht="12.0" customHeight="1">
      <c r="A225" s="399"/>
      <c r="B225" s="467"/>
      <c r="C225" s="436" t="s">
        <v>886</v>
      </c>
      <c r="D225" s="399" t="s">
        <v>887</v>
      </c>
      <c r="E225" s="399"/>
      <c r="F225" s="399"/>
      <c r="G225" s="399"/>
      <c r="H225" s="436" t="s">
        <v>882</v>
      </c>
      <c r="I225" s="469">
        <v>24.0</v>
      </c>
      <c r="J225" s="470">
        <v>1.2100000000000002</v>
      </c>
      <c r="K225" s="470">
        <v>29.040000000000006</v>
      </c>
      <c r="L225" s="468">
        <v>0.0</v>
      </c>
      <c r="M225" s="431">
        <v>0.0</v>
      </c>
      <c r="N225" s="431">
        <v>0.0</v>
      </c>
      <c r="O225" s="431"/>
      <c r="P225" s="468"/>
      <c r="Q225" s="468"/>
      <c r="R225" s="468"/>
      <c r="S225" s="400">
        <v>1000.0</v>
      </c>
      <c r="T225" s="439">
        <v>0.0</v>
      </c>
      <c r="U225" s="400"/>
      <c r="V225" s="400"/>
      <c r="W225" s="400"/>
      <c r="X225" s="400"/>
      <c r="Y225" s="400"/>
      <c r="Z225" s="400"/>
      <c r="AA225" s="400">
        <v>1000.0</v>
      </c>
      <c r="AB225" s="399"/>
      <c r="AC225" s="401"/>
      <c r="AD225" s="401"/>
      <c r="AE225" s="401"/>
      <c r="AF225" s="401"/>
      <c r="AG225" s="401"/>
      <c r="AH225" s="401"/>
    </row>
    <row r="226" ht="12.0" customHeight="1">
      <c r="A226" s="399"/>
      <c r="B226" s="467"/>
      <c r="C226" s="436"/>
      <c r="D226" s="399"/>
      <c r="E226" s="399"/>
      <c r="F226" s="399"/>
      <c r="G226" s="399"/>
      <c r="H226" s="399"/>
      <c r="I226" s="469"/>
      <c r="J226" s="399"/>
      <c r="K226" s="399"/>
      <c r="L226" s="469"/>
      <c r="M226" s="399"/>
      <c r="N226" s="399"/>
      <c r="O226" s="399"/>
      <c r="P226" s="399"/>
      <c r="Q226" s="399"/>
      <c r="R226" s="399"/>
      <c r="S226" s="471" t="s">
        <v>595</v>
      </c>
      <c r="T226" s="445"/>
      <c r="U226" s="400"/>
      <c r="V226" s="400"/>
      <c r="W226" s="400"/>
      <c r="X226" s="400"/>
      <c r="Y226" s="400"/>
      <c r="Z226" s="400"/>
      <c r="AA226" s="400"/>
      <c r="AB226" s="399"/>
      <c r="AC226" s="401"/>
      <c r="AD226" s="401"/>
      <c r="AE226" s="401"/>
      <c r="AF226" s="401"/>
      <c r="AG226" s="401"/>
      <c r="AH226" s="401"/>
    </row>
    <row r="227" ht="12.0" customHeight="1">
      <c r="A227" s="399"/>
      <c r="B227" s="467"/>
      <c r="C227" s="436" t="s">
        <v>888</v>
      </c>
      <c r="D227" s="399" t="s">
        <v>420</v>
      </c>
      <c r="E227" s="399"/>
      <c r="F227" s="399"/>
      <c r="G227" s="399"/>
      <c r="H227" s="436" t="s">
        <v>882</v>
      </c>
      <c r="I227" s="469">
        <v>8.0</v>
      </c>
      <c r="J227" s="470">
        <v>1.1</v>
      </c>
      <c r="K227" s="470">
        <v>8.8</v>
      </c>
      <c r="L227" s="468">
        <v>0.0</v>
      </c>
      <c r="M227" s="431">
        <v>0.0</v>
      </c>
      <c r="N227" s="431">
        <v>0.0</v>
      </c>
      <c r="O227" s="431"/>
      <c r="P227" s="468"/>
      <c r="Q227" s="468"/>
      <c r="R227" s="468"/>
      <c r="S227" s="400"/>
      <c r="T227" s="439">
        <v>0.0</v>
      </c>
      <c r="U227" s="400"/>
      <c r="V227" s="400"/>
      <c r="W227" s="400"/>
      <c r="X227" s="400"/>
      <c r="Y227" s="400"/>
      <c r="Z227" s="400"/>
      <c r="AA227" s="400">
        <v>0.0</v>
      </c>
      <c r="AB227" s="399"/>
      <c r="AC227" s="401"/>
      <c r="AD227" s="401"/>
      <c r="AE227" s="401"/>
      <c r="AF227" s="401"/>
      <c r="AG227" s="401"/>
      <c r="AH227" s="401"/>
    </row>
    <row r="228" ht="12.0" customHeight="1">
      <c r="A228" s="399"/>
      <c r="B228" s="467"/>
      <c r="C228" s="399"/>
      <c r="D228" s="399"/>
      <c r="E228" s="399"/>
      <c r="F228" s="399"/>
      <c r="G228" s="399"/>
      <c r="H228" s="399"/>
      <c r="I228" s="399"/>
      <c r="J228" s="399"/>
      <c r="K228" s="399"/>
      <c r="L228" s="469"/>
      <c r="M228" s="399"/>
      <c r="N228" s="399"/>
      <c r="O228" s="399"/>
      <c r="P228" s="399"/>
      <c r="Q228" s="399"/>
      <c r="R228" s="399"/>
      <c r="S228" s="400"/>
      <c r="T228" s="445"/>
      <c r="U228" s="400"/>
      <c r="V228" s="400"/>
      <c r="W228" s="400"/>
      <c r="X228" s="400"/>
      <c r="Y228" s="400"/>
      <c r="Z228" s="400"/>
      <c r="AA228" s="400"/>
      <c r="AB228" s="399"/>
      <c r="AC228" s="401"/>
      <c r="AD228" s="401"/>
      <c r="AE228" s="401"/>
      <c r="AF228" s="401"/>
      <c r="AG228" s="401"/>
      <c r="AH228" s="401"/>
    </row>
    <row r="229" ht="12.0" customHeight="1">
      <c r="A229" s="399"/>
      <c r="B229" s="467"/>
      <c r="C229" s="436" t="s">
        <v>889</v>
      </c>
      <c r="D229" s="399" t="s">
        <v>890</v>
      </c>
      <c r="E229" s="399"/>
      <c r="F229" s="399"/>
      <c r="G229" s="399"/>
      <c r="H229" s="436" t="s">
        <v>882</v>
      </c>
      <c r="I229" s="469">
        <v>40.0</v>
      </c>
      <c r="J229" s="470">
        <v>1.1</v>
      </c>
      <c r="K229" s="470">
        <v>44.0</v>
      </c>
      <c r="L229" s="468">
        <v>0.0</v>
      </c>
      <c r="M229" s="431">
        <v>0.0</v>
      </c>
      <c r="N229" s="431">
        <v>0.0</v>
      </c>
      <c r="O229" s="431"/>
      <c r="P229" s="468"/>
      <c r="Q229" s="468"/>
      <c r="R229" s="468"/>
      <c r="S229" s="400"/>
      <c r="T229" s="439">
        <v>0.0</v>
      </c>
      <c r="U229" s="400"/>
      <c r="V229" s="400"/>
      <c r="W229" s="400"/>
      <c r="X229" s="400"/>
      <c r="Y229" s="400"/>
      <c r="Z229" s="400"/>
      <c r="AA229" s="400">
        <v>0.0</v>
      </c>
      <c r="AB229" s="399"/>
      <c r="AC229" s="401"/>
      <c r="AD229" s="401"/>
      <c r="AE229" s="401"/>
      <c r="AF229" s="401"/>
      <c r="AG229" s="401"/>
      <c r="AH229" s="401"/>
    </row>
    <row r="230" ht="12.0" customHeight="1">
      <c r="A230" s="399"/>
      <c r="B230" s="467"/>
      <c r="C230" s="399"/>
      <c r="D230" s="399"/>
      <c r="E230" s="399"/>
      <c r="F230" s="399"/>
      <c r="G230" s="399"/>
      <c r="H230" s="399"/>
      <c r="I230" s="399"/>
      <c r="J230" s="399"/>
      <c r="K230" s="399"/>
      <c r="L230" s="469"/>
      <c r="M230" s="399"/>
      <c r="N230" s="399"/>
      <c r="O230" s="399"/>
      <c r="P230" s="399"/>
      <c r="Q230" s="399"/>
      <c r="R230" s="399"/>
      <c r="S230" s="400"/>
      <c r="T230" s="445"/>
      <c r="U230" s="400"/>
      <c r="V230" s="400"/>
      <c r="W230" s="400"/>
      <c r="X230" s="400"/>
      <c r="Y230" s="400"/>
      <c r="Z230" s="400"/>
      <c r="AA230" s="400"/>
      <c r="AB230" s="399"/>
      <c r="AC230" s="401"/>
      <c r="AD230" s="401"/>
      <c r="AE230" s="401"/>
      <c r="AF230" s="401"/>
      <c r="AG230" s="401"/>
      <c r="AH230" s="401"/>
    </row>
    <row r="231" ht="12.0" customHeight="1">
      <c r="A231" s="399"/>
      <c r="B231" s="455"/>
      <c r="C231" s="399" t="s">
        <v>891</v>
      </c>
      <c r="D231" s="399" t="s">
        <v>892</v>
      </c>
      <c r="E231" s="399"/>
      <c r="F231" s="399"/>
      <c r="G231" s="399"/>
      <c r="H231" s="399"/>
      <c r="I231" s="431">
        <v>200.0</v>
      </c>
      <c r="J231" s="399"/>
      <c r="K231" s="431">
        <v>242.00000000000003</v>
      </c>
      <c r="L231" s="431">
        <v>0.0</v>
      </c>
      <c r="M231" s="431">
        <v>0.0</v>
      </c>
      <c r="N231" s="431">
        <v>0.0</v>
      </c>
      <c r="O231" s="431">
        <v>0.0</v>
      </c>
      <c r="P231" s="431">
        <v>0.0</v>
      </c>
      <c r="Q231" s="431">
        <v>0.0</v>
      </c>
      <c r="R231" s="431">
        <v>0.0</v>
      </c>
      <c r="S231" s="400">
        <v>20000.0</v>
      </c>
      <c r="T231" s="400">
        <v>0.0</v>
      </c>
      <c r="U231" s="400">
        <v>0.0</v>
      </c>
      <c r="V231" s="400">
        <v>0.0</v>
      </c>
      <c r="W231" s="400">
        <v>0.0</v>
      </c>
      <c r="X231" s="400">
        <v>0.0</v>
      </c>
      <c r="Y231" s="400">
        <v>0.0</v>
      </c>
      <c r="Z231" s="400">
        <v>0.0</v>
      </c>
      <c r="AA231" s="400">
        <v>20000.0</v>
      </c>
      <c r="AB231" s="399"/>
      <c r="AC231" s="401"/>
      <c r="AD231" s="401"/>
      <c r="AE231" s="401"/>
      <c r="AF231" s="401"/>
      <c r="AG231" s="401"/>
      <c r="AH231" s="401"/>
    </row>
    <row r="232" ht="12.0" customHeight="1">
      <c r="A232" s="399"/>
      <c r="B232" s="436"/>
      <c r="C232" s="399"/>
      <c r="D232" s="399"/>
      <c r="E232" s="399"/>
      <c r="F232" s="399"/>
      <c r="G232" s="399"/>
      <c r="H232" s="399"/>
      <c r="I232" s="399"/>
      <c r="J232" s="399"/>
      <c r="K232" s="399"/>
      <c r="L232" s="399"/>
      <c r="M232" s="399"/>
      <c r="N232" s="399"/>
      <c r="O232" s="399"/>
      <c r="P232" s="399"/>
      <c r="Q232" s="399"/>
      <c r="R232" s="399"/>
      <c r="S232" s="400"/>
      <c r="T232" s="399"/>
      <c r="U232" s="400"/>
      <c r="V232" s="400"/>
      <c r="W232" s="400"/>
      <c r="X232" s="400"/>
      <c r="Y232" s="400"/>
      <c r="Z232" s="400"/>
      <c r="AA232" s="400"/>
      <c r="AB232" s="399"/>
      <c r="AC232" s="401"/>
      <c r="AD232" s="401"/>
      <c r="AE232" s="401"/>
      <c r="AF232" s="401"/>
      <c r="AG232" s="401"/>
      <c r="AH232" s="401"/>
    </row>
    <row r="233" ht="12.0" customHeight="1">
      <c r="A233" s="399"/>
      <c r="B233" s="436"/>
      <c r="C233" s="436" t="s">
        <v>893</v>
      </c>
      <c r="D233" s="399" t="s">
        <v>426</v>
      </c>
      <c r="E233" s="399"/>
      <c r="F233" s="399"/>
      <c r="G233" s="399"/>
      <c r="H233" s="436" t="s">
        <v>882</v>
      </c>
      <c r="I233" s="431">
        <v>40.0</v>
      </c>
      <c r="J233" s="470">
        <v>1.2100000000000002</v>
      </c>
      <c r="K233" s="470">
        <v>48.400000000000006</v>
      </c>
      <c r="L233" s="468">
        <v>0.0</v>
      </c>
      <c r="M233" s="431"/>
      <c r="N233" s="431"/>
      <c r="O233" s="431"/>
      <c r="P233" s="430">
        <v>0.0</v>
      </c>
      <c r="Q233" s="468"/>
      <c r="R233" s="468"/>
      <c r="S233" s="400">
        <v>5000.0</v>
      </c>
      <c r="T233" s="439">
        <v>0.0</v>
      </c>
      <c r="U233" s="400"/>
      <c r="V233" s="400"/>
      <c r="W233" s="400"/>
      <c r="X233" s="400"/>
      <c r="Y233" s="400"/>
      <c r="Z233" s="400"/>
      <c r="AA233" s="400">
        <v>5000.0</v>
      </c>
      <c r="AB233" s="399"/>
      <c r="AC233" s="401"/>
      <c r="AD233" s="401"/>
      <c r="AE233" s="401"/>
      <c r="AF233" s="401"/>
      <c r="AG233" s="401"/>
      <c r="AH233" s="401"/>
    </row>
    <row r="234" ht="12.0" customHeight="1">
      <c r="A234" s="399"/>
      <c r="B234" s="436"/>
      <c r="C234" s="436"/>
      <c r="D234" s="399"/>
      <c r="E234" s="399"/>
      <c r="F234" s="399"/>
      <c r="G234" s="399"/>
      <c r="H234" s="399"/>
      <c r="I234" s="399"/>
      <c r="J234" s="399"/>
      <c r="K234" s="399"/>
      <c r="L234" s="399"/>
      <c r="M234" s="399"/>
      <c r="N234" s="399"/>
      <c r="O234" s="399"/>
      <c r="P234" s="399"/>
      <c r="Q234" s="399"/>
      <c r="R234" s="399"/>
      <c r="S234" s="472" t="s">
        <v>601</v>
      </c>
      <c r="T234" s="399"/>
      <c r="U234" s="400"/>
      <c r="V234" s="400"/>
      <c r="W234" s="400"/>
      <c r="X234" s="400"/>
      <c r="Y234" s="400"/>
      <c r="Z234" s="400"/>
      <c r="AA234" s="400"/>
      <c r="AB234" s="399"/>
      <c r="AC234" s="401"/>
      <c r="AD234" s="401"/>
      <c r="AE234" s="401"/>
      <c r="AF234" s="401"/>
      <c r="AG234" s="401"/>
      <c r="AH234" s="401"/>
    </row>
    <row r="235" ht="12.0" customHeight="1">
      <c r="A235" s="399"/>
      <c r="B235" s="436"/>
      <c r="C235" s="436" t="s">
        <v>894</v>
      </c>
      <c r="D235" s="399" t="s">
        <v>895</v>
      </c>
      <c r="E235" s="399"/>
      <c r="F235" s="399"/>
      <c r="G235" s="399"/>
      <c r="H235" s="436" t="s">
        <v>882</v>
      </c>
      <c r="I235" s="431">
        <v>40.0</v>
      </c>
      <c r="J235" s="470">
        <v>1.2100000000000002</v>
      </c>
      <c r="K235" s="470">
        <v>48.400000000000006</v>
      </c>
      <c r="L235" s="468">
        <v>0.0</v>
      </c>
      <c r="M235" s="431"/>
      <c r="N235" s="431"/>
      <c r="O235" s="431"/>
      <c r="P235" s="430">
        <v>0.0</v>
      </c>
      <c r="Q235" s="468"/>
      <c r="R235" s="468"/>
      <c r="S235" s="400">
        <v>5000.0</v>
      </c>
      <c r="T235" s="439">
        <v>0.0</v>
      </c>
      <c r="U235" s="400"/>
      <c r="V235" s="400"/>
      <c r="W235" s="400"/>
      <c r="X235" s="400"/>
      <c r="Y235" s="400"/>
      <c r="Z235" s="400"/>
      <c r="AA235" s="400">
        <v>5000.0</v>
      </c>
      <c r="AB235" s="399"/>
      <c r="AC235" s="401"/>
      <c r="AD235" s="401"/>
      <c r="AE235" s="401"/>
      <c r="AF235" s="401"/>
      <c r="AG235" s="401"/>
      <c r="AH235" s="401"/>
    </row>
    <row r="236" ht="12.0" customHeight="1">
      <c r="A236" s="399"/>
      <c r="B236" s="436"/>
      <c r="C236" s="436"/>
      <c r="D236" s="399"/>
      <c r="E236" s="399"/>
      <c r="F236" s="399"/>
      <c r="G236" s="399"/>
      <c r="H236" s="399"/>
      <c r="I236" s="399"/>
      <c r="J236" s="399"/>
      <c r="K236" s="399"/>
      <c r="L236" s="399"/>
      <c r="M236" s="399"/>
      <c r="N236" s="399"/>
      <c r="O236" s="399"/>
      <c r="P236" s="399"/>
      <c r="Q236" s="399"/>
      <c r="R236" s="399"/>
      <c r="S236" s="400"/>
      <c r="T236" s="399"/>
      <c r="U236" s="400"/>
      <c r="V236" s="400"/>
      <c r="W236" s="400"/>
      <c r="X236" s="400"/>
      <c r="Y236" s="400"/>
      <c r="Z236" s="400"/>
      <c r="AA236" s="400"/>
      <c r="AB236" s="399"/>
      <c r="AC236" s="401"/>
      <c r="AD236" s="401"/>
      <c r="AE236" s="401"/>
      <c r="AF236" s="401"/>
      <c r="AG236" s="401"/>
      <c r="AH236" s="401"/>
    </row>
    <row r="237" ht="12.0" customHeight="1">
      <c r="A237" s="399"/>
      <c r="B237" s="436"/>
      <c r="C237" s="436" t="s">
        <v>896</v>
      </c>
      <c r="D237" s="399" t="s">
        <v>428</v>
      </c>
      <c r="E237" s="399"/>
      <c r="F237" s="399"/>
      <c r="G237" s="399"/>
      <c r="H237" s="436" t="s">
        <v>882</v>
      </c>
      <c r="I237" s="431">
        <v>80.0</v>
      </c>
      <c r="J237" s="470">
        <v>1.2100000000000002</v>
      </c>
      <c r="K237" s="470">
        <v>96.80000000000001</v>
      </c>
      <c r="L237" s="468">
        <v>0.0</v>
      </c>
      <c r="M237" s="431"/>
      <c r="N237" s="431"/>
      <c r="O237" s="431"/>
      <c r="P237" s="430">
        <v>0.0</v>
      </c>
      <c r="Q237" s="468"/>
      <c r="R237" s="468"/>
      <c r="S237" s="400">
        <v>5000.0</v>
      </c>
      <c r="T237" s="439">
        <v>0.0</v>
      </c>
      <c r="U237" s="400"/>
      <c r="V237" s="400"/>
      <c r="W237" s="400"/>
      <c r="X237" s="400"/>
      <c r="Y237" s="400"/>
      <c r="Z237" s="400"/>
      <c r="AA237" s="400">
        <v>5000.0</v>
      </c>
      <c r="AB237" s="399"/>
      <c r="AC237" s="401"/>
      <c r="AD237" s="401"/>
      <c r="AE237" s="401"/>
      <c r="AF237" s="401"/>
      <c r="AG237" s="401"/>
      <c r="AH237" s="401"/>
    </row>
    <row r="238" ht="12.0" customHeight="1">
      <c r="A238" s="399"/>
      <c r="B238" s="436"/>
      <c r="C238" s="436"/>
      <c r="D238" s="399"/>
      <c r="E238" s="399"/>
      <c r="F238" s="399"/>
      <c r="G238" s="399"/>
      <c r="H238" s="436"/>
      <c r="I238" s="431"/>
      <c r="J238" s="470"/>
      <c r="K238" s="470"/>
      <c r="L238" s="468"/>
      <c r="M238" s="431"/>
      <c r="N238" s="431"/>
      <c r="O238" s="431"/>
      <c r="P238" s="430"/>
      <c r="Q238" s="468"/>
      <c r="R238" s="468"/>
      <c r="S238" s="400"/>
      <c r="T238" s="439"/>
      <c r="U238" s="400"/>
      <c r="V238" s="400"/>
      <c r="W238" s="400"/>
      <c r="X238" s="400"/>
      <c r="Y238" s="400"/>
      <c r="Z238" s="400"/>
      <c r="AA238" s="400"/>
      <c r="AB238" s="399"/>
      <c r="AC238" s="401"/>
      <c r="AD238" s="401"/>
      <c r="AE238" s="401"/>
      <c r="AF238" s="401"/>
      <c r="AG238" s="401"/>
      <c r="AH238" s="401"/>
    </row>
    <row r="239" ht="12.0" customHeight="1">
      <c r="A239" s="399"/>
      <c r="B239" s="436"/>
      <c r="C239" s="436" t="s">
        <v>897</v>
      </c>
      <c r="D239" s="399" t="s">
        <v>898</v>
      </c>
      <c r="E239" s="399"/>
      <c r="F239" s="399"/>
      <c r="G239" s="399"/>
      <c r="H239" s="436" t="s">
        <v>882</v>
      </c>
      <c r="I239" s="431">
        <v>40.0</v>
      </c>
      <c r="J239" s="470">
        <v>1.2100000000000002</v>
      </c>
      <c r="K239" s="470">
        <v>48.400000000000006</v>
      </c>
      <c r="L239" s="468">
        <v>0.0</v>
      </c>
      <c r="M239" s="431"/>
      <c r="N239" s="431"/>
      <c r="O239" s="431"/>
      <c r="P239" s="430">
        <v>0.0</v>
      </c>
      <c r="Q239" s="468"/>
      <c r="R239" s="468"/>
      <c r="S239" s="400">
        <v>5000.0</v>
      </c>
      <c r="T239" s="439">
        <v>0.0</v>
      </c>
      <c r="U239" s="400"/>
      <c r="V239" s="400"/>
      <c r="W239" s="400"/>
      <c r="X239" s="400"/>
      <c r="Y239" s="400"/>
      <c r="Z239" s="400"/>
      <c r="AA239" s="400">
        <v>5000.0</v>
      </c>
      <c r="AB239" s="399"/>
      <c r="AC239" s="401"/>
      <c r="AD239" s="401"/>
      <c r="AE239" s="401"/>
      <c r="AF239" s="401"/>
      <c r="AG239" s="401"/>
      <c r="AH239" s="401"/>
    </row>
    <row r="240" ht="12.0" customHeight="1">
      <c r="A240" s="399"/>
      <c r="B240" s="436"/>
      <c r="C240" s="399"/>
      <c r="D240" s="399"/>
      <c r="E240" s="399"/>
      <c r="F240" s="399"/>
      <c r="G240" s="399"/>
      <c r="H240" s="399"/>
      <c r="I240" s="399"/>
      <c r="J240" s="399"/>
      <c r="K240" s="399"/>
      <c r="L240" s="399"/>
      <c r="M240" s="399"/>
      <c r="N240" s="399"/>
      <c r="O240" s="399"/>
      <c r="P240" s="399"/>
      <c r="Q240" s="399"/>
      <c r="R240" s="399"/>
      <c r="S240" s="400"/>
      <c r="T240" s="399"/>
      <c r="U240" s="400"/>
      <c r="V240" s="400"/>
      <c r="W240" s="400"/>
      <c r="X240" s="400"/>
      <c r="Y240" s="400"/>
      <c r="Z240" s="400"/>
      <c r="AA240" s="400"/>
      <c r="AB240" s="399"/>
      <c r="AC240" s="401"/>
      <c r="AD240" s="401"/>
      <c r="AE240" s="401"/>
      <c r="AF240" s="401"/>
      <c r="AG240" s="401"/>
      <c r="AH240" s="401"/>
    </row>
    <row r="241" ht="12.0" customHeight="1">
      <c r="A241" s="449"/>
      <c r="B241" s="488">
        <v>1.1</v>
      </c>
      <c r="C241" s="449" t="s">
        <v>899</v>
      </c>
      <c r="D241" s="449"/>
      <c r="E241" s="449"/>
      <c r="F241" s="449"/>
      <c r="G241" s="449"/>
      <c r="H241" s="462"/>
      <c r="I241" s="451">
        <v>14674.970409259258</v>
      </c>
      <c r="J241" s="473"/>
      <c r="K241" s="451">
        <v>16300.840634259259</v>
      </c>
      <c r="L241" s="451">
        <v>0.0</v>
      </c>
      <c r="M241" s="451">
        <v>34616.44641666667</v>
      </c>
      <c r="N241" s="451">
        <v>0.0</v>
      </c>
      <c r="O241" s="451">
        <v>160.2</v>
      </c>
      <c r="P241" s="451">
        <v>0.0</v>
      </c>
      <c r="Q241" s="451">
        <v>265244.78493827156</v>
      </c>
      <c r="R241" s="451">
        <v>346.82</v>
      </c>
      <c r="S241" s="496">
        <v>0.0</v>
      </c>
      <c r="T241" s="496">
        <v>0.0</v>
      </c>
      <c r="U241" s="496">
        <v>1846095.0874008336</v>
      </c>
      <c r="V241" s="496">
        <v>1922.4</v>
      </c>
      <c r="W241" s="496">
        <v>0.0</v>
      </c>
      <c r="X241" s="496">
        <v>0.0</v>
      </c>
      <c r="Y241" s="496">
        <v>1276650.7545679014</v>
      </c>
      <c r="Z241" s="496">
        <v>125269.37</v>
      </c>
      <c r="AA241" s="453">
        <v>3124668.241968735</v>
      </c>
      <c r="AB241" s="449"/>
      <c r="AC241" s="401"/>
      <c r="AD241" s="401"/>
      <c r="AE241" s="401"/>
      <c r="AF241" s="401"/>
      <c r="AG241" s="401"/>
      <c r="AH241" s="401"/>
    </row>
    <row r="242" ht="12.0" customHeight="1">
      <c r="A242" s="399"/>
      <c r="B242" s="436"/>
      <c r="C242" s="399"/>
      <c r="D242" s="441" t="s">
        <v>238</v>
      </c>
      <c r="E242" s="399"/>
      <c r="F242" s="399"/>
      <c r="G242" s="399"/>
      <c r="H242" s="436"/>
      <c r="I242" s="431"/>
      <c r="J242" s="470"/>
      <c r="K242" s="470"/>
      <c r="L242" s="468"/>
      <c r="M242" s="400"/>
      <c r="N242" s="399"/>
      <c r="O242" s="399"/>
      <c r="P242" s="399"/>
      <c r="Q242" s="399"/>
      <c r="R242" s="399"/>
      <c r="S242" s="400"/>
      <c r="T242" s="399"/>
      <c r="U242" s="400"/>
      <c r="V242" s="400"/>
      <c r="W242" s="400"/>
      <c r="X242" s="400"/>
      <c r="Y242" s="400"/>
      <c r="Z242" s="400"/>
      <c r="AA242" s="400"/>
      <c r="AB242" s="399"/>
      <c r="AC242" s="401"/>
      <c r="AD242" s="401"/>
      <c r="AE242" s="401"/>
      <c r="AF242" s="401"/>
      <c r="AG242" s="401"/>
      <c r="AH242" s="401"/>
    </row>
    <row r="243" ht="12.0" customHeight="1">
      <c r="A243" s="399"/>
      <c r="B243" s="436"/>
      <c r="C243" s="399"/>
      <c r="D243" s="399" t="s">
        <v>900</v>
      </c>
      <c r="E243" s="399"/>
      <c r="F243" s="399"/>
      <c r="G243" s="399"/>
      <c r="H243" s="436"/>
      <c r="I243" s="431"/>
      <c r="J243" s="470"/>
      <c r="K243" s="470"/>
      <c r="L243" s="468"/>
      <c r="M243" s="400"/>
      <c r="N243" s="399"/>
      <c r="O243" s="399"/>
      <c r="P243" s="399"/>
      <c r="Q243" s="399"/>
      <c r="R243" s="399"/>
      <c r="S243" s="400"/>
      <c r="T243" s="399"/>
      <c r="U243" s="400"/>
      <c r="V243" s="400"/>
      <c r="W243" s="400"/>
      <c r="X243" s="400"/>
      <c r="Y243" s="400"/>
      <c r="Z243" s="400"/>
      <c r="AA243" s="400"/>
      <c r="AB243" s="399"/>
      <c r="AC243" s="401"/>
      <c r="AD243" s="401"/>
      <c r="AE243" s="401"/>
      <c r="AF243" s="401"/>
      <c r="AG243" s="401"/>
      <c r="AH243" s="401"/>
    </row>
    <row r="244" ht="12.0" customHeight="1">
      <c r="A244" s="399"/>
      <c r="B244" s="436"/>
      <c r="C244" s="399"/>
      <c r="D244" s="399" t="s">
        <v>901</v>
      </c>
      <c r="E244" s="399"/>
      <c r="F244" s="399"/>
      <c r="G244" s="399"/>
      <c r="H244" s="436"/>
      <c r="I244" s="431"/>
      <c r="J244" s="470"/>
      <c r="K244" s="470"/>
      <c r="L244" s="468"/>
      <c r="M244" s="400"/>
      <c r="N244" s="399"/>
      <c r="O244" s="399"/>
      <c r="P244" s="399"/>
      <c r="Q244" s="399"/>
      <c r="R244" s="399"/>
      <c r="S244" s="400"/>
      <c r="T244" s="399"/>
      <c r="U244" s="400"/>
      <c r="V244" s="400"/>
      <c r="W244" s="400"/>
      <c r="X244" s="400"/>
      <c r="Y244" s="400"/>
      <c r="Z244" s="400"/>
      <c r="AA244" s="400"/>
      <c r="AB244" s="399"/>
      <c r="AC244" s="401"/>
      <c r="AD244" s="401"/>
      <c r="AE244" s="401"/>
      <c r="AF244" s="401"/>
      <c r="AG244" s="401"/>
      <c r="AH244" s="401"/>
    </row>
    <row r="245" ht="12.0" customHeight="1">
      <c r="A245" s="399"/>
      <c r="B245" s="436"/>
      <c r="C245" s="399"/>
      <c r="D245" s="399"/>
      <c r="E245" s="399"/>
      <c r="F245" s="399"/>
      <c r="G245" s="399"/>
      <c r="H245" s="436"/>
      <c r="I245" s="431"/>
      <c r="J245" s="470"/>
      <c r="K245" s="470"/>
      <c r="L245" s="468"/>
      <c r="M245" s="400"/>
      <c r="N245" s="399"/>
      <c r="O245" s="399"/>
      <c r="P245" s="399"/>
      <c r="Q245" s="399"/>
      <c r="R245" s="399"/>
      <c r="S245" s="400"/>
      <c r="T245" s="399"/>
      <c r="U245" s="400"/>
      <c r="V245" s="400"/>
      <c r="W245" s="400"/>
      <c r="X245" s="400"/>
      <c r="Y245" s="400"/>
      <c r="Z245" s="400"/>
      <c r="AA245" s="400"/>
      <c r="AB245" s="399"/>
      <c r="AC245" s="401"/>
      <c r="AD245" s="401"/>
      <c r="AE245" s="401"/>
      <c r="AF245" s="401"/>
      <c r="AG245" s="401"/>
      <c r="AH245" s="401"/>
    </row>
    <row r="246" ht="12.0" customHeight="1">
      <c r="A246" s="399"/>
      <c r="B246" s="436"/>
      <c r="C246" s="399"/>
      <c r="D246" s="399"/>
      <c r="E246" s="399"/>
      <c r="F246" s="399"/>
      <c r="G246" s="399"/>
      <c r="H246" s="436"/>
      <c r="I246" s="431"/>
      <c r="J246" s="470"/>
      <c r="K246" s="470"/>
      <c r="L246" s="468"/>
      <c r="M246" s="400"/>
      <c r="N246" s="399"/>
      <c r="O246" s="399"/>
      <c r="P246" s="399"/>
      <c r="Q246" s="399"/>
      <c r="R246" s="399"/>
      <c r="S246" s="400"/>
      <c r="T246" s="399"/>
      <c r="U246" s="400"/>
      <c r="V246" s="400"/>
      <c r="W246" s="400"/>
      <c r="X246" s="400"/>
      <c r="Y246" s="400"/>
      <c r="Z246" s="400"/>
      <c r="AA246" s="400"/>
      <c r="AB246" s="399"/>
      <c r="AC246" s="401"/>
      <c r="AD246" s="401"/>
      <c r="AE246" s="401"/>
      <c r="AF246" s="401"/>
      <c r="AG246" s="401"/>
      <c r="AH246" s="401"/>
    </row>
    <row r="247" ht="12.0" customHeight="1">
      <c r="A247" s="497"/>
      <c r="B247" s="498"/>
      <c r="C247" s="497" t="s">
        <v>902</v>
      </c>
      <c r="D247" s="497" t="s">
        <v>853</v>
      </c>
      <c r="E247" s="497"/>
      <c r="F247" s="497"/>
      <c r="G247" s="497"/>
      <c r="H247" s="498"/>
      <c r="I247" s="499">
        <v>3946.4214500000003</v>
      </c>
      <c r="J247" s="500"/>
      <c r="K247" s="499">
        <v>4632.153595</v>
      </c>
      <c r="L247" s="499">
        <v>0.0</v>
      </c>
      <c r="M247" s="499">
        <v>595.7950000000001</v>
      </c>
      <c r="N247" s="499">
        <v>0.0</v>
      </c>
      <c r="O247" s="499">
        <v>60.0</v>
      </c>
      <c r="P247" s="499">
        <v>0.0</v>
      </c>
      <c r="Q247" s="499">
        <v>130695.459</v>
      </c>
      <c r="R247" s="499">
        <v>344.62</v>
      </c>
      <c r="S247" s="501">
        <v>0.0</v>
      </c>
      <c r="T247" s="501">
        <v>0.0</v>
      </c>
      <c r="U247" s="501">
        <v>31773.747349999998</v>
      </c>
      <c r="V247" s="501">
        <v>720.0</v>
      </c>
      <c r="W247" s="501">
        <v>0.0</v>
      </c>
      <c r="X247" s="501">
        <v>0.0</v>
      </c>
      <c r="Y247" s="501">
        <v>603458.0452592593</v>
      </c>
      <c r="Z247" s="501">
        <v>125269.37</v>
      </c>
      <c r="AA247" s="501">
        <v>761221.1626092592</v>
      </c>
      <c r="AB247" s="497"/>
      <c r="AC247" s="497"/>
      <c r="AD247" s="497"/>
      <c r="AE247" s="497"/>
      <c r="AF247" s="497"/>
      <c r="AG247" s="497"/>
      <c r="AH247" s="401"/>
    </row>
    <row r="248" ht="12.0" customHeight="1">
      <c r="A248" s="399"/>
      <c r="B248" s="436"/>
      <c r="C248" s="399"/>
      <c r="D248" s="399"/>
      <c r="E248" s="399" t="s">
        <v>903</v>
      </c>
      <c r="F248" s="399"/>
      <c r="G248" s="399"/>
      <c r="H248" s="436"/>
      <c r="I248" s="431"/>
      <c r="J248" s="470"/>
      <c r="K248" s="502"/>
      <c r="L248" s="468"/>
      <c r="M248" s="400"/>
      <c r="N248" s="399"/>
      <c r="O248" s="399"/>
      <c r="P248" s="399"/>
      <c r="Q248" s="399"/>
      <c r="R248" s="399"/>
      <c r="S248" s="400"/>
      <c r="T248" s="399"/>
      <c r="U248" s="400"/>
      <c r="V248" s="400"/>
      <c r="W248" s="400"/>
      <c r="X248" s="400"/>
      <c r="Y248" s="400"/>
      <c r="Z248" s="400"/>
      <c r="AA248" s="400"/>
      <c r="AB248" s="399"/>
      <c r="AC248" s="428"/>
      <c r="AD248" s="401"/>
      <c r="AE248" s="399"/>
      <c r="AF248" s="399"/>
      <c r="AG248" s="399"/>
      <c r="AH248" s="399"/>
    </row>
    <row r="249" ht="12.0" customHeight="1">
      <c r="A249" s="399"/>
      <c r="B249" s="436"/>
      <c r="C249" s="399"/>
      <c r="D249" s="399"/>
      <c r="E249" s="401" t="s">
        <v>477</v>
      </c>
      <c r="F249" s="399"/>
      <c r="G249" s="399"/>
      <c r="H249" s="436"/>
      <c r="I249" s="431"/>
      <c r="J249" s="470"/>
      <c r="K249" s="477">
        <f t="array" ref="K249">SUM(IF(D254:D335="clean",P254:P335),0)-P274-P275</f>
        <v>2144.544</v>
      </c>
      <c r="L249" s="468"/>
      <c r="M249" s="400"/>
      <c r="N249" s="399"/>
      <c r="O249" s="399"/>
      <c r="P249" s="399"/>
      <c r="Q249" s="399"/>
      <c r="R249" s="399"/>
      <c r="S249" s="400"/>
      <c r="T249" s="399"/>
      <c r="U249" s="400"/>
      <c r="V249" s="400"/>
      <c r="W249" s="400"/>
      <c r="X249" s="400"/>
      <c r="Y249" s="400"/>
      <c r="Z249" s="400"/>
      <c r="AA249" s="400"/>
      <c r="AB249" s="399"/>
      <c r="AC249" s="428">
        <f t="shared" ref="AC249:AC252" si="1">K249*F$1166/E$1</f>
        <v>94.80303746</v>
      </c>
      <c r="AD249" s="476" t="s">
        <v>509</v>
      </c>
      <c r="AE249" s="503">
        <f>(Q247-Q264-Q337-Q349)/E1</f>
        <v>8.431413431</v>
      </c>
      <c r="AF249" s="504"/>
      <c r="AG249" s="503"/>
      <c r="AH249" s="504"/>
    </row>
    <row r="250" ht="12.0" customHeight="1">
      <c r="A250" s="399"/>
      <c r="B250" s="436"/>
      <c r="C250" s="399"/>
      <c r="D250" s="399"/>
      <c r="E250" s="401" t="s">
        <v>510</v>
      </c>
      <c r="F250" s="399"/>
      <c r="G250" s="399"/>
      <c r="H250" s="436"/>
      <c r="I250" s="431"/>
      <c r="J250" s="470"/>
      <c r="K250" s="477">
        <f t="array" ref="K250">SUM(IF(D254:D335="contaminated",P254:P335),0)</f>
        <v>196.50645</v>
      </c>
      <c r="L250" s="468"/>
      <c r="M250" s="400"/>
      <c r="N250" s="399"/>
      <c r="O250" s="399"/>
      <c r="P250" s="399"/>
      <c r="Q250" s="399"/>
      <c r="R250" s="399"/>
      <c r="S250" s="400"/>
      <c r="T250" s="399"/>
      <c r="U250" s="400"/>
      <c r="V250" s="400"/>
      <c r="W250" s="400"/>
      <c r="X250" s="400"/>
      <c r="Y250" s="400"/>
      <c r="Z250" s="400"/>
      <c r="AA250" s="400"/>
      <c r="AB250" s="399"/>
      <c r="AC250" s="428">
        <f t="shared" si="1"/>
        <v>8.686885576</v>
      </c>
      <c r="AD250" s="476" t="s">
        <v>509</v>
      </c>
      <c r="AE250" s="503"/>
      <c r="AF250" s="504"/>
      <c r="AG250" s="503">
        <f>(M247-M337-M349)/E1</f>
        <v>0.02589857999</v>
      </c>
      <c r="AH250" s="504"/>
    </row>
    <row r="251" ht="12.0" customHeight="1">
      <c r="A251" s="399"/>
      <c r="B251" s="436"/>
      <c r="C251" s="399"/>
      <c r="D251" s="399"/>
      <c r="E251" s="401" t="s">
        <v>511</v>
      </c>
      <c r="F251" s="399"/>
      <c r="G251" s="399"/>
      <c r="H251" s="436"/>
      <c r="I251" s="431"/>
      <c r="J251" s="470"/>
      <c r="K251" s="477">
        <f t="array" ref="K251">SUM(IF(D254:D335="Hazardous",P254:P335),0)-P277</f>
        <v>0</v>
      </c>
      <c r="L251" s="468"/>
      <c r="M251" s="400"/>
      <c r="N251" s="399"/>
      <c r="O251" s="399"/>
      <c r="P251" s="399"/>
      <c r="Q251" s="399"/>
      <c r="R251" s="399"/>
      <c r="S251" s="400"/>
      <c r="T251" s="399"/>
      <c r="U251" s="400"/>
      <c r="V251" s="400"/>
      <c r="W251" s="400"/>
      <c r="X251" s="400"/>
      <c r="Y251" s="400"/>
      <c r="Z251" s="400"/>
      <c r="AA251" s="400"/>
      <c r="AB251" s="399"/>
      <c r="AC251" s="428">
        <f t="shared" si="1"/>
        <v>0</v>
      </c>
      <c r="AD251" s="476" t="s">
        <v>509</v>
      </c>
      <c r="AE251" s="503"/>
      <c r="AF251" s="504">
        <f>N247</f>
        <v>0</v>
      </c>
      <c r="AG251" s="503"/>
      <c r="AH251" s="504"/>
    </row>
    <row r="252" ht="12.0" customHeight="1">
      <c r="A252" s="399"/>
      <c r="B252" s="436"/>
      <c r="C252" s="399"/>
      <c r="D252" s="399"/>
      <c r="E252" s="401" t="s">
        <v>483</v>
      </c>
      <c r="F252" s="399"/>
      <c r="G252" s="399"/>
      <c r="H252" s="436"/>
      <c r="I252" s="431"/>
      <c r="J252" s="470"/>
      <c r="K252" s="477">
        <f t="array" ref="K252">SUM(IF(D254:D335="Mixed",P254:P335),0)</f>
        <v>0</v>
      </c>
      <c r="L252" s="468"/>
      <c r="M252" s="400"/>
      <c r="N252" s="399"/>
      <c r="O252" s="399"/>
      <c r="P252" s="399"/>
      <c r="Q252" s="399"/>
      <c r="R252" s="399"/>
      <c r="S252" s="400"/>
      <c r="T252" s="399"/>
      <c r="U252" s="400"/>
      <c r="V252" s="400"/>
      <c r="W252" s="400"/>
      <c r="X252" s="400"/>
      <c r="Y252" s="400"/>
      <c r="Z252" s="400"/>
      <c r="AA252" s="400"/>
      <c r="AB252" s="399"/>
      <c r="AC252" s="428">
        <f t="shared" si="1"/>
        <v>0</v>
      </c>
      <c r="AD252" s="476" t="s">
        <v>509</v>
      </c>
      <c r="AE252" s="503"/>
      <c r="AF252" s="504"/>
      <c r="AG252" s="503"/>
      <c r="AH252" s="504">
        <f>P247</f>
        <v>0</v>
      </c>
    </row>
    <row r="253" ht="12.0" customHeight="1">
      <c r="A253" s="399"/>
      <c r="B253" s="436"/>
      <c r="C253" s="399"/>
      <c r="D253" s="399"/>
      <c r="E253" s="399"/>
      <c r="F253" s="399"/>
      <c r="G253" s="399"/>
      <c r="H253" s="436"/>
      <c r="I253" s="431"/>
      <c r="J253" s="470"/>
      <c r="K253" s="502"/>
      <c r="L253" s="468"/>
      <c r="M253" s="400"/>
      <c r="N253" s="399"/>
      <c r="O253" s="399"/>
      <c r="P253" s="399"/>
      <c r="Q253" s="399"/>
      <c r="R253" s="399"/>
      <c r="S253" s="400"/>
      <c r="T253" s="399"/>
      <c r="U253" s="400"/>
      <c r="V253" s="400"/>
      <c r="W253" s="400"/>
      <c r="X253" s="400"/>
      <c r="Y253" s="400"/>
      <c r="Z253" s="400"/>
      <c r="AA253" s="400"/>
      <c r="AB253" s="399"/>
      <c r="AC253" s="428"/>
      <c r="AD253" s="401"/>
      <c r="AE253" s="503"/>
      <c r="AF253" s="504"/>
      <c r="AG253" s="503"/>
      <c r="AH253" s="504"/>
    </row>
    <row r="254" ht="12.0" customHeight="1">
      <c r="A254" s="399"/>
      <c r="B254" s="436"/>
      <c r="C254" s="436" t="s">
        <v>904</v>
      </c>
      <c r="D254" s="399" t="s">
        <v>603</v>
      </c>
      <c r="E254" s="399"/>
      <c r="F254" s="399"/>
      <c r="G254" s="399"/>
      <c r="H254" s="436" t="s">
        <v>410</v>
      </c>
      <c r="I254" s="423">
        <v>360.0</v>
      </c>
      <c r="J254" s="470">
        <v>1.0</v>
      </c>
      <c r="K254" s="431">
        <v>360.0</v>
      </c>
      <c r="L254" s="468">
        <v>0.0</v>
      </c>
      <c r="M254" s="431"/>
      <c r="N254" s="431"/>
      <c r="O254" s="431"/>
      <c r="P254" s="430"/>
      <c r="Q254" s="468">
        <v>3864.0</v>
      </c>
      <c r="R254" s="468"/>
      <c r="S254" s="400"/>
      <c r="T254" s="439">
        <v>0.0</v>
      </c>
      <c r="U254" s="400"/>
      <c r="V254" s="400"/>
      <c r="W254" s="400"/>
      <c r="X254" s="400"/>
      <c r="Y254" s="400">
        <v>17841.185185185186</v>
      </c>
      <c r="Z254" s="400"/>
      <c r="AA254" s="400">
        <v>17841.185185185186</v>
      </c>
      <c r="AB254" s="399"/>
      <c r="AC254" s="401"/>
      <c r="AD254" s="401"/>
      <c r="AE254" s="401"/>
      <c r="AF254" s="401"/>
      <c r="AG254" s="401"/>
      <c r="AH254" s="401"/>
    </row>
    <row r="255" ht="12.0" customHeight="1">
      <c r="A255" s="399"/>
      <c r="B255" s="436"/>
      <c r="C255" s="399"/>
      <c r="D255" s="399"/>
      <c r="E255" s="399"/>
      <c r="F255" s="399"/>
      <c r="G255" s="399"/>
      <c r="H255" s="399"/>
      <c r="I255" s="399"/>
      <c r="J255" s="436"/>
      <c r="K255" s="455"/>
      <c r="L255" s="436"/>
      <c r="M255" s="399"/>
      <c r="N255" s="399"/>
      <c r="O255" s="436"/>
      <c r="P255" s="399"/>
      <c r="Q255" s="399"/>
      <c r="R255" s="399"/>
      <c r="S255" s="400"/>
      <c r="T255" s="399"/>
      <c r="U255" s="400"/>
      <c r="V255" s="400"/>
      <c r="W255" s="400"/>
      <c r="X255" s="400"/>
      <c r="Y255" s="400"/>
      <c r="Z255" s="400"/>
      <c r="AA255" s="400"/>
      <c r="AB255" s="399"/>
      <c r="AC255" s="401"/>
      <c r="AD255" s="401"/>
      <c r="AE255" s="401"/>
      <c r="AF255" s="401"/>
      <c r="AG255" s="401"/>
      <c r="AH255" s="401"/>
    </row>
    <row r="256" ht="12.0" customHeight="1">
      <c r="A256" s="399"/>
      <c r="B256" s="436"/>
      <c r="C256" s="399"/>
      <c r="D256" s="399"/>
      <c r="E256" s="399"/>
      <c r="F256" s="399"/>
      <c r="G256" s="399"/>
      <c r="H256" s="399"/>
      <c r="I256" s="399"/>
      <c r="J256" s="399"/>
      <c r="K256" s="436" t="s">
        <v>607</v>
      </c>
      <c r="L256" s="436" t="s">
        <v>541</v>
      </c>
      <c r="M256" s="436" t="s">
        <v>648</v>
      </c>
      <c r="N256" s="399"/>
      <c r="O256" s="399"/>
      <c r="P256" s="436"/>
      <c r="Q256" s="399"/>
      <c r="R256" s="399"/>
      <c r="S256" s="400"/>
      <c r="T256" s="399"/>
      <c r="U256" s="400"/>
      <c r="V256" s="400"/>
      <c r="W256" s="400"/>
      <c r="X256" s="400"/>
      <c r="Y256" s="400"/>
      <c r="Z256" s="400"/>
      <c r="AA256" s="400"/>
      <c r="AB256" s="399"/>
      <c r="AC256" s="401"/>
      <c r="AD256" s="401"/>
      <c r="AE256" s="401"/>
      <c r="AF256" s="401"/>
      <c r="AG256" s="401"/>
      <c r="AH256" s="401"/>
    </row>
    <row r="257" ht="12.0" customHeight="1">
      <c r="A257" s="399"/>
      <c r="B257" s="436"/>
      <c r="C257" s="399"/>
      <c r="D257" s="469"/>
      <c r="E257" s="441" t="s">
        <v>609</v>
      </c>
      <c r="F257" s="399"/>
      <c r="G257" s="435" t="s">
        <v>357</v>
      </c>
      <c r="H257" s="435" t="s">
        <v>610</v>
      </c>
      <c r="I257" s="435" t="s">
        <v>611</v>
      </c>
      <c r="J257" s="435" t="s">
        <v>612</v>
      </c>
      <c r="K257" s="435" t="s">
        <v>613</v>
      </c>
      <c r="L257" s="435" t="s">
        <v>614</v>
      </c>
      <c r="M257" s="435" t="s">
        <v>615</v>
      </c>
      <c r="N257" s="399"/>
      <c r="O257" s="399"/>
      <c r="P257" s="436"/>
      <c r="Q257" s="399"/>
      <c r="R257" s="399"/>
      <c r="S257" s="400"/>
      <c r="T257" s="399"/>
      <c r="U257" s="400"/>
      <c r="V257" s="400"/>
      <c r="W257" s="400"/>
      <c r="X257" s="400"/>
      <c r="Y257" s="400"/>
      <c r="Z257" s="400"/>
      <c r="AA257" s="400"/>
      <c r="AB257" s="399"/>
      <c r="AC257" s="401"/>
      <c r="AD257" s="401"/>
      <c r="AE257" s="401"/>
      <c r="AF257" s="401"/>
      <c r="AG257" s="401"/>
      <c r="AH257" s="401"/>
    </row>
    <row r="258" ht="12.0" customHeight="1">
      <c r="A258" s="399"/>
      <c r="B258" s="436"/>
      <c r="C258" s="399"/>
      <c r="D258" s="399" t="s">
        <v>477</v>
      </c>
      <c r="E258" s="399" t="s">
        <v>654</v>
      </c>
      <c r="F258" s="399"/>
      <c r="G258" s="483">
        <v>144.0</v>
      </c>
      <c r="H258" s="455"/>
      <c r="I258" s="436"/>
      <c r="J258" s="455">
        <v>3864.0</v>
      </c>
      <c r="K258" s="438">
        <v>0.0</v>
      </c>
      <c r="L258" s="431">
        <v>3864.0</v>
      </c>
      <c r="M258" s="431">
        <v>4.770370370370371</v>
      </c>
      <c r="N258" s="436">
        <v>2.5</v>
      </c>
      <c r="O258" s="399" t="s">
        <v>629</v>
      </c>
      <c r="P258" s="455">
        <v>360.0</v>
      </c>
      <c r="Q258" s="424" t="s">
        <v>655</v>
      </c>
      <c r="R258" s="424"/>
      <c r="S258" s="400"/>
      <c r="T258" s="399"/>
      <c r="U258" s="400"/>
      <c r="V258" s="400"/>
      <c r="W258" s="400"/>
      <c r="X258" s="400"/>
      <c r="Y258" s="400"/>
      <c r="Z258" s="400"/>
      <c r="AA258" s="400"/>
      <c r="AB258" s="399"/>
      <c r="AC258" s="401"/>
      <c r="AD258" s="401"/>
      <c r="AE258" s="401"/>
      <c r="AF258" s="401"/>
      <c r="AG258" s="401"/>
      <c r="AH258" s="401"/>
    </row>
    <row r="259" ht="12.0" customHeight="1">
      <c r="A259" s="399"/>
      <c r="B259" s="436"/>
      <c r="C259" s="399"/>
      <c r="D259" s="399"/>
      <c r="E259" s="399"/>
      <c r="F259" s="399"/>
      <c r="G259" s="436"/>
      <c r="H259" s="455"/>
      <c r="I259" s="399"/>
      <c r="J259" s="455"/>
      <c r="K259" s="438"/>
      <c r="L259" s="431">
        <v>3864.0</v>
      </c>
      <c r="M259" s="431">
        <v>4.770370370370371</v>
      </c>
      <c r="N259" s="436"/>
      <c r="O259" s="399"/>
      <c r="P259" s="455">
        <v>360.0</v>
      </c>
      <c r="Q259" s="424"/>
      <c r="R259" s="424"/>
      <c r="S259" s="400"/>
      <c r="T259" s="399"/>
      <c r="U259" s="400"/>
      <c r="V259" s="400"/>
      <c r="W259" s="400"/>
      <c r="X259" s="400"/>
      <c r="Y259" s="400"/>
      <c r="Z259" s="400"/>
      <c r="AA259" s="400"/>
      <c r="AB259" s="399"/>
      <c r="AC259" s="401"/>
      <c r="AD259" s="401"/>
      <c r="AE259" s="401"/>
      <c r="AF259" s="401"/>
      <c r="AG259" s="401"/>
      <c r="AH259" s="401"/>
    </row>
    <row r="260" ht="12.0" customHeight="1">
      <c r="A260" s="399"/>
      <c r="B260" s="436"/>
      <c r="C260" s="399"/>
      <c r="D260" s="399"/>
      <c r="E260" s="399"/>
      <c r="F260" s="399"/>
      <c r="G260" s="399"/>
      <c r="H260" s="399"/>
      <c r="I260" s="399"/>
      <c r="J260" s="436"/>
      <c r="K260" s="455"/>
      <c r="L260" s="436"/>
      <c r="M260" s="399"/>
      <c r="N260" s="399"/>
      <c r="O260" s="436"/>
      <c r="P260" s="399"/>
      <c r="Q260" s="399"/>
      <c r="R260" s="399"/>
      <c r="S260" s="400"/>
      <c r="T260" s="399"/>
      <c r="U260" s="400"/>
      <c r="V260" s="400"/>
      <c r="W260" s="400"/>
      <c r="X260" s="400"/>
      <c r="Y260" s="400"/>
      <c r="Z260" s="400"/>
      <c r="AA260" s="400"/>
      <c r="AB260" s="399"/>
      <c r="AC260" s="401"/>
      <c r="AD260" s="401"/>
      <c r="AE260" s="401"/>
      <c r="AF260" s="401"/>
      <c r="AG260" s="401"/>
      <c r="AH260" s="401"/>
    </row>
    <row r="261" ht="12.0" customHeight="1">
      <c r="A261" s="399"/>
      <c r="B261" s="436"/>
      <c r="C261" s="399"/>
      <c r="D261" s="399"/>
      <c r="E261" s="441" t="s">
        <v>544</v>
      </c>
      <c r="F261" s="399"/>
      <c r="G261" s="435" t="s">
        <v>553</v>
      </c>
      <c r="H261" s="479" t="s">
        <v>631</v>
      </c>
      <c r="I261" s="435" t="s">
        <v>632</v>
      </c>
      <c r="J261" s="479" t="s">
        <v>633</v>
      </c>
      <c r="K261" s="442" t="s">
        <v>634</v>
      </c>
      <c r="L261" s="479" t="s">
        <v>635</v>
      </c>
      <c r="M261" s="431"/>
      <c r="N261" s="436"/>
      <c r="O261" s="399"/>
      <c r="P261" s="455"/>
      <c r="Q261" s="399"/>
      <c r="R261" s="399"/>
      <c r="S261" s="400"/>
      <c r="T261" s="399"/>
      <c r="U261" s="400"/>
      <c r="V261" s="400"/>
      <c r="W261" s="400"/>
      <c r="X261" s="400"/>
      <c r="Y261" s="400"/>
      <c r="Z261" s="400"/>
      <c r="AA261" s="400"/>
      <c r="AB261" s="399"/>
      <c r="AC261" s="401"/>
      <c r="AD261" s="401"/>
      <c r="AE261" s="401"/>
      <c r="AF261" s="401"/>
      <c r="AG261" s="401"/>
      <c r="AH261" s="401"/>
    </row>
    <row r="262" ht="12.0" customHeight="1">
      <c r="A262" s="399"/>
      <c r="B262" s="436"/>
      <c r="C262" s="399"/>
      <c r="D262" s="399"/>
      <c r="E262" s="399" t="s">
        <v>636</v>
      </c>
      <c r="F262" s="399"/>
      <c r="G262" s="480">
        <v>3864.0</v>
      </c>
      <c r="H262" s="480">
        <v>4.770370370370371</v>
      </c>
      <c r="I262" s="456">
        <v>0.0</v>
      </c>
      <c r="J262" s="456">
        <v>2385.185185185185</v>
      </c>
      <c r="K262" s="456">
        <v>15456.0</v>
      </c>
      <c r="L262" s="456">
        <v>17841.185185185186</v>
      </c>
      <c r="M262" s="431"/>
      <c r="N262" s="436"/>
      <c r="O262" s="399"/>
      <c r="P262" s="455"/>
      <c r="Q262" s="399"/>
      <c r="R262" s="399"/>
      <c r="S262" s="400"/>
      <c r="T262" s="399"/>
      <c r="U262" s="400"/>
      <c r="V262" s="400"/>
      <c r="W262" s="400"/>
      <c r="X262" s="400"/>
      <c r="Y262" s="400"/>
      <c r="Z262" s="400"/>
      <c r="AA262" s="400"/>
      <c r="AB262" s="399"/>
      <c r="AC262" s="401"/>
      <c r="AD262" s="401"/>
      <c r="AE262" s="401"/>
      <c r="AF262" s="401"/>
      <c r="AG262" s="401"/>
      <c r="AH262" s="401"/>
    </row>
    <row r="263" ht="12.0" customHeight="1">
      <c r="A263" s="399"/>
      <c r="B263" s="436"/>
      <c r="C263" s="399"/>
      <c r="D263" s="399"/>
      <c r="E263" s="399"/>
      <c r="F263" s="399"/>
      <c r="G263" s="399"/>
      <c r="H263" s="436"/>
      <c r="I263" s="431"/>
      <c r="J263" s="470"/>
      <c r="K263" s="470"/>
      <c r="L263" s="468"/>
      <c r="M263" s="400"/>
      <c r="N263" s="399"/>
      <c r="O263" s="399"/>
      <c r="P263" s="399"/>
      <c r="Q263" s="399"/>
      <c r="R263" s="399"/>
      <c r="S263" s="400"/>
      <c r="T263" s="399"/>
      <c r="U263" s="400"/>
      <c r="V263" s="400"/>
      <c r="W263" s="400"/>
      <c r="X263" s="400"/>
      <c r="Y263" s="400"/>
      <c r="Z263" s="400"/>
      <c r="AA263" s="400"/>
      <c r="AB263" s="399"/>
      <c r="AC263" s="401"/>
      <c r="AD263" s="401"/>
      <c r="AE263" s="401"/>
      <c r="AF263" s="401"/>
      <c r="AG263" s="401"/>
      <c r="AH263" s="401"/>
    </row>
    <row r="264" ht="12.0" customHeight="1">
      <c r="A264" s="399"/>
      <c r="B264" s="436"/>
      <c r="C264" s="436" t="s">
        <v>905</v>
      </c>
      <c r="D264" s="399" t="s">
        <v>906</v>
      </c>
      <c r="E264" s="399"/>
      <c r="F264" s="399"/>
      <c r="G264" s="399"/>
      <c r="H264" s="436" t="s">
        <v>410</v>
      </c>
      <c r="I264" s="423">
        <v>832.491</v>
      </c>
      <c r="J264" s="470">
        <v>1.595</v>
      </c>
      <c r="K264" s="431">
        <v>1327.823145</v>
      </c>
      <c r="L264" s="468">
        <v>0.0</v>
      </c>
      <c r="M264" s="431"/>
      <c r="N264" s="431"/>
      <c r="O264" s="431">
        <v>60.0</v>
      </c>
      <c r="P264" s="430">
        <v>0.0</v>
      </c>
      <c r="Q264" s="468">
        <v>1256.4</v>
      </c>
      <c r="R264" s="430">
        <v>344.62</v>
      </c>
      <c r="S264" s="400"/>
      <c r="T264" s="439">
        <v>0.0</v>
      </c>
      <c r="U264" s="400"/>
      <c r="V264" s="400">
        <v>720.0</v>
      </c>
      <c r="W264" s="400"/>
      <c r="X264" s="400">
        <v>0.0</v>
      </c>
      <c r="Y264" s="400">
        <v>5801.155555555556</v>
      </c>
      <c r="Z264" s="400">
        <v>125269.37</v>
      </c>
      <c r="AA264" s="400">
        <v>131790.52555555556</v>
      </c>
      <c r="AB264" s="399"/>
      <c r="AC264" s="401"/>
      <c r="AD264" s="401"/>
      <c r="AE264" s="401"/>
      <c r="AF264" s="401"/>
      <c r="AG264" s="401"/>
      <c r="AH264" s="401"/>
    </row>
    <row r="265" ht="12.0" customHeight="1">
      <c r="A265" s="399"/>
      <c r="B265" s="436"/>
      <c r="C265" s="399"/>
      <c r="D265" s="399" t="s">
        <v>900</v>
      </c>
      <c r="E265" s="399"/>
      <c r="F265" s="399"/>
      <c r="G265" s="399"/>
      <c r="H265" s="399"/>
      <c r="I265" s="399"/>
      <c r="J265" s="436"/>
      <c r="K265" s="455"/>
      <c r="L265" s="436"/>
      <c r="M265" s="399"/>
      <c r="N265" s="399"/>
      <c r="O265" s="436"/>
      <c r="P265" s="399"/>
      <c r="Q265" s="399"/>
      <c r="R265" s="399"/>
      <c r="S265" s="400"/>
      <c r="T265" s="399"/>
      <c r="U265" s="400"/>
      <c r="V265" s="400"/>
      <c r="W265" s="400"/>
      <c r="X265" s="400"/>
      <c r="Y265" s="400"/>
      <c r="Z265" s="400"/>
      <c r="AA265" s="400"/>
      <c r="AB265" s="399"/>
      <c r="AC265" s="401"/>
      <c r="AD265" s="401"/>
      <c r="AE265" s="401"/>
      <c r="AF265" s="401"/>
      <c r="AG265" s="401"/>
      <c r="AH265" s="401"/>
    </row>
    <row r="266" ht="12.0" customHeight="1">
      <c r="A266" s="399"/>
      <c r="B266" s="436"/>
      <c r="C266" s="399"/>
      <c r="D266" s="399" t="s">
        <v>907</v>
      </c>
      <c r="E266" s="399"/>
      <c r="F266" s="399"/>
      <c r="G266" s="399"/>
      <c r="H266" s="399"/>
      <c r="I266" s="399"/>
      <c r="J266" s="436"/>
      <c r="K266" s="455"/>
      <c r="L266" s="436"/>
      <c r="M266" s="399"/>
      <c r="N266" s="399"/>
      <c r="O266" s="436"/>
      <c r="P266" s="399"/>
      <c r="Q266" s="399"/>
      <c r="R266" s="399"/>
      <c r="S266" s="400"/>
      <c r="T266" s="399"/>
      <c r="U266" s="400"/>
      <c r="V266" s="400"/>
      <c r="W266" s="400"/>
      <c r="X266" s="400"/>
      <c r="Y266" s="400"/>
      <c r="Z266" s="400"/>
      <c r="AA266" s="400"/>
      <c r="AB266" s="399"/>
      <c r="AC266" s="401"/>
      <c r="AD266" s="401"/>
      <c r="AE266" s="401"/>
      <c r="AF266" s="401"/>
      <c r="AG266" s="401"/>
      <c r="AH266" s="401"/>
    </row>
    <row r="267" ht="12.0" customHeight="1">
      <c r="A267" s="399"/>
      <c r="B267" s="436"/>
      <c r="C267" s="399"/>
      <c r="D267" s="399" t="s">
        <v>908</v>
      </c>
      <c r="E267" s="399"/>
      <c r="F267" s="399"/>
      <c r="G267" s="399"/>
      <c r="H267" s="399"/>
      <c r="I267" s="399"/>
      <c r="J267" s="436"/>
      <c r="K267" s="455"/>
      <c r="L267" s="436"/>
      <c r="M267" s="399"/>
      <c r="N267" s="399"/>
      <c r="O267" s="436"/>
      <c r="P267" s="399"/>
      <c r="Q267" s="399"/>
      <c r="R267" s="399"/>
      <c r="S267" s="400"/>
      <c r="T267" s="399"/>
      <c r="U267" s="400"/>
      <c r="V267" s="400"/>
      <c r="W267" s="400"/>
      <c r="X267" s="400"/>
      <c r="Y267" s="400"/>
      <c r="Z267" s="400"/>
      <c r="AA267" s="400"/>
      <c r="AB267" s="399"/>
      <c r="AC267" s="401"/>
      <c r="AD267" s="401"/>
      <c r="AE267" s="401"/>
      <c r="AF267" s="401"/>
      <c r="AG267" s="401"/>
      <c r="AH267" s="401"/>
    </row>
    <row r="268" ht="12.0" customHeight="1">
      <c r="A268" s="399"/>
      <c r="B268" s="436"/>
      <c r="C268" s="399"/>
      <c r="D268" s="399" t="s">
        <v>909</v>
      </c>
      <c r="E268" s="399"/>
      <c r="F268" s="399"/>
      <c r="G268" s="399"/>
      <c r="H268" s="399"/>
      <c r="I268" s="399"/>
      <c r="J268" s="436"/>
      <c r="K268" s="455"/>
      <c r="L268" s="436"/>
      <c r="M268" s="399"/>
      <c r="N268" s="399"/>
      <c r="O268" s="436"/>
      <c r="P268" s="399"/>
      <c r="Q268" s="399"/>
      <c r="R268" s="399"/>
      <c r="S268" s="400"/>
      <c r="T268" s="399"/>
      <c r="U268" s="400"/>
      <c r="V268" s="400"/>
      <c r="W268" s="400"/>
      <c r="X268" s="400"/>
      <c r="Y268" s="400"/>
      <c r="Z268" s="400"/>
      <c r="AA268" s="400"/>
      <c r="AB268" s="399"/>
      <c r="AC268" s="401"/>
      <c r="AD268" s="401"/>
      <c r="AE268" s="401"/>
      <c r="AF268" s="401"/>
      <c r="AG268" s="401"/>
      <c r="AH268" s="401"/>
    </row>
    <row r="269" ht="12.0" customHeight="1">
      <c r="A269" s="399"/>
      <c r="B269" s="436"/>
      <c r="C269" s="399"/>
      <c r="D269" s="399" t="s">
        <v>910</v>
      </c>
      <c r="E269" s="399"/>
      <c r="F269" s="399"/>
      <c r="G269" s="399"/>
      <c r="H269" s="399"/>
      <c r="I269" s="399"/>
      <c r="J269" s="436"/>
      <c r="K269" s="455"/>
      <c r="L269" s="436"/>
      <c r="M269" s="399"/>
      <c r="N269" s="399"/>
      <c r="O269" s="436"/>
      <c r="P269" s="399"/>
      <c r="Q269" s="399"/>
      <c r="R269" s="399"/>
      <c r="S269" s="400"/>
      <c r="T269" s="399"/>
      <c r="U269" s="400"/>
      <c r="V269" s="400"/>
      <c r="W269" s="400"/>
      <c r="X269" s="400"/>
      <c r="Y269" s="400"/>
      <c r="Z269" s="400"/>
      <c r="AA269" s="400"/>
      <c r="AB269" s="399"/>
      <c r="AC269" s="401"/>
      <c r="AD269" s="401"/>
      <c r="AE269" s="401"/>
      <c r="AF269" s="401"/>
      <c r="AG269" s="401"/>
      <c r="AH269" s="401"/>
    </row>
    <row r="270" ht="12.0" customHeight="1">
      <c r="A270" s="399"/>
      <c r="B270" s="436"/>
      <c r="C270" s="399"/>
      <c r="D270" s="399" t="s">
        <v>911</v>
      </c>
      <c r="E270" s="399"/>
      <c r="F270" s="399"/>
      <c r="G270" s="399"/>
      <c r="H270" s="399"/>
      <c r="I270" s="399"/>
      <c r="J270" s="436"/>
      <c r="K270" s="455"/>
      <c r="L270" s="436"/>
      <c r="M270" s="399"/>
      <c r="N270" s="399"/>
      <c r="O270" s="436"/>
      <c r="P270" s="399"/>
      <c r="Q270" s="399"/>
      <c r="R270" s="399"/>
      <c r="S270" s="400"/>
      <c r="T270" s="399"/>
      <c r="U270" s="400"/>
      <c r="V270" s="400"/>
      <c r="W270" s="400"/>
      <c r="X270" s="400"/>
      <c r="Y270" s="400"/>
      <c r="Z270" s="400"/>
      <c r="AA270" s="400"/>
      <c r="AB270" s="399"/>
      <c r="AC270" s="401"/>
      <c r="AD270" s="401"/>
      <c r="AE270" s="401"/>
      <c r="AF270" s="401"/>
      <c r="AG270" s="401"/>
      <c r="AH270" s="401"/>
    </row>
    <row r="271" ht="12.0" customHeight="1">
      <c r="A271" s="399"/>
      <c r="B271" s="436"/>
      <c r="C271" s="399"/>
      <c r="D271" s="399"/>
      <c r="E271" s="399"/>
      <c r="F271" s="399"/>
      <c r="G271" s="399"/>
      <c r="H271" s="399"/>
      <c r="I271" s="399"/>
      <c r="J271" s="436"/>
      <c r="K271" s="455"/>
      <c r="L271" s="436"/>
      <c r="M271" s="399"/>
      <c r="N271" s="399"/>
      <c r="O271" s="436"/>
      <c r="P271" s="399"/>
      <c r="Q271" s="399"/>
      <c r="R271" s="399"/>
      <c r="S271" s="400"/>
      <c r="T271" s="399"/>
      <c r="U271" s="400"/>
      <c r="V271" s="400"/>
      <c r="W271" s="400"/>
      <c r="X271" s="400"/>
      <c r="Y271" s="400"/>
      <c r="Z271" s="400"/>
      <c r="AA271" s="400"/>
      <c r="AB271" s="399"/>
      <c r="AC271" s="401"/>
      <c r="AD271" s="401"/>
      <c r="AE271" s="401"/>
      <c r="AF271" s="401"/>
      <c r="AG271" s="401"/>
      <c r="AH271" s="401"/>
    </row>
    <row r="272" ht="12.0" customHeight="1">
      <c r="A272" s="399"/>
      <c r="B272" s="436"/>
      <c r="C272" s="399"/>
      <c r="D272" s="399"/>
      <c r="E272" s="399"/>
      <c r="F272" s="399"/>
      <c r="G272" s="399"/>
      <c r="H272" s="399"/>
      <c r="I272" s="399"/>
      <c r="J272" s="399"/>
      <c r="K272" s="436" t="s">
        <v>607</v>
      </c>
      <c r="L272" s="436" t="s">
        <v>541</v>
      </c>
      <c r="M272" s="436" t="s">
        <v>912</v>
      </c>
      <c r="N272" s="399"/>
      <c r="O272" s="399"/>
      <c r="P272" s="436"/>
      <c r="Q272" s="399"/>
      <c r="R272" s="399"/>
      <c r="S272" s="400"/>
      <c r="T272" s="399"/>
      <c r="U272" s="400"/>
      <c r="V272" s="400"/>
      <c r="W272" s="400"/>
      <c r="X272" s="400"/>
      <c r="Y272" s="400"/>
      <c r="Z272" s="400"/>
      <c r="AA272" s="400"/>
      <c r="AB272" s="399"/>
      <c r="AC272" s="401"/>
      <c r="AD272" s="401"/>
      <c r="AE272" s="401"/>
      <c r="AF272" s="401"/>
      <c r="AG272" s="401"/>
      <c r="AH272" s="401"/>
    </row>
    <row r="273" ht="12.0" customHeight="1">
      <c r="A273" s="399"/>
      <c r="B273" s="436"/>
      <c r="C273" s="399"/>
      <c r="D273" s="469"/>
      <c r="E273" s="441" t="s">
        <v>609</v>
      </c>
      <c r="F273" s="399"/>
      <c r="G273" s="435" t="s">
        <v>357</v>
      </c>
      <c r="H273" s="435" t="s">
        <v>610</v>
      </c>
      <c r="I273" s="435" t="s">
        <v>611</v>
      </c>
      <c r="J273" s="435" t="s">
        <v>612</v>
      </c>
      <c r="K273" s="435" t="s">
        <v>613</v>
      </c>
      <c r="L273" s="435" t="s">
        <v>614</v>
      </c>
      <c r="M273" s="435" t="s">
        <v>615</v>
      </c>
      <c r="N273" s="399"/>
      <c r="O273" s="399"/>
      <c r="P273" s="436"/>
      <c r="Q273" s="399"/>
      <c r="R273" s="399"/>
      <c r="S273" s="400"/>
      <c r="T273" s="399"/>
      <c r="U273" s="400"/>
      <c r="V273" s="400"/>
      <c r="W273" s="400"/>
      <c r="X273" s="400"/>
      <c r="Y273" s="400"/>
      <c r="Z273" s="400"/>
      <c r="AA273" s="400"/>
      <c r="AB273" s="399"/>
      <c r="AC273" s="401"/>
      <c r="AD273" s="401"/>
      <c r="AE273" s="401"/>
      <c r="AF273" s="401"/>
      <c r="AG273" s="401"/>
      <c r="AH273" s="401"/>
    </row>
    <row r="274" ht="12.0" customHeight="1">
      <c r="A274" s="399"/>
      <c r="B274" s="436"/>
      <c r="C274" s="399"/>
      <c r="D274" s="424" t="s">
        <v>477</v>
      </c>
      <c r="E274" s="399" t="s">
        <v>442</v>
      </c>
      <c r="F274" s="399"/>
      <c r="G274" s="436"/>
      <c r="H274" s="455">
        <v>3072.0</v>
      </c>
      <c r="I274" s="436"/>
      <c r="J274" s="455">
        <v>291.0</v>
      </c>
      <c r="K274" s="438">
        <v>-0.3</v>
      </c>
      <c r="L274" s="431">
        <v>378.3</v>
      </c>
      <c r="M274" s="431">
        <v>0.46703703703703703</v>
      </c>
      <c r="N274" s="436">
        <v>0.11</v>
      </c>
      <c r="O274" s="399" t="s">
        <v>616</v>
      </c>
      <c r="P274" s="455">
        <v>337.92</v>
      </c>
      <c r="Q274" s="399" t="s">
        <v>617</v>
      </c>
      <c r="R274" s="399"/>
      <c r="S274" s="400"/>
      <c r="T274" s="399"/>
      <c r="U274" s="400"/>
      <c r="V274" s="400"/>
      <c r="W274" s="400"/>
      <c r="X274" s="400"/>
      <c r="Y274" s="400"/>
      <c r="Z274" s="400"/>
      <c r="AA274" s="400"/>
      <c r="AB274" s="399"/>
      <c r="AC274" s="428">
        <f>(P274*$F$1166)/H274</f>
        <v>74.6526</v>
      </c>
      <c r="AD274" s="476" t="s">
        <v>618</v>
      </c>
      <c r="AE274" s="477">
        <f>L274/H274</f>
        <v>0.1231445313</v>
      </c>
      <c r="AF274" s="401" t="s">
        <v>619</v>
      </c>
      <c r="AG274" s="401"/>
      <c r="AH274" s="401"/>
    </row>
    <row r="275" ht="12.0" customHeight="1">
      <c r="A275" s="399"/>
      <c r="B275" s="436"/>
      <c r="C275" s="399"/>
      <c r="D275" s="424" t="s">
        <v>477</v>
      </c>
      <c r="E275" s="399" t="s">
        <v>445</v>
      </c>
      <c r="F275" s="399"/>
      <c r="G275" s="436"/>
      <c r="H275" s="399"/>
      <c r="I275" s="455">
        <v>22357.0</v>
      </c>
      <c r="J275" s="455">
        <v>637.0</v>
      </c>
      <c r="K275" s="438">
        <v>-0.3</v>
      </c>
      <c r="L275" s="431">
        <v>828.1</v>
      </c>
      <c r="M275" s="431">
        <v>1.0223456790123457</v>
      </c>
      <c r="N275" s="436">
        <v>0.003</v>
      </c>
      <c r="O275" s="399" t="s">
        <v>620</v>
      </c>
      <c r="P275" s="455">
        <v>67.071</v>
      </c>
      <c r="Q275" s="399" t="s">
        <v>621</v>
      </c>
      <c r="R275" s="399"/>
      <c r="S275" s="400"/>
      <c r="T275" s="399"/>
      <c r="U275" s="400"/>
      <c r="V275" s="400"/>
      <c r="W275" s="400"/>
      <c r="X275" s="400"/>
      <c r="Y275" s="400"/>
      <c r="Z275" s="400"/>
      <c r="AA275" s="400"/>
      <c r="AB275" s="399"/>
      <c r="AC275" s="428">
        <f>(P275*$F$1166)/I275</f>
        <v>2.03598</v>
      </c>
      <c r="AD275" s="476" t="s">
        <v>622</v>
      </c>
      <c r="AE275" s="477">
        <f>L275/I275</f>
        <v>0.03703985329</v>
      </c>
      <c r="AF275" s="401" t="s">
        <v>623</v>
      </c>
      <c r="AG275" s="401"/>
      <c r="AH275" s="401"/>
    </row>
    <row r="276" ht="12.0" customHeight="1">
      <c r="A276" s="399"/>
      <c r="B276" s="436"/>
      <c r="C276" s="399"/>
      <c r="D276" s="399" t="s">
        <v>477</v>
      </c>
      <c r="E276" s="399" t="s">
        <v>652</v>
      </c>
      <c r="F276" s="399"/>
      <c r="G276" s="436">
        <v>100.0</v>
      </c>
      <c r="H276" s="455"/>
      <c r="I276" s="399"/>
      <c r="J276" s="455">
        <v>50.0</v>
      </c>
      <c r="K276" s="438">
        <v>0.0</v>
      </c>
      <c r="L276" s="431">
        <v>50.0</v>
      </c>
      <c r="M276" s="431">
        <v>0.06172839506172839</v>
      </c>
      <c r="N276" s="436">
        <v>0.25</v>
      </c>
      <c r="O276" s="399" t="s">
        <v>629</v>
      </c>
      <c r="P276" s="455">
        <v>25.0</v>
      </c>
      <c r="Q276" s="424" t="s">
        <v>263</v>
      </c>
      <c r="R276" s="424"/>
      <c r="S276" s="400"/>
      <c r="T276" s="399"/>
      <c r="U276" s="400"/>
      <c r="V276" s="400"/>
      <c r="W276" s="400"/>
      <c r="X276" s="400"/>
      <c r="Y276" s="400"/>
      <c r="Z276" s="400"/>
      <c r="AA276" s="400"/>
      <c r="AB276" s="399"/>
      <c r="AC276" s="401"/>
      <c r="AD276" s="401"/>
      <c r="AE276" s="401"/>
      <c r="AF276" s="401"/>
      <c r="AG276" s="401"/>
      <c r="AH276" s="401"/>
    </row>
    <row r="277" ht="12.0" customHeight="1">
      <c r="A277" s="399"/>
      <c r="B277" s="436"/>
      <c r="C277" s="399"/>
      <c r="D277" s="399" t="s">
        <v>511</v>
      </c>
      <c r="E277" s="399" t="s">
        <v>637</v>
      </c>
      <c r="F277" s="399"/>
      <c r="G277" s="436">
        <v>100.0</v>
      </c>
      <c r="H277" s="455">
        <v>300.0</v>
      </c>
      <c r="I277" s="399"/>
      <c r="J277" s="455"/>
      <c r="K277" s="438">
        <v>0.0</v>
      </c>
      <c r="L277" s="431">
        <v>0.0</v>
      </c>
      <c r="M277" s="431">
        <v>7.5</v>
      </c>
      <c r="N277" s="436">
        <v>0.25</v>
      </c>
      <c r="O277" s="399" t="s">
        <v>629</v>
      </c>
      <c r="P277" s="455">
        <v>25.0</v>
      </c>
      <c r="Q277" s="424" t="s">
        <v>263</v>
      </c>
      <c r="R277" s="424"/>
      <c r="S277" s="400"/>
      <c r="T277" s="399"/>
      <c r="U277" s="400"/>
      <c r="V277" s="400"/>
      <c r="W277" s="400"/>
      <c r="X277" s="400"/>
      <c r="Y277" s="400"/>
      <c r="Z277" s="400"/>
      <c r="AA277" s="400"/>
      <c r="AB277" s="399"/>
      <c r="AC277" s="401"/>
      <c r="AD277" s="401"/>
      <c r="AE277" s="401"/>
      <c r="AF277" s="401"/>
      <c r="AG277" s="401"/>
      <c r="AH277" s="401"/>
    </row>
    <row r="278" ht="12.0" customHeight="1">
      <c r="A278" s="399"/>
      <c r="B278" s="436"/>
      <c r="C278" s="399"/>
      <c r="D278" s="399" t="s">
        <v>855</v>
      </c>
      <c r="E278" s="399" t="s">
        <v>913</v>
      </c>
      <c r="F278" s="399"/>
      <c r="G278" s="483">
        <v>1504.0</v>
      </c>
      <c r="H278" s="455"/>
      <c r="I278" s="436"/>
      <c r="J278" s="455">
        <v>265.0</v>
      </c>
      <c r="K278" s="438">
        <v>-0.3</v>
      </c>
      <c r="L278" s="431">
        <v>344.5</v>
      </c>
      <c r="M278" s="431">
        <v>43.0625</v>
      </c>
      <c r="N278" s="436">
        <v>0.25</v>
      </c>
      <c r="O278" s="399" t="s">
        <v>629</v>
      </c>
      <c r="P278" s="455">
        <v>376.0</v>
      </c>
      <c r="Q278" s="424" t="s">
        <v>263</v>
      </c>
      <c r="R278" s="424"/>
      <c r="S278" s="400"/>
      <c r="T278" s="399"/>
      <c r="U278" s="400"/>
      <c r="V278" s="400"/>
      <c r="W278" s="400"/>
      <c r="X278" s="400"/>
      <c r="Y278" s="400"/>
      <c r="Z278" s="400"/>
      <c r="AA278" s="400"/>
      <c r="AB278" s="399"/>
      <c r="AC278" s="401"/>
      <c r="AD278" s="401"/>
      <c r="AE278" s="401"/>
      <c r="AF278" s="401"/>
      <c r="AG278" s="401"/>
      <c r="AH278" s="401"/>
    </row>
    <row r="279" ht="12.0" customHeight="1">
      <c r="A279" s="399"/>
      <c r="B279" s="436"/>
      <c r="C279" s="399"/>
      <c r="D279" s="399" t="s">
        <v>855</v>
      </c>
      <c r="E279" s="399" t="s">
        <v>914</v>
      </c>
      <c r="F279" s="399"/>
      <c r="G279" s="483">
        <v>6.0</v>
      </c>
      <c r="H279" s="455"/>
      <c r="I279" s="436"/>
      <c r="J279" s="455">
        <v>0.12000000000000001</v>
      </c>
      <c r="K279" s="438">
        <v>0.0</v>
      </c>
      <c r="L279" s="478">
        <v>0.12000000000000001</v>
      </c>
      <c r="M279" s="478">
        <v>0.015000000000000001</v>
      </c>
      <c r="N279" s="436">
        <v>0.25</v>
      </c>
      <c r="O279" s="399" t="s">
        <v>629</v>
      </c>
      <c r="P279" s="479">
        <v>1.5</v>
      </c>
      <c r="Q279" s="424" t="s">
        <v>263</v>
      </c>
      <c r="R279" s="424"/>
      <c r="S279" s="400"/>
      <c r="T279" s="399"/>
      <c r="U279" s="400"/>
      <c r="V279" s="400"/>
      <c r="W279" s="400"/>
      <c r="X279" s="400"/>
      <c r="Y279" s="400"/>
      <c r="Z279" s="400"/>
      <c r="AA279" s="400"/>
      <c r="AB279" s="399"/>
      <c r="AC279" s="401"/>
      <c r="AD279" s="401"/>
      <c r="AE279" s="401"/>
      <c r="AF279" s="401"/>
      <c r="AG279" s="401"/>
      <c r="AH279" s="401"/>
    </row>
    <row r="280" ht="12.0" customHeight="1">
      <c r="A280" s="399"/>
      <c r="B280" s="436"/>
      <c r="C280" s="399"/>
      <c r="D280" s="399"/>
      <c r="E280" s="399"/>
      <c r="F280" s="399"/>
      <c r="G280" s="483"/>
      <c r="H280" s="455"/>
      <c r="I280" s="436"/>
      <c r="J280" s="455"/>
      <c r="K280" s="438"/>
      <c r="L280" s="431">
        <v>1601.02</v>
      </c>
      <c r="M280" s="431">
        <v>52.12861111111111</v>
      </c>
      <c r="N280" s="436"/>
      <c r="O280" s="399"/>
      <c r="P280" s="455">
        <v>832.491</v>
      </c>
      <c r="Q280" s="424"/>
      <c r="R280" s="424"/>
      <c r="S280" s="400"/>
      <c r="T280" s="399"/>
      <c r="U280" s="400"/>
      <c r="V280" s="400"/>
      <c r="W280" s="400"/>
      <c r="X280" s="400"/>
      <c r="Y280" s="400"/>
      <c r="Z280" s="400"/>
      <c r="AA280" s="400"/>
      <c r="AB280" s="399"/>
      <c r="AC280" s="401"/>
      <c r="AD280" s="401"/>
      <c r="AE280" s="401"/>
      <c r="AF280" s="401"/>
      <c r="AG280" s="401"/>
      <c r="AH280" s="401"/>
    </row>
    <row r="281" ht="12.0" customHeight="1">
      <c r="A281" s="399"/>
      <c r="B281" s="436"/>
      <c r="C281" s="399"/>
      <c r="D281" s="399"/>
      <c r="E281" s="399"/>
      <c r="F281" s="399"/>
      <c r="G281" s="399"/>
      <c r="H281" s="399"/>
      <c r="I281" s="399"/>
      <c r="J281" s="436"/>
      <c r="K281" s="436"/>
      <c r="L281" s="436"/>
      <c r="M281" s="399"/>
      <c r="N281" s="399"/>
      <c r="O281" s="436"/>
      <c r="P281" s="399"/>
      <c r="Q281" s="399"/>
      <c r="R281" s="399"/>
      <c r="S281" s="400"/>
      <c r="T281" s="399"/>
      <c r="U281" s="400"/>
      <c r="V281" s="400"/>
      <c r="W281" s="400"/>
      <c r="X281" s="400"/>
      <c r="Y281" s="400"/>
      <c r="Z281" s="400"/>
      <c r="AA281" s="400"/>
      <c r="AB281" s="399"/>
      <c r="AC281" s="401"/>
      <c r="AD281" s="401"/>
      <c r="AE281" s="401"/>
      <c r="AF281" s="401"/>
      <c r="AG281" s="401"/>
      <c r="AH281" s="401"/>
    </row>
    <row r="282" ht="12.0" customHeight="1">
      <c r="A282" s="399"/>
      <c r="B282" s="436"/>
      <c r="C282" s="399"/>
      <c r="D282" s="399"/>
      <c r="E282" s="441" t="s">
        <v>544</v>
      </c>
      <c r="F282" s="435" t="s">
        <v>649</v>
      </c>
      <c r="G282" s="435" t="s">
        <v>553</v>
      </c>
      <c r="H282" s="479" t="s">
        <v>631</v>
      </c>
      <c r="I282" s="435" t="s">
        <v>632</v>
      </c>
      <c r="J282" s="479" t="s">
        <v>633</v>
      </c>
      <c r="K282" s="442" t="s">
        <v>634</v>
      </c>
      <c r="L282" s="479" t="s">
        <v>635</v>
      </c>
      <c r="M282" s="431"/>
      <c r="N282" s="436"/>
      <c r="O282" s="399"/>
      <c r="P282" s="455"/>
      <c r="Q282" s="399"/>
      <c r="R282" s="399"/>
      <c r="S282" s="400"/>
      <c r="T282" s="399"/>
      <c r="U282" s="400"/>
      <c r="V282" s="400"/>
      <c r="W282" s="400"/>
      <c r="X282" s="400"/>
      <c r="Y282" s="400"/>
      <c r="Z282" s="400"/>
      <c r="AA282" s="400"/>
      <c r="AB282" s="399"/>
      <c r="AC282" s="401"/>
      <c r="AD282" s="401"/>
      <c r="AE282" s="401"/>
      <c r="AF282" s="401"/>
      <c r="AG282" s="401"/>
      <c r="AH282" s="401"/>
    </row>
    <row r="283" ht="12.0" customHeight="1">
      <c r="A283" s="399"/>
      <c r="B283" s="436"/>
      <c r="C283" s="399"/>
      <c r="D283" s="399"/>
      <c r="E283" s="399" t="s">
        <v>636</v>
      </c>
      <c r="F283" s="399"/>
      <c r="G283" s="480">
        <v>1256.4</v>
      </c>
      <c r="H283" s="480">
        <v>1.5511111111111113</v>
      </c>
      <c r="I283" s="456">
        <v>0.0</v>
      </c>
      <c r="J283" s="456">
        <v>775.5555555555557</v>
      </c>
      <c r="K283" s="456">
        <v>5025.6</v>
      </c>
      <c r="L283" s="456">
        <v>5801.155555555556</v>
      </c>
      <c r="M283" s="431"/>
      <c r="N283" s="436"/>
      <c r="O283" s="399"/>
      <c r="P283" s="455"/>
      <c r="Q283" s="399"/>
      <c r="R283" s="399"/>
      <c r="S283" s="400"/>
      <c r="T283" s="399"/>
      <c r="U283" s="400"/>
      <c r="V283" s="400"/>
      <c r="W283" s="400"/>
      <c r="X283" s="400"/>
      <c r="Y283" s="400"/>
      <c r="Z283" s="400"/>
      <c r="AA283" s="400"/>
      <c r="AB283" s="399"/>
      <c r="AC283" s="401"/>
      <c r="AD283" s="401"/>
      <c r="AE283" s="401"/>
      <c r="AF283" s="401"/>
      <c r="AG283" s="401"/>
      <c r="AH283" s="401"/>
    </row>
    <row r="284" ht="12.0" customHeight="1">
      <c r="A284" s="399"/>
      <c r="B284" s="436"/>
      <c r="C284" s="399"/>
      <c r="D284" s="399"/>
      <c r="E284" s="399" t="s">
        <v>855</v>
      </c>
      <c r="F284" s="423">
        <v>243990.96</v>
      </c>
      <c r="G284" s="480">
        <v>344.62</v>
      </c>
      <c r="H284" s="480">
        <v>43.0775</v>
      </c>
      <c r="I284" s="456">
        <v>2800.0375</v>
      </c>
      <c r="J284" s="456">
        <v>473.8525</v>
      </c>
      <c r="K284" s="456">
        <v>121995.48</v>
      </c>
      <c r="L284" s="456">
        <v>125269.37</v>
      </c>
      <c r="M284" s="431"/>
      <c r="N284" s="436"/>
      <c r="O284" s="399"/>
      <c r="P284" s="455"/>
      <c r="Q284" s="399"/>
      <c r="R284" s="399"/>
      <c r="S284" s="400"/>
      <c r="T284" s="399"/>
      <c r="U284" s="400"/>
      <c r="V284" s="400"/>
      <c r="W284" s="400"/>
      <c r="X284" s="400"/>
      <c r="Y284" s="400"/>
      <c r="Z284" s="400"/>
      <c r="AA284" s="400"/>
      <c r="AB284" s="399"/>
      <c r="AC284" s="401"/>
      <c r="AD284" s="401"/>
      <c r="AE284" s="401"/>
      <c r="AF284" s="401"/>
      <c r="AG284" s="401"/>
      <c r="AH284" s="401"/>
    </row>
    <row r="285" ht="12.0" customHeight="1">
      <c r="A285" s="399"/>
      <c r="B285" s="436"/>
      <c r="C285" s="399"/>
      <c r="D285" s="399"/>
      <c r="E285" s="399" t="s">
        <v>483</v>
      </c>
      <c r="F285" s="399"/>
      <c r="G285" s="480">
        <v>0.0</v>
      </c>
      <c r="H285" s="480">
        <v>0.0</v>
      </c>
      <c r="I285" s="456">
        <v>0.0</v>
      </c>
      <c r="J285" s="456">
        <v>0.0</v>
      </c>
      <c r="K285" s="456">
        <v>0.0</v>
      </c>
      <c r="L285" s="456">
        <v>0.0</v>
      </c>
      <c r="M285" s="431"/>
      <c r="N285" s="436"/>
      <c r="O285" s="399"/>
      <c r="P285" s="455"/>
      <c r="Q285" s="399"/>
      <c r="R285" s="399"/>
      <c r="S285" s="400"/>
      <c r="T285" s="399"/>
      <c r="U285" s="400"/>
      <c r="V285" s="400"/>
      <c r="W285" s="400"/>
      <c r="X285" s="400"/>
      <c r="Y285" s="400"/>
      <c r="Z285" s="400"/>
      <c r="AA285" s="400"/>
      <c r="AB285" s="399"/>
      <c r="AC285" s="401"/>
      <c r="AD285" s="401"/>
      <c r="AE285" s="401"/>
      <c r="AF285" s="401"/>
      <c r="AG285" s="401"/>
      <c r="AH285" s="401"/>
    </row>
    <row r="286" ht="12.0" customHeight="1">
      <c r="A286" s="399"/>
      <c r="B286" s="436"/>
      <c r="C286" s="399"/>
      <c r="D286" s="399"/>
      <c r="E286" s="399" t="s">
        <v>637</v>
      </c>
      <c r="F286" s="399"/>
      <c r="G286" s="455">
        <v>60.0</v>
      </c>
      <c r="H286" s="455">
        <v>7.5</v>
      </c>
      <c r="I286" s="456">
        <v>487.5</v>
      </c>
      <c r="J286" s="456">
        <v>82.5</v>
      </c>
      <c r="K286" s="456">
        <v>150.0</v>
      </c>
      <c r="L286" s="456">
        <v>720.0</v>
      </c>
      <c r="M286" s="431"/>
      <c r="N286" s="436"/>
      <c r="O286" s="399"/>
      <c r="P286" s="455"/>
      <c r="Q286" s="399"/>
      <c r="R286" s="399"/>
      <c r="S286" s="400"/>
      <c r="T286" s="399"/>
      <c r="U286" s="400"/>
      <c r="V286" s="400"/>
      <c r="W286" s="400"/>
      <c r="X286" s="400"/>
      <c r="Y286" s="400"/>
      <c r="Z286" s="400"/>
      <c r="AA286" s="400"/>
      <c r="AB286" s="399"/>
      <c r="AC286" s="401"/>
      <c r="AD286" s="401"/>
      <c r="AE286" s="401"/>
      <c r="AF286" s="401"/>
      <c r="AG286" s="401"/>
      <c r="AH286" s="401"/>
    </row>
    <row r="287" ht="12.0" customHeight="1">
      <c r="A287" s="399"/>
      <c r="B287" s="436"/>
      <c r="C287" s="399"/>
      <c r="D287" s="399"/>
      <c r="E287" s="399"/>
      <c r="F287" s="399"/>
      <c r="G287" s="399"/>
      <c r="H287" s="399"/>
      <c r="I287" s="431"/>
      <c r="J287" s="399"/>
      <c r="K287" s="431"/>
      <c r="L287" s="431"/>
      <c r="M287" s="431"/>
      <c r="N287" s="431"/>
      <c r="O287" s="431"/>
      <c r="P287" s="431"/>
      <c r="Q287" s="431"/>
      <c r="R287" s="431"/>
      <c r="S287" s="400"/>
      <c r="T287" s="431"/>
      <c r="U287" s="400"/>
      <c r="V287" s="400"/>
      <c r="W287" s="400"/>
      <c r="X287" s="400"/>
      <c r="Y287" s="400"/>
      <c r="Z287" s="400"/>
      <c r="AA287" s="400"/>
      <c r="AB287" s="399"/>
      <c r="AC287" s="401"/>
      <c r="AD287" s="401"/>
      <c r="AE287" s="401"/>
      <c r="AF287" s="401"/>
      <c r="AG287" s="401"/>
      <c r="AH287" s="401"/>
    </row>
    <row r="288" ht="12.0" customHeight="1">
      <c r="A288" s="399"/>
      <c r="B288" s="436"/>
      <c r="C288" s="436" t="s">
        <v>915</v>
      </c>
      <c r="D288" s="399" t="s">
        <v>903</v>
      </c>
      <c r="E288" s="399"/>
      <c r="F288" s="399"/>
      <c r="G288" s="399"/>
      <c r="H288" s="436"/>
      <c r="I288" s="423">
        <v>1956.0504500000002</v>
      </c>
      <c r="J288" s="470"/>
      <c r="K288" s="423">
        <v>1956.0504500000002</v>
      </c>
      <c r="L288" s="423">
        <v>0.0</v>
      </c>
      <c r="M288" s="423">
        <v>397.595</v>
      </c>
      <c r="N288" s="423">
        <v>0.0</v>
      </c>
      <c r="O288" s="423">
        <v>0.0</v>
      </c>
      <c r="P288" s="423">
        <v>0.0</v>
      </c>
      <c r="Q288" s="423">
        <v>125575.05900000001</v>
      </c>
      <c r="R288" s="423">
        <v>0.0</v>
      </c>
      <c r="S288" s="400">
        <v>0.0</v>
      </c>
      <c r="T288" s="400">
        <v>0.0</v>
      </c>
      <c r="U288" s="400">
        <v>21203.74135</v>
      </c>
      <c r="V288" s="400">
        <v>0.0</v>
      </c>
      <c r="W288" s="400">
        <v>0.0</v>
      </c>
      <c r="X288" s="400">
        <v>0.0</v>
      </c>
      <c r="Y288" s="400">
        <v>579815.7045185185</v>
      </c>
      <c r="Z288" s="400">
        <v>0.0</v>
      </c>
      <c r="AA288" s="400">
        <v>601019.4458685186</v>
      </c>
      <c r="AB288" s="399"/>
      <c r="AC288" s="401"/>
      <c r="AD288" s="401"/>
      <c r="AE288" s="401"/>
      <c r="AF288" s="401"/>
      <c r="AG288" s="401"/>
      <c r="AH288" s="401"/>
    </row>
    <row r="289" ht="12.0" customHeight="1">
      <c r="A289" s="399"/>
      <c r="B289" s="436"/>
      <c r="C289" s="399"/>
      <c r="D289" s="399" t="s">
        <v>916</v>
      </c>
      <c r="E289" s="399"/>
      <c r="F289" s="399"/>
      <c r="G289" s="399"/>
      <c r="H289" s="399"/>
      <c r="I289" s="399"/>
      <c r="J289" s="399"/>
      <c r="K289" s="431"/>
      <c r="L289" s="399"/>
      <c r="M289" s="399"/>
      <c r="N289" s="399"/>
      <c r="O289" s="399"/>
      <c r="P289" s="399"/>
      <c r="Q289" s="399"/>
      <c r="R289" s="399"/>
      <c r="S289" s="400"/>
      <c r="T289" s="399"/>
      <c r="U289" s="400"/>
      <c r="V289" s="400"/>
      <c r="W289" s="400"/>
      <c r="X289" s="400"/>
      <c r="Y289" s="400"/>
      <c r="Z289" s="400"/>
      <c r="AA289" s="400"/>
      <c r="AB289" s="399"/>
      <c r="AC289" s="401"/>
      <c r="AD289" s="401"/>
      <c r="AE289" s="401"/>
      <c r="AF289" s="401"/>
      <c r="AG289" s="401"/>
      <c r="AH289" s="401"/>
    </row>
    <row r="290" ht="12.0" customHeight="1">
      <c r="A290" s="399"/>
      <c r="B290" s="436"/>
      <c r="C290" s="399"/>
      <c r="D290" s="399" t="s">
        <v>747</v>
      </c>
      <c r="E290" s="399"/>
      <c r="F290" s="399"/>
      <c r="G290" s="399"/>
      <c r="H290" s="399"/>
      <c r="I290" s="399"/>
      <c r="J290" s="399"/>
      <c r="K290" s="431"/>
      <c r="L290" s="399"/>
      <c r="M290" s="399"/>
      <c r="N290" s="399"/>
      <c r="O290" s="399"/>
      <c r="P290" s="399"/>
      <c r="Q290" s="399"/>
      <c r="R290" s="399"/>
      <c r="S290" s="400"/>
      <c r="T290" s="399"/>
      <c r="U290" s="400"/>
      <c r="V290" s="400"/>
      <c r="W290" s="400"/>
      <c r="X290" s="400"/>
      <c r="Y290" s="400"/>
      <c r="Z290" s="400"/>
      <c r="AA290" s="400"/>
      <c r="AB290" s="399"/>
      <c r="AC290" s="401"/>
      <c r="AD290" s="401"/>
      <c r="AE290" s="401"/>
      <c r="AF290" s="401"/>
      <c r="AG290" s="401"/>
      <c r="AH290" s="401"/>
    </row>
    <row r="291" ht="12.0" customHeight="1">
      <c r="A291" s="399"/>
      <c r="B291" s="436"/>
      <c r="C291" s="399"/>
      <c r="D291" s="399"/>
      <c r="E291" s="399"/>
      <c r="F291" s="399"/>
      <c r="G291" s="399"/>
      <c r="H291" s="399"/>
      <c r="I291" s="399"/>
      <c r="J291" s="399"/>
      <c r="K291" s="431"/>
      <c r="L291" s="399"/>
      <c r="M291" s="399"/>
      <c r="N291" s="399"/>
      <c r="O291" s="399"/>
      <c r="P291" s="399"/>
      <c r="Q291" s="399"/>
      <c r="R291" s="399"/>
      <c r="S291" s="400"/>
      <c r="T291" s="399"/>
      <c r="U291" s="400"/>
      <c r="V291" s="400"/>
      <c r="W291" s="400"/>
      <c r="X291" s="400"/>
      <c r="Y291" s="400"/>
      <c r="Z291" s="400"/>
      <c r="AA291" s="400"/>
      <c r="AB291" s="399"/>
      <c r="AC291" s="401"/>
      <c r="AD291" s="401"/>
      <c r="AE291" s="401"/>
      <c r="AF291" s="401"/>
      <c r="AG291" s="401"/>
      <c r="AH291" s="401"/>
    </row>
    <row r="292" ht="12.0" customHeight="1">
      <c r="A292" s="399"/>
      <c r="B292" s="436"/>
      <c r="C292" s="469" t="s">
        <v>917</v>
      </c>
      <c r="D292" s="399" t="s">
        <v>918</v>
      </c>
      <c r="E292" s="399"/>
      <c r="F292" s="399"/>
      <c r="G292" s="399"/>
      <c r="H292" s="436" t="s">
        <v>410</v>
      </c>
      <c r="I292" s="423">
        <v>936.13645</v>
      </c>
      <c r="J292" s="470">
        <v>1.0</v>
      </c>
      <c r="K292" s="431">
        <v>936.13645</v>
      </c>
      <c r="L292" s="468">
        <v>0.0</v>
      </c>
      <c r="M292" s="431">
        <v>397.595</v>
      </c>
      <c r="N292" s="431"/>
      <c r="O292" s="431"/>
      <c r="P292" s="430"/>
      <c r="Q292" s="468">
        <v>2262.359</v>
      </c>
      <c r="R292" s="468"/>
      <c r="S292" s="400"/>
      <c r="T292" s="439">
        <v>0.0</v>
      </c>
      <c r="U292" s="400">
        <v>21203.74135</v>
      </c>
      <c r="V292" s="400"/>
      <c r="W292" s="400"/>
      <c r="X292" s="400"/>
      <c r="Y292" s="400">
        <v>10445.953901234565</v>
      </c>
      <c r="Z292" s="400"/>
      <c r="AA292" s="400">
        <v>31649.695251234567</v>
      </c>
      <c r="AB292" s="399"/>
      <c r="AC292" s="401"/>
      <c r="AD292" s="401"/>
      <c r="AE292" s="401"/>
      <c r="AF292" s="401"/>
      <c r="AG292" s="401"/>
      <c r="AH292" s="401"/>
    </row>
    <row r="293" ht="12.0" customHeight="1">
      <c r="A293" s="399"/>
      <c r="B293" s="436"/>
      <c r="C293" s="399"/>
      <c r="D293" s="399"/>
      <c r="E293" s="399"/>
      <c r="F293" s="399"/>
      <c r="G293" s="436"/>
      <c r="H293" s="436"/>
      <c r="I293" s="399"/>
      <c r="J293" s="436"/>
      <c r="K293" s="455"/>
      <c r="L293" s="436"/>
      <c r="M293" s="399"/>
      <c r="N293" s="399"/>
      <c r="O293" s="436"/>
      <c r="P293" s="399"/>
      <c r="Q293" s="399"/>
      <c r="R293" s="399"/>
      <c r="S293" s="400"/>
      <c r="T293" s="399"/>
      <c r="U293" s="400"/>
      <c r="V293" s="400"/>
      <c r="W293" s="400"/>
      <c r="X293" s="400"/>
      <c r="Y293" s="400"/>
      <c r="Z293" s="400"/>
      <c r="AA293" s="400"/>
      <c r="AB293" s="399"/>
      <c r="AC293" s="401"/>
      <c r="AD293" s="401"/>
      <c r="AE293" s="401"/>
      <c r="AF293" s="401"/>
      <c r="AG293" s="401"/>
      <c r="AH293" s="401"/>
    </row>
    <row r="294" ht="12.0" customHeight="1">
      <c r="A294" s="399"/>
      <c r="B294" s="436"/>
      <c r="C294" s="399"/>
      <c r="D294" s="399"/>
      <c r="E294" s="399"/>
      <c r="F294" s="399"/>
      <c r="G294" s="399"/>
      <c r="H294" s="399"/>
      <c r="I294" s="399"/>
      <c r="J294" s="399"/>
      <c r="K294" s="436" t="s">
        <v>607</v>
      </c>
      <c r="L294" s="436" t="s">
        <v>541</v>
      </c>
      <c r="M294" s="436" t="s">
        <v>648</v>
      </c>
      <c r="N294" s="399"/>
      <c r="O294" s="399"/>
      <c r="P294" s="436"/>
      <c r="Q294" s="399"/>
      <c r="R294" s="399"/>
      <c r="S294" s="400"/>
      <c r="T294" s="399"/>
      <c r="U294" s="400"/>
      <c r="V294" s="400"/>
      <c r="W294" s="400"/>
      <c r="X294" s="400"/>
      <c r="Y294" s="400"/>
      <c r="Z294" s="400"/>
      <c r="AA294" s="400"/>
      <c r="AB294" s="399"/>
      <c r="AC294" s="401"/>
      <c r="AD294" s="401"/>
      <c r="AE294" s="401"/>
      <c r="AF294" s="401"/>
      <c r="AG294" s="401"/>
      <c r="AH294" s="401"/>
    </row>
    <row r="295" ht="12.0" customHeight="1">
      <c r="A295" s="399"/>
      <c r="B295" s="436"/>
      <c r="C295" s="399"/>
      <c r="D295" s="469"/>
      <c r="E295" s="441" t="s">
        <v>609</v>
      </c>
      <c r="F295" s="399"/>
      <c r="G295" s="435" t="s">
        <v>357</v>
      </c>
      <c r="H295" s="435" t="s">
        <v>610</v>
      </c>
      <c r="I295" s="435" t="s">
        <v>611</v>
      </c>
      <c r="J295" s="435" t="s">
        <v>612</v>
      </c>
      <c r="K295" s="435" t="s">
        <v>613</v>
      </c>
      <c r="L295" s="435" t="s">
        <v>614</v>
      </c>
      <c r="M295" s="435" t="s">
        <v>615</v>
      </c>
      <c r="N295" s="399"/>
      <c r="O295" s="399"/>
      <c r="P295" s="436"/>
      <c r="Q295" s="399"/>
      <c r="R295" s="399"/>
      <c r="S295" s="400"/>
      <c r="T295" s="399"/>
      <c r="U295" s="400"/>
      <c r="V295" s="400"/>
      <c r="W295" s="400"/>
      <c r="X295" s="400"/>
      <c r="Y295" s="400"/>
      <c r="Z295" s="400"/>
      <c r="AA295" s="400"/>
      <c r="AB295" s="399"/>
      <c r="AC295" s="401"/>
      <c r="AD295" s="401"/>
      <c r="AE295" s="401"/>
      <c r="AF295" s="401"/>
      <c r="AG295" s="401"/>
      <c r="AH295" s="401"/>
    </row>
    <row r="296" ht="12.0" customHeight="1">
      <c r="A296" s="399"/>
      <c r="B296" s="436"/>
      <c r="C296" s="399"/>
      <c r="D296" s="424" t="s">
        <v>477</v>
      </c>
      <c r="E296" s="399" t="s">
        <v>683</v>
      </c>
      <c r="F296" s="399"/>
      <c r="G296" s="436"/>
      <c r="H296" s="483">
        <v>7430.0</v>
      </c>
      <c r="I296" s="436"/>
      <c r="J296" s="455">
        <v>230.32999999999998</v>
      </c>
      <c r="K296" s="438">
        <v>0.0</v>
      </c>
      <c r="L296" s="431">
        <v>230.32999999999998</v>
      </c>
      <c r="M296" s="431">
        <v>0.284358024691358</v>
      </c>
      <c r="N296" s="482">
        <v>0.013333333333333334</v>
      </c>
      <c r="O296" s="399" t="s">
        <v>616</v>
      </c>
      <c r="P296" s="455">
        <v>99.06666666666668</v>
      </c>
      <c r="Q296" s="399" t="s">
        <v>671</v>
      </c>
      <c r="R296" s="399"/>
      <c r="S296" s="400"/>
      <c r="T296" s="399"/>
      <c r="U296" s="400"/>
      <c r="V296" s="400"/>
      <c r="W296" s="400"/>
      <c r="X296" s="400"/>
      <c r="Y296" s="400"/>
      <c r="Z296" s="400"/>
      <c r="AA296" s="400"/>
      <c r="AB296" s="399"/>
      <c r="AC296" s="401"/>
      <c r="AD296" s="401"/>
      <c r="AE296" s="401"/>
      <c r="AF296" s="401"/>
      <c r="AG296" s="401"/>
      <c r="AH296" s="401"/>
    </row>
    <row r="297" ht="12.0" customHeight="1">
      <c r="A297" s="399"/>
      <c r="B297" s="436"/>
      <c r="C297" s="399"/>
      <c r="D297" s="424" t="s">
        <v>477</v>
      </c>
      <c r="E297" s="399" t="s">
        <v>684</v>
      </c>
      <c r="F297" s="399"/>
      <c r="G297" s="455"/>
      <c r="H297" s="483">
        <v>4396.0</v>
      </c>
      <c r="I297" s="436"/>
      <c r="J297" s="455">
        <v>382.45199999999994</v>
      </c>
      <c r="K297" s="438">
        <v>0.0</v>
      </c>
      <c r="L297" s="431">
        <v>382.45199999999994</v>
      </c>
      <c r="M297" s="431">
        <v>0.4721629629629629</v>
      </c>
      <c r="N297" s="482">
        <v>0.017666666666666667</v>
      </c>
      <c r="O297" s="399" t="s">
        <v>616</v>
      </c>
      <c r="P297" s="455">
        <v>77.66266666666667</v>
      </c>
      <c r="Q297" s="399" t="s">
        <v>685</v>
      </c>
      <c r="R297" s="399"/>
      <c r="S297" s="400"/>
      <c r="T297" s="399"/>
      <c r="U297" s="400"/>
      <c r="V297" s="400"/>
      <c r="W297" s="400"/>
      <c r="X297" s="400"/>
      <c r="Y297" s="400"/>
      <c r="Z297" s="400"/>
      <c r="AA297" s="400"/>
      <c r="AB297" s="399"/>
      <c r="AC297" s="401"/>
      <c r="AD297" s="401"/>
      <c r="AE297" s="401"/>
      <c r="AF297" s="401"/>
      <c r="AG297" s="401"/>
      <c r="AH297" s="401"/>
    </row>
    <row r="298" ht="12.0" customHeight="1">
      <c r="A298" s="399"/>
      <c r="B298" s="436"/>
      <c r="C298" s="399"/>
      <c r="D298" s="424" t="s">
        <v>477</v>
      </c>
      <c r="E298" s="399" t="s">
        <v>686</v>
      </c>
      <c r="F298" s="399"/>
      <c r="G298" s="455"/>
      <c r="H298" s="483">
        <v>4321.0</v>
      </c>
      <c r="I298" s="436"/>
      <c r="J298" s="455">
        <v>1037.04</v>
      </c>
      <c r="K298" s="438">
        <v>0.0</v>
      </c>
      <c r="L298" s="431">
        <v>1037.04</v>
      </c>
      <c r="M298" s="431">
        <v>1.2802962962962963</v>
      </c>
      <c r="N298" s="482">
        <v>0.10666666666666666</v>
      </c>
      <c r="O298" s="399" t="s">
        <v>616</v>
      </c>
      <c r="P298" s="455">
        <v>460.90666666666664</v>
      </c>
      <c r="Q298" s="399" t="s">
        <v>919</v>
      </c>
      <c r="R298" s="399"/>
      <c r="S298" s="400"/>
      <c r="T298" s="399"/>
      <c r="U298" s="400"/>
      <c r="V298" s="400"/>
      <c r="W298" s="400"/>
      <c r="X298" s="400"/>
      <c r="Y298" s="400"/>
      <c r="Z298" s="400"/>
      <c r="AA298" s="400"/>
      <c r="AB298" s="399"/>
      <c r="AC298" s="401"/>
      <c r="AD298" s="401"/>
      <c r="AE298" s="401"/>
      <c r="AF298" s="401"/>
      <c r="AG298" s="401"/>
      <c r="AH298" s="401"/>
    </row>
    <row r="299" ht="12.0" customHeight="1">
      <c r="A299" s="399"/>
      <c r="B299" s="436"/>
      <c r="C299" s="399"/>
      <c r="D299" s="424" t="s">
        <v>477</v>
      </c>
      <c r="E299" s="399" t="s">
        <v>688</v>
      </c>
      <c r="F299" s="399"/>
      <c r="G299" s="455"/>
      <c r="H299" s="483">
        <v>573.0</v>
      </c>
      <c r="I299" s="436"/>
      <c r="J299" s="455">
        <v>612.537</v>
      </c>
      <c r="K299" s="438">
        <v>0.0</v>
      </c>
      <c r="L299" s="431">
        <v>612.537</v>
      </c>
      <c r="M299" s="431">
        <v>0.7562185185185185</v>
      </c>
      <c r="N299" s="482">
        <v>0.178</v>
      </c>
      <c r="O299" s="399" t="s">
        <v>616</v>
      </c>
      <c r="P299" s="455">
        <v>101.994</v>
      </c>
      <c r="Q299" s="399" t="s">
        <v>920</v>
      </c>
      <c r="R299" s="399"/>
      <c r="S299" s="400"/>
      <c r="T299" s="399"/>
      <c r="U299" s="400"/>
      <c r="V299" s="400"/>
      <c r="W299" s="400"/>
      <c r="X299" s="400"/>
      <c r="Y299" s="400"/>
      <c r="Z299" s="400"/>
      <c r="AA299" s="400"/>
      <c r="AB299" s="399"/>
      <c r="AC299" s="401"/>
      <c r="AD299" s="401"/>
      <c r="AE299" s="401"/>
      <c r="AF299" s="401"/>
      <c r="AG299" s="401"/>
      <c r="AH299" s="401"/>
    </row>
    <row r="300" ht="12.0" customHeight="1">
      <c r="A300" s="399"/>
      <c r="B300" s="436"/>
      <c r="C300" s="399"/>
      <c r="D300" s="424" t="s">
        <v>478</v>
      </c>
      <c r="E300" s="399" t="s">
        <v>690</v>
      </c>
      <c r="F300" s="399"/>
      <c r="G300" s="436"/>
      <c r="H300" s="483">
        <v>296.0</v>
      </c>
      <c r="I300" s="436"/>
      <c r="J300" s="455">
        <v>9.176</v>
      </c>
      <c r="K300" s="438">
        <v>0.0</v>
      </c>
      <c r="L300" s="431">
        <v>9.176</v>
      </c>
      <c r="M300" s="431">
        <v>0.09558333333333334</v>
      </c>
      <c r="N300" s="482">
        <v>0.018000000000000002</v>
      </c>
      <c r="O300" s="399" t="s">
        <v>616</v>
      </c>
      <c r="P300" s="455">
        <v>5.328</v>
      </c>
      <c r="Q300" s="399" t="s">
        <v>691</v>
      </c>
      <c r="R300" s="399"/>
      <c r="S300" s="400"/>
      <c r="T300" s="399"/>
      <c r="U300" s="400"/>
      <c r="V300" s="400"/>
      <c r="W300" s="400"/>
      <c r="X300" s="400"/>
      <c r="Y300" s="400"/>
      <c r="Z300" s="400"/>
      <c r="AA300" s="400"/>
      <c r="AB300" s="399"/>
      <c r="AC300" s="401"/>
      <c r="AD300" s="401"/>
      <c r="AE300" s="401"/>
      <c r="AF300" s="401"/>
      <c r="AG300" s="401"/>
      <c r="AH300" s="401"/>
    </row>
    <row r="301" ht="12.0" customHeight="1">
      <c r="A301" s="399"/>
      <c r="B301" s="436"/>
      <c r="C301" s="399"/>
      <c r="D301" s="424" t="s">
        <v>478</v>
      </c>
      <c r="E301" s="399" t="s">
        <v>692</v>
      </c>
      <c r="F301" s="399"/>
      <c r="G301" s="455"/>
      <c r="H301" s="483">
        <v>1477.0</v>
      </c>
      <c r="I301" s="436"/>
      <c r="J301" s="455">
        <v>128.499</v>
      </c>
      <c r="K301" s="438">
        <v>0.0</v>
      </c>
      <c r="L301" s="431">
        <v>128.499</v>
      </c>
      <c r="M301" s="431">
        <v>1.33853125</v>
      </c>
      <c r="N301" s="482">
        <v>0.023850000000000003</v>
      </c>
      <c r="O301" s="399" t="s">
        <v>616</v>
      </c>
      <c r="P301" s="455">
        <v>35.22645000000001</v>
      </c>
      <c r="Q301" s="399" t="s">
        <v>693</v>
      </c>
      <c r="R301" s="399"/>
      <c r="S301" s="400"/>
      <c r="T301" s="399"/>
      <c r="U301" s="400"/>
      <c r="V301" s="400"/>
      <c r="W301" s="400"/>
      <c r="X301" s="400"/>
      <c r="Y301" s="400"/>
      <c r="Z301" s="400"/>
      <c r="AA301" s="400"/>
      <c r="AB301" s="399"/>
      <c r="AC301" s="401"/>
      <c r="AD301" s="401"/>
      <c r="AE301" s="401"/>
      <c r="AF301" s="401"/>
      <c r="AG301" s="401"/>
      <c r="AH301" s="401"/>
    </row>
    <row r="302" ht="12.0" customHeight="1">
      <c r="A302" s="399"/>
      <c r="B302" s="436"/>
      <c r="C302" s="399"/>
      <c r="D302" s="424" t="s">
        <v>478</v>
      </c>
      <c r="E302" s="399" t="s">
        <v>694</v>
      </c>
      <c r="F302" s="399"/>
      <c r="G302" s="436"/>
      <c r="H302" s="483">
        <v>1083.0</v>
      </c>
      <c r="I302" s="436"/>
      <c r="J302" s="455">
        <v>259.92</v>
      </c>
      <c r="K302" s="438">
        <v>0.0</v>
      </c>
      <c r="L302" s="478">
        <v>259.92</v>
      </c>
      <c r="M302" s="478">
        <v>2.7075</v>
      </c>
      <c r="N302" s="482">
        <v>0.144</v>
      </c>
      <c r="O302" s="399" t="s">
        <v>616</v>
      </c>
      <c r="P302" s="479">
        <v>155.952</v>
      </c>
      <c r="Q302" s="399" t="s">
        <v>921</v>
      </c>
      <c r="R302" s="399"/>
      <c r="S302" s="400"/>
      <c r="T302" s="399"/>
      <c r="U302" s="400"/>
      <c r="V302" s="400"/>
      <c r="W302" s="400"/>
      <c r="X302" s="400"/>
      <c r="Y302" s="400"/>
      <c r="Z302" s="400"/>
      <c r="AA302" s="400"/>
      <c r="AB302" s="399"/>
      <c r="AC302" s="401"/>
      <c r="AD302" s="401"/>
      <c r="AE302" s="401"/>
      <c r="AF302" s="401"/>
      <c r="AG302" s="401"/>
      <c r="AH302" s="401"/>
    </row>
    <row r="303" ht="12.0" customHeight="1">
      <c r="A303" s="399"/>
      <c r="B303" s="436"/>
      <c r="C303" s="399"/>
      <c r="D303" s="399"/>
      <c r="E303" s="399"/>
      <c r="F303" s="399"/>
      <c r="G303" s="436"/>
      <c r="H303" s="455"/>
      <c r="I303" s="399"/>
      <c r="J303" s="455"/>
      <c r="K303" s="438"/>
      <c r="L303" s="431">
        <v>2659.9539999999997</v>
      </c>
      <c r="M303" s="431">
        <v>6.934650385802469</v>
      </c>
      <c r="N303" s="436"/>
      <c r="O303" s="399"/>
      <c r="P303" s="455">
        <v>936.13645</v>
      </c>
      <c r="Q303" s="399"/>
      <c r="R303" s="399"/>
      <c r="S303" s="400"/>
      <c r="T303" s="399"/>
      <c r="U303" s="400"/>
      <c r="V303" s="400"/>
      <c r="W303" s="400"/>
      <c r="X303" s="400"/>
      <c r="Y303" s="400"/>
      <c r="Z303" s="400"/>
      <c r="AA303" s="400"/>
      <c r="AB303" s="399"/>
      <c r="AC303" s="401"/>
      <c r="AD303" s="401"/>
      <c r="AE303" s="401"/>
      <c r="AF303" s="401"/>
      <c r="AG303" s="401"/>
      <c r="AH303" s="401"/>
    </row>
    <row r="304" ht="12.0" customHeight="1">
      <c r="A304" s="399"/>
      <c r="B304" s="436"/>
      <c r="C304" s="399"/>
      <c r="D304" s="399"/>
      <c r="E304" s="399"/>
      <c r="F304" s="399"/>
      <c r="G304" s="436"/>
      <c r="H304" s="455"/>
      <c r="I304" s="399"/>
      <c r="J304" s="455"/>
      <c r="K304" s="438"/>
      <c r="L304" s="431"/>
      <c r="M304" s="431"/>
      <c r="N304" s="436"/>
      <c r="O304" s="399"/>
      <c r="P304" s="455"/>
      <c r="Q304" s="399"/>
      <c r="R304" s="399"/>
      <c r="S304" s="400"/>
      <c r="T304" s="399"/>
      <c r="U304" s="400"/>
      <c r="V304" s="400"/>
      <c r="W304" s="400"/>
      <c r="X304" s="400"/>
      <c r="Y304" s="400"/>
      <c r="Z304" s="400"/>
      <c r="AA304" s="400"/>
      <c r="AB304" s="399"/>
      <c r="AC304" s="401"/>
      <c r="AD304" s="401"/>
      <c r="AE304" s="401"/>
      <c r="AF304" s="401"/>
      <c r="AG304" s="401"/>
      <c r="AH304" s="401"/>
    </row>
    <row r="305" ht="12.0" customHeight="1">
      <c r="A305" s="399"/>
      <c r="B305" s="436"/>
      <c r="C305" s="399"/>
      <c r="D305" s="399"/>
      <c r="E305" s="441" t="s">
        <v>544</v>
      </c>
      <c r="F305" s="435" t="s">
        <v>649</v>
      </c>
      <c r="G305" s="435" t="s">
        <v>553</v>
      </c>
      <c r="H305" s="479" t="s">
        <v>631</v>
      </c>
      <c r="I305" s="435" t="s">
        <v>632</v>
      </c>
      <c r="J305" s="479" t="s">
        <v>633</v>
      </c>
      <c r="K305" s="442" t="s">
        <v>634</v>
      </c>
      <c r="L305" s="479" t="s">
        <v>635</v>
      </c>
      <c r="M305" s="431"/>
      <c r="N305" s="436"/>
      <c r="O305" s="399"/>
      <c r="P305" s="455"/>
      <c r="Q305" s="399"/>
      <c r="R305" s="399"/>
      <c r="S305" s="400"/>
      <c r="T305" s="399"/>
      <c r="U305" s="400"/>
      <c r="V305" s="400"/>
      <c r="W305" s="400"/>
      <c r="X305" s="400"/>
      <c r="Y305" s="400"/>
      <c r="Z305" s="400"/>
      <c r="AA305" s="400"/>
      <c r="AB305" s="399"/>
      <c r="AC305" s="401"/>
      <c r="AD305" s="401"/>
      <c r="AE305" s="401"/>
      <c r="AF305" s="401"/>
      <c r="AG305" s="401"/>
      <c r="AH305" s="401"/>
    </row>
    <row r="306" ht="12.0" customHeight="1">
      <c r="A306" s="399"/>
      <c r="B306" s="436"/>
      <c r="C306" s="399"/>
      <c r="D306" s="399"/>
      <c r="E306" s="399" t="s">
        <v>636</v>
      </c>
      <c r="F306" s="399"/>
      <c r="G306" s="480">
        <v>2262.359</v>
      </c>
      <c r="H306" s="480">
        <v>2.7930358024691353</v>
      </c>
      <c r="I306" s="456">
        <v>0.0</v>
      </c>
      <c r="J306" s="456">
        <v>1396.5179012345677</v>
      </c>
      <c r="K306" s="456">
        <v>9049.435999999998</v>
      </c>
      <c r="L306" s="456">
        <v>10445.953901234565</v>
      </c>
      <c r="M306" s="431"/>
      <c r="N306" s="436"/>
      <c r="O306" s="399"/>
      <c r="P306" s="455"/>
      <c r="Q306" s="399"/>
      <c r="R306" s="399"/>
      <c r="S306" s="400"/>
      <c r="T306" s="399"/>
      <c r="U306" s="400"/>
      <c r="V306" s="400"/>
      <c r="W306" s="400"/>
      <c r="X306" s="400"/>
      <c r="Y306" s="400"/>
      <c r="Z306" s="400"/>
      <c r="AA306" s="400"/>
      <c r="AB306" s="399"/>
      <c r="AC306" s="401"/>
      <c r="AD306" s="401"/>
      <c r="AE306" s="401"/>
      <c r="AF306" s="401"/>
      <c r="AG306" s="401"/>
      <c r="AH306" s="401"/>
    </row>
    <row r="307" ht="12.0" customHeight="1">
      <c r="A307" s="399"/>
      <c r="B307" s="436"/>
      <c r="C307" s="399"/>
      <c r="D307" s="399"/>
      <c r="E307" s="399" t="s">
        <v>478</v>
      </c>
      <c r="F307" s="399"/>
      <c r="G307" s="480">
        <v>397.595</v>
      </c>
      <c r="H307" s="480">
        <v>4.141614583333333</v>
      </c>
      <c r="I307" s="456">
        <v>0.0</v>
      </c>
      <c r="J307" s="456">
        <v>0.0</v>
      </c>
      <c r="K307" s="456">
        <v>21203.74135</v>
      </c>
      <c r="L307" s="456">
        <v>21203.74135</v>
      </c>
      <c r="M307" s="431"/>
      <c r="N307" s="436"/>
      <c r="O307" s="399"/>
      <c r="P307" s="455"/>
      <c r="Q307" s="399"/>
      <c r="R307" s="399"/>
      <c r="S307" s="400"/>
      <c r="T307" s="399"/>
      <c r="U307" s="400"/>
      <c r="V307" s="400"/>
      <c r="W307" s="400"/>
      <c r="X307" s="400"/>
      <c r="Y307" s="400"/>
      <c r="Z307" s="400"/>
      <c r="AA307" s="400"/>
      <c r="AB307" s="399"/>
      <c r="AC307" s="401"/>
      <c r="AD307" s="401"/>
      <c r="AE307" s="401"/>
      <c r="AF307" s="401"/>
      <c r="AG307" s="401"/>
      <c r="AH307" s="401"/>
    </row>
    <row r="308" ht="12.0" customHeight="1">
      <c r="A308" s="399"/>
      <c r="B308" s="436"/>
      <c r="C308" s="399"/>
      <c r="D308" s="399"/>
      <c r="E308" s="399"/>
      <c r="F308" s="399"/>
      <c r="G308" s="399"/>
      <c r="H308" s="399"/>
      <c r="I308" s="399"/>
      <c r="J308" s="436"/>
      <c r="K308" s="455"/>
      <c r="L308" s="436"/>
      <c r="M308" s="399"/>
      <c r="N308" s="399"/>
      <c r="O308" s="436"/>
      <c r="P308" s="399"/>
      <c r="Q308" s="399"/>
      <c r="R308" s="399"/>
      <c r="S308" s="400"/>
      <c r="T308" s="399"/>
      <c r="U308" s="400"/>
      <c r="V308" s="400"/>
      <c r="W308" s="400"/>
      <c r="X308" s="400"/>
      <c r="Y308" s="400"/>
      <c r="Z308" s="400"/>
      <c r="AA308" s="400"/>
      <c r="AB308" s="399"/>
      <c r="AC308" s="401"/>
      <c r="AD308" s="401"/>
      <c r="AE308" s="401"/>
      <c r="AF308" s="401"/>
      <c r="AG308" s="401"/>
      <c r="AH308" s="401"/>
    </row>
    <row r="309" ht="12.0" customHeight="1">
      <c r="A309" s="399"/>
      <c r="B309" s="436"/>
      <c r="C309" s="469" t="s">
        <v>922</v>
      </c>
      <c r="D309" s="399" t="s">
        <v>923</v>
      </c>
      <c r="E309" s="399"/>
      <c r="F309" s="399"/>
      <c r="G309" s="399"/>
      <c r="H309" s="436" t="s">
        <v>410</v>
      </c>
      <c r="I309" s="423">
        <v>655.36</v>
      </c>
      <c r="J309" s="470">
        <v>1.0</v>
      </c>
      <c r="K309" s="431">
        <v>655.36</v>
      </c>
      <c r="L309" s="468">
        <v>0.0</v>
      </c>
      <c r="M309" s="431">
        <v>0.0</v>
      </c>
      <c r="N309" s="431"/>
      <c r="O309" s="431"/>
      <c r="P309" s="430"/>
      <c r="Q309" s="468">
        <v>26058.0</v>
      </c>
      <c r="R309" s="468"/>
      <c r="S309" s="400"/>
      <c r="T309" s="439">
        <v>0.0</v>
      </c>
      <c r="U309" s="400">
        <v>0.0</v>
      </c>
      <c r="V309" s="400"/>
      <c r="W309" s="400"/>
      <c r="X309" s="400"/>
      <c r="Y309" s="400">
        <v>120317.18518518518</v>
      </c>
      <c r="Z309" s="400"/>
      <c r="AA309" s="400">
        <v>120317.18518518518</v>
      </c>
      <c r="AB309" s="399"/>
      <c r="AC309" s="401"/>
      <c r="AD309" s="401"/>
      <c r="AE309" s="401"/>
      <c r="AF309" s="401"/>
      <c r="AG309" s="401"/>
      <c r="AH309" s="401"/>
    </row>
    <row r="310" ht="12.0" customHeight="1">
      <c r="A310" s="399"/>
      <c r="B310" s="436"/>
      <c r="C310" s="399"/>
      <c r="D310" s="399"/>
      <c r="E310" s="399"/>
      <c r="F310" s="399"/>
      <c r="G310" s="436"/>
      <c r="H310" s="436"/>
      <c r="I310" s="399"/>
      <c r="J310" s="436"/>
      <c r="K310" s="455"/>
      <c r="L310" s="436"/>
      <c r="M310" s="399"/>
      <c r="N310" s="399"/>
      <c r="O310" s="436"/>
      <c r="P310" s="399"/>
      <c r="Q310" s="399"/>
      <c r="R310" s="399"/>
      <c r="S310" s="400"/>
      <c r="T310" s="399"/>
      <c r="U310" s="400"/>
      <c r="V310" s="400"/>
      <c r="W310" s="400"/>
      <c r="X310" s="400"/>
      <c r="Y310" s="400"/>
      <c r="Z310" s="400"/>
      <c r="AA310" s="400"/>
      <c r="AB310" s="399"/>
      <c r="AC310" s="401"/>
      <c r="AD310" s="401"/>
      <c r="AE310" s="401"/>
      <c r="AF310" s="401"/>
      <c r="AG310" s="401"/>
      <c r="AH310" s="401"/>
    </row>
    <row r="311" ht="12.0" customHeight="1">
      <c r="A311" s="399"/>
      <c r="B311" s="436"/>
      <c r="C311" s="399"/>
      <c r="D311" s="399"/>
      <c r="E311" s="399"/>
      <c r="F311" s="399"/>
      <c r="G311" s="399"/>
      <c r="H311" s="399"/>
      <c r="I311" s="399"/>
      <c r="J311" s="399"/>
      <c r="K311" s="436" t="s">
        <v>607</v>
      </c>
      <c r="L311" s="436" t="s">
        <v>541</v>
      </c>
      <c r="M311" s="436" t="s">
        <v>648</v>
      </c>
      <c r="N311" s="399"/>
      <c r="O311" s="399"/>
      <c r="P311" s="436"/>
      <c r="Q311" s="399"/>
      <c r="R311" s="399"/>
      <c r="S311" s="400"/>
      <c r="T311" s="399"/>
      <c r="U311" s="400"/>
      <c r="V311" s="400"/>
      <c r="W311" s="400"/>
      <c r="X311" s="400"/>
      <c r="Y311" s="400"/>
      <c r="Z311" s="400"/>
      <c r="AA311" s="400"/>
      <c r="AB311" s="399"/>
      <c r="AC311" s="401"/>
      <c r="AD311" s="401"/>
      <c r="AE311" s="401"/>
      <c r="AF311" s="401"/>
      <c r="AG311" s="401"/>
      <c r="AH311" s="401"/>
    </row>
    <row r="312" ht="12.0" customHeight="1">
      <c r="A312" s="399"/>
      <c r="B312" s="436"/>
      <c r="C312" s="399"/>
      <c r="D312" s="469"/>
      <c r="E312" s="441" t="s">
        <v>609</v>
      </c>
      <c r="F312" s="399"/>
      <c r="G312" s="435" t="s">
        <v>357</v>
      </c>
      <c r="H312" s="435" t="s">
        <v>610</v>
      </c>
      <c r="I312" s="435" t="s">
        <v>611</v>
      </c>
      <c r="J312" s="435" t="s">
        <v>612</v>
      </c>
      <c r="K312" s="435" t="s">
        <v>613</v>
      </c>
      <c r="L312" s="435" t="s">
        <v>614</v>
      </c>
      <c r="M312" s="435" t="s">
        <v>615</v>
      </c>
      <c r="N312" s="399"/>
      <c r="O312" s="399"/>
      <c r="P312" s="436"/>
      <c r="Q312" s="399"/>
      <c r="R312" s="399"/>
      <c r="S312" s="400"/>
      <c r="T312" s="399"/>
      <c r="U312" s="400"/>
      <c r="V312" s="400"/>
      <c r="W312" s="400"/>
      <c r="X312" s="400"/>
      <c r="Y312" s="400"/>
      <c r="Z312" s="400"/>
      <c r="AA312" s="400"/>
      <c r="AB312" s="399"/>
      <c r="AC312" s="401"/>
      <c r="AD312" s="401"/>
      <c r="AE312" s="401"/>
      <c r="AF312" s="401"/>
      <c r="AG312" s="401"/>
      <c r="AH312" s="401"/>
    </row>
    <row r="313" ht="12.0" customHeight="1">
      <c r="A313" s="399"/>
      <c r="B313" s="436"/>
      <c r="C313" s="399"/>
      <c r="D313" s="399" t="s">
        <v>477</v>
      </c>
      <c r="E313" s="399" t="s">
        <v>650</v>
      </c>
      <c r="F313" s="399"/>
      <c r="G313" s="483">
        <v>94.0</v>
      </c>
      <c r="H313" s="455"/>
      <c r="I313" s="399"/>
      <c r="J313" s="455">
        <v>19808.0</v>
      </c>
      <c r="K313" s="438">
        <v>0.0</v>
      </c>
      <c r="L313" s="431">
        <v>19808.0</v>
      </c>
      <c r="M313" s="431">
        <v>24.45432098765432</v>
      </c>
      <c r="N313" s="436">
        <v>4.0</v>
      </c>
      <c r="O313" s="399" t="s">
        <v>629</v>
      </c>
      <c r="P313" s="455">
        <v>376.0</v>
      </c>
      <c r="Q313" s="424" t="s">
        <v>651</v>
      </c>
      <c r="R313" s="424"/>
      <c r="S313" s="400"/>
      <c r="T313" s="399"/>
      <c r="U313" s="400"/>
      <c r="V313" s="400"/>
      <c r="W313" s="400"/>
      <c r="X313" s="400"/>
      <c r="Y313" s="400"/>
      <c r="Z313" s="400"/>
      <c r="AA313" s="400"/>
      <c r="AB313" s="399"/>
      <c r="AC313" s="401"/>
      <c r="AD313" s="401"/>
      <c r="AE313" s="401"/>
      <c r="AF313" s="401"/>
      <c r="AG313" s="401"/>
      <c r="AH313" s="401"/>
    </row>
    <row r="314" ht="12.0" customHeight="1">
      <c r="A314" s="399"/>
      <c r="B314" s="436"/>
      <c r="C314" s="399"/>
      <c r="D314" s="399" t="s">
        <v>478</v>
      </c>
      <c r="E314" s="399" t="s">
        <v>650</v>
      </c>
      <c r="F314" s="399"/>
      <c r="G314" s="483"/>
      <c r="H314" s="455"/>
      <c r="I314" s="399"/>
      <c r="J314" s="455"/>
      <c r="K314" s="438">
        <v>0.0</v>
      </c>
      <c r="L314" s="431">
        <v>0.0</v>
      </c>
      <c r="M314" s="431">
        <v>0.0</v>
      </c>
      <c r="N314" s="436">
        <v>7.0</v>
      </c>
      <c r="O314" s="399" t="s">
        <v>629</v>
      </c>
      <c r="P314" s="455">
        <v>0.0</v>
      </c>
      <c r="Q314" s="424" t="s">
        <v>651</v>
      </c>
      <c r="R314" s="424"/>
      <c r="S314" s="400"/>
      <c r="T314" s="399"/>
      <c r="U314" s="400"/>
      <c r="V314" s="400"/>
      <c r="W314" s="400"/>
      <c r="X314" s="400"/>
      <c r="Y314" s="400"/>
      <c r="Z314" s="400"/>
      <c r="AA314" s="400"/>
      <c r="AB314" s="399"/>
      <c r="AC314" s="401"/>
      <c r="AD314" s="401"/>
      <c r="AE314" s="401"/>
      <c r="AF314" s="401"/>
      <c r="AG314" s="401"/>
      <c r="AH314" s="401"/>
    </row>
    <row r="315" ht="12.0" customHeight="1">
      <c r="A315" s="399"/>
      <c r="B315" s="436"/>
      <c r="C315" s="399"/>
      <c r="D315" s="424" t="s">
        <v>477</v>
      </c>
      <c r="E315" s="399" t="s">
        <v>662</v>
      </c>
      <c r="F315" s="399"/>
      <c r="G315" s="436"/>
      <c r="H315" s="483">
        <v>4656.0</v>
      </c>
      <c r="I315" s="436"/>
      <c r="J315" s="455">
        <v>12500.0</v>
      </c>
      <c r="K315" s="438">
        <v>0.5</v>
      </c>
      <c r="L315" s="431">
        <v>6250.0</v>
      </c>
      <c r="M315" s="431">
        <v>7.716049382716049</v>
      </c>
      <c r="N315" s="436">
        <v>0.06</v>
      </c>
      <c r="O315" s="399" t="s">
        <v>616</v>
      </c>
      <c r="P315" s="455">
        <v>279.36</v>
      </c>
      <c r="Q315" s="424" t="s">
        <v>663</v>
      </c>
      <c r="R315" s="424"/>
      <c r="S315" s="400"/>
      <c r="T315" s="399"/>
      <c r="U315" s="400"/>
      <c r="V315" s="400"/>
      <c r="W315" s="400"/>
      <c r="X315" s="400"/>
      <c r="Y315" s="400"/>
      <c r="Z315" s="400"/>
      <c r="AA315" s="400"/>
      <c r="AB315" s="399"/>
      <c r="AC315" s="401"/>
      <c r="AD315" s="401"/>
      <c r="AE315" s="401"/>
      <c r="AF315" s="401"/>
      <c r="AG315" s="401"/>
      <c r="AH315" s="401"/>
    </row>
    <row r="316" ht="12.0" customHeight="1">
      <c r="A316" s="399"/>
      <c r="B316" s="436"/>
      <c r="C316" s="399"/>
      <c r="D316" s="399"/>
      <c r="E316" s="399"/>
      <c r="F316" s="399"/>
      <c r="G316" s="436"/>
      <c r="H316" s="455"/>
      <c r="I316" s="399"/>
      <c r="J316" s="455"/>
      <c r="K316" s="438"/>
      <c r="L316" s="431">
        <v>26058.0</v>
      </c>
      <c r="M316" s="431">
        <v>32.17037037037037</v>
      </c>
      <c r="N316" s="436"/>
      <c r="O316" s="399"/>
      <c r="P316" s="455">
        <v>655.36</v>
      </c>
      <c r="Q316" s="399"/>
      <c r="R316" s="399"/>
      <c r="S316" s="400"/>
      <c r="T316" s="399"/>
      <c r="U316" s="400"/>
      <c r="V316" s="400"/>
      <c r="W316" s="400"/>
      <c r="X316" s="400"/>
      <c r="Y316" s="400"/>
      <c r="Z316" s="400"/>
      <c r="AA316" s="400"/>
      <c r="AB316" s="399"/>
      <c r="AC316" s="401"/>
      <c r="AD316" s="401"/>
      <c r="AE316" s="401"/>
      <c r="AF316" s="401"/>
      <c r="AG316" s="401"/>
      <c r="AH316" s="401"/>
    </row>
    <row r="317" ht="12.0" customHeight="1">
      <c r="A317" s="399"/>
      <c r="B317" s="436"/>
      <c r="C317" s="399"/>
      <c r="D317" s="399"/>
      <c r="E317" s="399"/>
      <c r="F317" s="399"/>
      <c r="G317" s="436"/>
      <c r="H317" s="455"/>
      <c r="I317" s="399"/>
      <c r="J317" s="455"/>
      <c r="K317" s="438"/>
      <c r="L317" s="431"/>
      <c r="M317" s="431"/>
      <c r="N317" s="436"/>
      <c r="O317" s="399"/>
      <c r="P317" s="455"/>
      <c r="Q317" s="399"/>
      <c r="R317" s="399"/>
      <c r="S317" s="400"/>
      <c r="T317" s="399"/>
      <c r="U317" s="400"/>
      <c r="V317" s="400"/>
      <c r="W317" s="400"/>
      <c r="X317" s="400"/>
      <c r="Y317" s="400"/>
      <c r="Z317" s="400"/>
      <c r="AA317" s="400"/>
      <c r="AB317" s="399"/>
      <c r="AC317" s="401"/>
      <c r="AD317" s="401"/>
      <c r="AE317" s="401"/>
      <c r="AF317" s="401"/>
      <c r="AG317" s="401"/>
      <c r="AH317" s="401"/>
    </row>
    <row r="318" ht="12.0" customHeight="1">
      <c r="A318" s="399"/>
      <c r="B318" s="436"/>
      <c r="C318" s="399"/>
      <c r="D318" s="399"/>
      <c r="E318" s="441" t="s">
        <v>544</v>
      </c>
      <c r="F318" s="435" t="s">
        <v>649</v>
      </c>
      <c r="G318" s="435" t="s">
        <v>553</v>
      </c>
      <c r="H318" s="479" t="s">
        <v>631</v>
      </c>
      <c r="I318" s="435" t="s">
        <v>632</v>
      </c>
      <c r="J318" s="479" t="s">
        <v>633</v>
      </c>
      <c r="K318" s="442" t="s">
        <v>634</v>
      </c>
      <c r="L318" s="479" t="s">
        <v>635</v>
      </c>
      <c r="M318" s="431"/>
      <c r="N318" s="436"/>
      <c r="O318" s="399"/>
      <c r="P318" s="455"/>
      <c r="Q318" s="399"/>
      <c r="R318" s="399"/>
      <c r="S318" s="400"/>
      <c r="T318" s="399"/>
      <c r="U318" s="400"/>
      <c r="V318" s="400"/>
      <c r="W318" s="400"/>
      <c r="X318" s="400"/>
      <c r="Y318" s="400"/>
      <c r="Z318" s="400"/>
      <c r="AA318" s="400"/>
      <c r="AB318" s="399"/>
      <c r="AC318" s="401"/>
      <c r="AD318" s="401"/>
      <c r="AE318" s="401"/>
      <c r="AF318" s="401"/>
      <c r="AG318" s="401"/>
      <c r="AH318" s="401"/>
    </row>
    <row r="319" ht="12.0" customHeight="1">
      <c r="A319" s="399"/>
      <c r="B319" s="436"/>
      <c r="C319" s="399"/>
      <c r="D319" s="399"/>
      <c r="E319" s="399" t="s">
        <v>636</v>
      </c>
      <c r="F319" s="399"/>
      <c r="G319" s="480">
        <v>26058.0</v>
      </c>
      <c r="H319" s="480">
        <v>32.17037037037037</v>
      </c>
      <c r="I319" s="456">
        <v>0.0</v>
      </c>
      <c r="J319" s="456">
        <v>16085.185185185186</v>
      </c>
      <c r="K319" s="456">
        <v>104232.0</v>
      </c>
      <c r="L319" s="456">
        <v>120317.18518518518</v>
      </c>
      <c r="M319" s="431"/>
      <c r="N319" s="436"/>
      <c r="O319" s="399"/>
      <c r="P319" s="455"/>
      <c r="Q319" s="399"/>
      <c r="R319" s="399"/>
      <c r="S319" s="400"/>
      <c r="T319" s="399"/>
      <c r="U319" s="400"/>
      <c r="V319" s="400"/>
      <c r="W319" s="400"/>
      <c r="X319" s="400"/>
      <c r="Y319" s="400"/>
      <c r="Z319" s="400"/>
      <c r="AA319" s="400"/>
      <c r="AB319" s="399"/>
      <c r="AC319" s="401"/>
      <c r="AD319" s="401"/>
      <c r="AE319" s="401"/>
      <c r="AF319" s="401"/>
      <c r="AG319" s="401"/>
      <c r="AH319" s="401"/>
    </row>
    <row r="320" ht="12.0" customHeight="1">
      <c r="A320" s="399"/>
      <c r="B320" s="436"/>
      <c r="C320" s="399"/>
      <c r="D320" s="399"/>
      <c r="E320" s="399" t="s">
        <v>478</v>
      </c>
      <c r="F320" s="399"/>
      <c r="G320" s="480">
        <v>0.0</v>
      </c>
      <c r="H320" s="480">
        <v>0.0</v>
      </c>
      <c r="I320" s="456">
        <v>0.0</v>
      </c>
      <c r="J320" s="456">
        <v>0.0</v>
      </c>
      <c r="K320" s="456">
        <v>0.0</v>
      </c>
      <c r="L320" s="456">
        <v>0.0</v>
      </c>
      <c r="M320" s="431"/>
      <c r="N320" s="436"/>
      <c r="O320" s="399"/>
      <c r="P320" s="455"/>
      <c r="Q320" s="399"/>
      <c r="R320" s="399"/>
      <c r="S320" s="400"/>
      <c r="T320" s="399"/>
      <c r="U320" s="400"/>
      <c r="V320" s="400"/>
      <c r="W320" s="400"/>
      <c r="X320" s="400"/>
      <c r="Y320" s="400"/>
      <c r="Z320" s="400"/>
      <c r="AA320" s="400"/>
      <c r="AB320" s="399"/>
      <c r="AC320" s="401"/>
      <c r="AD320" s="401"/>
      <c r="AE320" s="401"/>
      <c r="AF320" s="401"/>
      <c r="AG320" s="401"/>
      <c r="AH320" s="401"/>
    </row>
    <row r="321" ht="12.0" customHeight="1">
      <c r="A321" s="399"/>
      <c r="B321" s="436"/>
      <c r="C321" s="399"/>
      <c r="D321" s="399"/>
      <c r="E321" s="399"/>
      <c r="F321" s="399"/>
      <c r="G321" s="399"/>
      <c r="H321" s="399"/>
      <c r="I321" s="399"/>
      <c r="J321" s="436"/>
      <c r="K321" s="455"/>
      <c r="L321" s="436"/>
      <c r="M321" s="399"/>
      <c r="N321" s="399"/>
      <c r="O321" s="436"/>
      <c r="P321" s="399"/>
      <c r="Q321" s="399"/>
      <c r="R321" s="399"/>
      <c r="S321" s="400"/>
      <c r="T321" s="399"/>
      <c r="U321" s="400"/>
      <c r="V321" s="400"/>
      <c r="W321" s="400"/>
      <c r="X321" s="400"/>
      <c r="Y321" s="400"/>
      <c r="Z321" s="400"/>
      <c r="AA321" s="400"/>
      <c r="AB321" s="399"/>
      <c r="AC321" s="401"/>
      <c r="AD321" s="401"/>
      <c r="AE321" s="401"/>
      <c r="AF321" s="401"/>
      <c r="AG321" s="401"/>
      <c r="AH321" s="401"/>
    </row>
    <row r="322" ht="12.0" customHeight="1">
      <c r="A322" s="399"/>
      <c r="B322" s="436"/>
      <c r="C322" s="469" t="s">
        <v>924</v>
      </c>
      <c r="D322" s="399" t="s">
        <v>925</v>
      </c>
      <c r="E322" s="399"/>
      <c r="F322" s="399"/>
      <c r="G322" s="399"/>
      <c r="H322" s="436" t="s">
        <v>410</v>
      </c>
      <c r="I322" s="423">
        <v>364.554</v>
      </c>
      <c r="J322" s="470">
        <v>1.0</v>
      </c>
      <c r="K322" s="431">
        <v>364.554</v>
      </c>
      <c r="L322" s="468">
        <v>0.0</v>
      </c>
      <c r="M322" s="431">
        <v>0.0</v>
      </c>
      <c r="N322" s="431"/>
      <c r="O322" s="431"/>
      <c r="P322" s="430"/>
      <c r="Q322" s="468">
        <v>97254.70000000001</v>
      </c>
      <c r="R322" s="468"/>
      <c r="S322" s="400"/>
      <c r="T322" s="439">
        <v>0.0</v>
      </c>
      <c r="U322" s="400">
        <v>0.0</v>
      </c>
      <c r="V322" s="400"/>
      <c r="W322" s="400"/>
      <c r="X322" s="400"/>
      <c r="Y322" s="400">
        <v>449052.5654320988</v>
      </c>
      <c r="Z322" s="400"/>
      <c r="AA322" s="400">
        <v>449052.5654320988</v>
      </c>
      <c r="AB322" s="399"/>
      <c r="AC322" s="401"/>
      <c r="AD322" s="401"/>
      <c r="AE322" s="401"/>
      <c r="AF322" s="401"/>
      <c r="AG322" s="401"/>
      <c r="AH322" s="401"/>
    </row>
    <row r="323" ht="12.0" customHeight="1">
      <c r="A323" s="399"/>
      <c r="B323" s="436"/>
      <c r="C323" s="399"/>
      <c r="D323" s="399"/>
      <c r="E323" s="399"/>
      <c r="F323" s="399"/>
      <c r="G323" s="436"/>
      <c r="H323" s="436"/>
      <c r="I323" s="399"/>
      <c r="J323" s="436"/>
      <c r="K323" s="455"/>
      <c r="L323" s="436"/>
      <c r="M323" s="399"/>
      <c r="N323" s="399"/>
      <c r="O323" s="436"/>
      <c r="P323" s="399"/>
      <c r="Q323" s="399"/>
      <c r="R323" s="399"/>
      <c r="S323" s="400"/>
      <c r="T323" s="399"/>
      <c r="U323" s="400"/>
      <c r="V323" s="400"/>
      <c r="W323" s="400"/>
      <c r="X323" s="400"/>
      <c r="Y323" s="400"/>
      <c r="Z323" s="400"/>
      <c r="AA323" s="400"/>
      <c r="AB323" s="399"/>
      <c r="AC323" s="401"/>
      <c r="AD323" s="401"/>
      <c r="AE323" s="401"/>
      <c r="AF323" s="401"/>
      <c r="AG323" s="401"/>
      <c r="AH323" s="401"/>
    </row>
    <row r="324" ht="12.0" customHeight="1">
      <c r="A324" s="399"/>
      <c r="B324" s="436"/>
      <c r="C324" s="399"/>
      <c r="D324" s="399"/>
      <c r="E324" s="399"/>
      <c r="F324" s="399"/>
      <c r="G324" s="399"/>
      <c r="H324" s="399"/>
      <c r="I324" s="399"/>
      <c r="J324" s="399"/>
      <c r="K324" s="436" t="s">
        <v>607</v>
      </c>
      <c r="L324" s="436" t="s">
        <v>541</v>
      </c>
      <c r="M324" s="436" t="s">
        <v>648</v>
      </c>
      <c r="N324" s="399"/>
      <c r="O324" s="399"/>
      <c r="P324" s="436"/>
      <c r="Q324" s="399"/>
      <c r="R324" s="399"/>
      <c r="S324" s="400"/>
      <c r="T324" s="399"/>
      <c r="U324" s="400"/>
      <c r="V324" s="400"/>
      <c r="W324" s="400"/>
      <c r="X324" s="400"/>
      <c r="Y324" s="400"/>
      <c r="Z324" s="400"/>
      <c r="AA324" s="400"/>
      <c r="AB324" s="399"/>
      <c r="AC324" s="401"/>
      <c r="AD324" s="401"/>
      <c r="AE324" s="401"/>
      <c r="AF324" s="401"/>
      <c r="AG324" s="401"/>
      <c r="AH324" s="401"/>
    </row>
    <row r="325" ht="12.0" customHeight="1">
      <c r="A325" s="399"/>
      <c r="B325" s="436"/>
      <c r="C325" s="399"/>
      <c r="D325" s="469"/>
      <c r="E325" s="441" t="s">
        <v>609</v>
      </c>
      <c r="F325" s="399"/>
      <c r="G325" s="435" t="s">
        <v>357</v>
      </c>
      <c r="H325" s="435" t="s">
        <v>610</v>
      </c>
      <c r="I325" s="435" t="s">
        <v>611</v>
      </c>
      <c r="J325" s="435" t="s">
        <v>612</v>
      </c>
      <c r="K325" s="435" t="s">
        <v>613</v>
      </c>
      <c r="L325" s="435" t="s">
        <v>614</v>
      </c>
      <c r="M325" s="435" t="s">
        <v>615</v>
      </c>
      <c r="N325" s="399"/>
      <c r="O325" s="399"/>
      <c r="P325" s="436"/>
      <c r="Q325" s="399"/>
      <c r="R325" s="399"/>
      <c r="S325" s="400"/>
      <c r="T325" s="399"/>
      <c r="U325" s="400"/>
      <c r="V325" s="400"/>
      <c r="W325" s="400"/>
      <c r="X325" s="400"/>
      <c r="Y325" s="400"/>
      <c r="Z325" s="400"/>
      <c r="AA325" s="400"/>
      <c r="AB325" s="399"/>
      <c r="AC325" s="401"/>
      <c r="AD325" s="401"/>
      <c r="AE325" s="401"/>
      <c r="AF325" s="401"/>
      <c r="AG325" s="401"/>
      <c r="AH325" s="401"/>
    </row>
    <row r="326" ht="12.0" customHeight="1">
      <c r="A326" s="399"/>
      <c r="B326" s="436"/>
      <c r="C326" s="399"/>
      <c r="D326" s="424" t="s">
        <v>477</v>
      </c>
      <c r="E326" s="399" t="s">
        <v>674</v>
      </c>
      <c r="F326" s="399"/>
      <c r="G326" s="483">
        <v>2.0</v>
      </c>
      <c r="H326" s="455"/>
      <c r="I326" s="436"/>
      <c r="J326" s="455">
        <v>3.6</v>
      </c>
      <c r="K326" s="438">
        <v>0.0</v>
      </c>
      <c r="L326" s="431">
        <v>3.6</v>
      </c>
      <c r="M326" s="431">
        <v>0.0044444444444444444</v>
      </c>
      <c r="N326" s="455">
        <v>0.6319</v>
      </c>
      <c r="O326" s="399" t="s">
        <v>629</v>
      </c>
      <c r="P326" s="455">
        <v>1.2638</v>
      </c>
      <c r="Q326" s="399" t="s">
        <v>926</v>
      </c>
      <c r="R326" s="400"/>
      <c r="S326" s="399"/>
      <c r="T326" s="400"/>
      <c r="U326" s="400"/>
      <c r="V326" s="400"/>
      <c r="W326" s="400"/>
      <c r="X326" s="400"/>
      <c r="Y326" s="400"/>
      <c r="Z326" s="399"/>
      <c r="AA326" s="399"/>
      <c r="AB326" s="399"/>
      <c r="AC326" s="401"/>
      <c r="AD326" s="401"/>
      <c r="AE326" s="401"/>
      <c r="AF326" s="401"/>
      <c r="AG326" s="401"/>
      <c r="AH326" s="401"/>
    </row>
    <row r="327" ht="12.0" customHeight="1">
      <c r="A327" s="399"/>
      <c r="B327" s="436"/>
      <c r="C327" s="399"/>
      <c r="D327" s="424" t="s">
        <v>477</v>
      </c>
      <c r="E327" s="399" t="s">
        <v>676</v>
      </c>
      <c r="F327" s="399"/>
      <c r="G327" s="483">
        <v>2.0</v>
      </c>
      <c r="H327" s="455"/>
      <c r="I327" s="436"/>
      <c r="J327" s="455">
        <v>38.0</v>
      </c>
      <c r="K327" s="438">
        <v>0.0</v>
      </c>
      <c r="L327" s="431">
        <v>38.0</v>
      </c>
      <c r="M327" s="431">
        <v>0.04691358024691358</v>
      </c>
      <c r="N327" s="455">
        <v>1.625</v>
      </c>
      <c r="O327" s="399" t="s">
        <v>629</v>
      </c>
      <c r="P327" s="455">
        <v>3.25</v>
      </c>
      <c r="Q327" s="399" t="s">
        <v>927</v>
      </c>
      <c r="R327" s="400"/>
      <c r="S327" s="399"/>
      <c r="T327" s="400"/>
      <c r="U327" s="400"/>
      <c r="V327" s="400"/>
      <c r="W327" s="400"/>
      <c r="X327" s="400"/>
      <c r="Y327" s="400"/>
      <c r="Z327" s="399"/>
      <c r="AA327" s="399"/>
      <c r="AB327" s="399"/>
      <c r="AC327" s="401"/>
      <c r="AD327" s="401"/>
      <c r="AE327" s="401"/>
      <c r="AF327" s="401"/>
      <c r="AG327" s="401"/>
      <c r="AH327" s="401"/>
    </row>
    <row r="328" ht="12.0" customHeight="1">
      <c r="A328" s="399"/>
      <c r="B328" s="436"/>
      <c r="C328" s="399"/>
      <c r="D328" s="424" t="s">
        <v>477</v>
      </c>
      <c r="E328" s="399" t="s">
        <v>928</v>
      </c>
      <c r="F328" s="399"/>
      <c r="G328" s="483">
        <v>6.0</v>
      </c>
      <c r="H328" s="455"/>
      <c r="I328" s="436"/>
      <c r="J328" s="455">
        <v>425.0</v>
      </c>
      <c r="K328" s="438">
        <v>0.0</v>
      </c>
      <c r="L328" s="431">
        <v>425.0</v>
      </c>
      <c r="M328" s="431">
        <v>0.5246913580246914</v>
      </c>
      <c r="N328" s="455">
        <v>8.7567</v>
      </c>
      <c r="O328" s="399" t="s">
        <v>629</v>
      </c>
      <c r="P328" s="455">
        <v>52.5402</v>
      </c>
      <c r="Q328" s="399" t="s">
        <v>929</v>
      </c>
      <c r="R328" s="400"/>
      <c r="S328" s="399"/>
      <c r="T328" s="400"/>
      <c r="U328" s="400"/>
      <c r="V328" s="400"/>
      <c r="W328" s="400"/>
      <c r="X328" s="400"/>
      <c r="Y328" s="400"/>
      <c r="Z328" s="399"/>
      <c r="AA328" s="399"/>
      <c r="AB328" s="399"/>
      <c r="AC328" s="401"/>
      <c r="AD328" s="401"/>
      <c r="AE328" s="401"/>
      <c r="AF328" s="401"/>
      <c r="AG328" s="401"/>
      <c r="AH328" s="401"/>
    </row>
    <row r="329" ht="12.0" customHeight="1">
      <c r="A329" s="399"/>
      <c r="B329" s="436"/>
      <c r="C329" s="399"/>
      <c r="D329" s="399" t="s">
        <v>477</v>
      </c>
      <c r="E329" s="399" t="s">
        <v>654</v>
      </c>
      <c r="F329" s="399"/>
      <c r="G329" s="483">
        <v>123.0</v>
      </c>
      <c r="H329" s="455"/>
      <c r="I329" s="436"/>
      <c r="J329" s="455">
        <v>96788.1</v>
      </c>
      <c r="K329" s="438">
        <v>0.0</v>
      </c>
      <c r="L329" s="478">
        <v>96788.1</v>
      </c>
      <c r="M329" s="478">
        <v>119.49148148148149</v>
      </c>
      <c r="N329" s="436">
        <v>2.5</v>
      </c>
      <c r="O329" s="399" t="s">
        <v>629</v>
      </c>
      <c r="P329" s="479">
        <v>307.5</v>
      </c>
      <c r="Q329" s="424" t="s">
        <v>655</v>
      </c>
      <c r="R329" s="424"/>
      <c r="S329" s="400"/>
      <c r="T329" s="399"/>
      <c r="U329" s="400"/>
      <c r="V329" s="400"/>
      <c r="W329" s="400"/>
      <c r="X329" s="400"/>
      <c r="Y329" s="400"/>
      <c r="Z329" s="400"/>
      <c r="AA329" s="400"/>
      <c r="AB329" s="399"/>
      <c r="AC329" s="401"/>
      <c r="AD329" s="401"/>
      <c r="AE329" s="401"/>
      <c r="AF329" s="401"/>
      <c r="AG329" s="401"/>
      <c r="AH329" s="401"/>
    </row>
    <row r="330" ht="12.0" customHeight="1">
      <c r="A330" s="399"/>
      <c r="B330" s="436"/>
      <c r="C330" s="399"/>
      <c r="D330" s="399"/>
      <c r="E330" s="399"/>
      <c r="F330" s="399"/>
      <c r="G330" s="436"/>
      <c r="H330" s="455"/>
      <c r="I330" s="399"/>
      <c r="J330" s="455"/>
      <c r="K330" s="438"/>
      <c r="L330" s="431">
        <v>97254.70000000001</v>
      </c>
      <c r="M330" s="431">
        <v>120.06753086419754</v>
      </c>
      <c r="N330" s="436"/>
      <c r="O330" s="399"/>
      <c r="P330" s="455">
        <v>364.554</v>
      </c>
      <c r="Q330" s="399"/>
      <c r="R330" s="399"/>
      <c r="S330" s="400"/>
      <c r="T330" s="399"/>
      <c r="U330" s="400"/>
      <c r="V330" s="400"/>
      <c r="W330" s="400"/>
      <c r="X330" s="400"/>
      <c r="Y330" s="400"/>
      <c r="Z330" s="400"/>
      <c r="AA330" s="400"/>
      <c r="AB330" s="399"/>
      <c r="AC330" s="401"/>
      <c r="AD330" s="401"/>
      <c r="AE330" s="401"/>
      <c r="AF330" s="401"/>
      <c r="AG330" s="401"/>
      <c r="AH330" s="401"/>
    </row>
    <row r="331" ht="12.0" customHeight="1">
      <c r="A331" s="399"/>
      <c r="B331" s="436"/>
      <c r="C331" s="399"/>
      <c r="D331" s="399"/>
      <c r="E331" s="399"/>
      <c r="F331" s="399"/>
      <c r="G331" s="436"/>
      <c r="H331" s="455"/>
      <c r="I331" s="399"/>
      <c r="J331" s="455"/>
      <c r="K331" s="438"/>
      <c r="L331" s="431"/>
      <c r="M331" s="431"/>
      <c r="N331" s="436"/>
      <c r="O331" s="399"/>
      <c r="P331" s="455"/>
      <c r="Q331" s="399"/>
      <c r="R331" s="399"/>
      <c r="S331" s="400"/>
      <c r="T331" s="399"/>
      <c r="U331" s="400"/>
      <c r="V331" s="400"/>
      <c r="W331" s="400"/>
      <c r="X331" s="400"/>
      <c r="Y331" s="400"/>
      <c r="Z331" s="400"/>
      <c r="AA331" s="400"/>
      <c r="AB331" s="399"/>
      <c r="AC331" s="401"/>
      <c r="AD331" s="401"/>
      <c r="AE331" s="401"/>
      <c r="AF331" s="401"/>
      <c r="AG331" s="401"/>
      <c r="AH331" s="401"/>
    </row>
    <row r="332" ht="12.0" customHeight="1">
      <c r="A332" s="399"/>
      <c r="B332" s="436"/>
      <c r="C332" s="399"/>
      <c r="D332" s="399"/>
      <c r="E332" s="441" t="s">
        <v>544</v>
      </c>
      <c r="F332" s="435" t="s">
        <v>649</v>
      </c>
      <c r="G332" s="435" t="s">
        <v>553</v>
      </c>
      <c r="H332" s="479" t="s">
        <v>631</v>
      </c>
      <c r="I332" s="435" t="s">
        <v>632</v>
      </c>
      <c r="J332" s="479" t="s">
        <v>633</v>
      </c>
      <c r="K332" s="442" t="s">
        <v>634</v>
      </c>
      <c r="L332" s="479" t="s">
        <v>635</v>
      </c>
      <c r="M332" s="431"/>
      <c r="N332" s="436"/>
      <c r="O332" s="399"/>
      <c r="P332" s="455"/>
      <c r="Q332" s="399"/>
      <c r="R332" s="399"/>
      <c r="S332" s="400"/>
      <c r="T332" s="399"/>
      <c r="U332" s="400"/>
      <c r="V332" s="400"/>
      <c r="W332" s="400"/>
      <c r="X332" s="400"/>
      <c r="Y332" s="400"/>
      <c r="Z332" s="400"/>
      <c r="AA332" s="400"/>
      <c r="AB332" s="399"/>
      <c r="AC332" s="401"/>
      <c r="AD332" s="401"/>
      <c r="AE332" s="401"/>
      <c r="AF332" s="401"/>
      <c r="AG332" s="401"/>
      <c r="AH332" s="401"/>
    </row>
    <row r="333" ht="12.0" customHeight="1">
      <c r="A333" s="399"/>
      <c r="B333" s="436"/>
      <c r="C333" s="399"/>
      <c r="D333" s="399"/>
      <c r="E333" s="399" t="s">
        <v>636</v>
      </c>
      <c r="F333" s="399"/>
      <c r="G333" s="480">
        <v>97254.70000000001</v>
      </c>
      <c r="H333" s="480">
        <v>120.06753086419754</v>
      </c>
      <c r="I333" s="456">
        <v>0.0</v>
      </c>
      <c r="J333" s="456">
        <v>60033.76543209877</v>
      </c>
      <c r="K333" s="456">
        <v>389018.80000000005</v>
      </c>
      <c r="L333" s="456">
        <v>449052.5654320988</v>
      </c>
      <c r="M333" s="431"/>
      <c r="N333" s="436"/>
      <c r="O333" s="399"/>
      <c r="P333" s="455"/>
      <c r="Q333" s="399"/>
      <c r="R333" s="399"/>
      <c r="S333" s="400"/>
      <c r="T333" s="399"/>
      <c r="U333" s="400"/>
      <c r="V333" s="400"/>
      <c r="W333" s="400"/>
      <c r="X333" s="400"/>
      <c r="Y333" s="400"/>
      <c r="Z333" s="400"/>
      <c r="AA333" s="400"/>
      <c r="AB333" s="399"/>
      <c r="AC333" s="401"/>
      <c r="AD333" s="401"/>
      <c r="AE333" s="401"/>
      <c r="AF333" s="401"/>
      <c r="AG333" s="401"/>
      <c r="AH333" s="401"/>
    </row>
    <row r="334" ht="12.0" customHeight="1">
      <c r="A334" s="399"/>
      <c r="B334" s="436"/>
      <c r="C334" s="399"/>
      <c r="D334" s="399"/>
      <c r="E334" s="399" t="s">
        <v>478</v>
      </c>
      <c r="F334" s="399"/>
      <c r="G334" s="480">
        <v>0.0</v>
      </c>
      <c r="H334" s="480">
        <v>0.0</v>
      </c>
      <c r="I334" s="456">
        <v>0.0</v>
      </c>
      <c r="J334" s="456">
        <v>0.0</v>
      </c>
      <c r="K334" s="456">
        <v>0.0</v>
      </c>
      <c r="L334" s="456">
        <v>0.0</v>
      </c>
      <c r="M334" s="431"/>
      <c r="N334" s="436"/>
      <c r="O334" s="399"/>
      <c r="P334" s="455"/>
      <c r="Q334" s="399"/>
      <c r="R334" s="399"/>
      <c r="S334" s="400"/>
      <c r="T334" s="399"/>
      <c r="U334" s="400"/>
      <c r="V334" s="400"/>
      <c r="W334" s="400"/>
      <c r="X334" s="400"/>
      <c r="Y334" s="400"/>
      <c r="Z334" s="400"/>
      <c r="AA334" s="400"/>
      <c r="AB334" s="399"/>
      <c r="AC334" s="401"/>
      <c r="AD334" s="401"/>
      <c r="AE334" s="401"/>
      <c r="AF334" s="401"/>
      <c r="AG334" s="401"/>
      <c r="AH334" s="401"/>
    </row>
    <row r="335" ht="12.0" customHeight="1">
      <c r="A335" s="399"/>
      <c r="B335" s="436"/>
      <c r="C335" s="399"/>
      <c r="D335" s="399"/>
      <c r="E335" s="399"/>
      <c r="F335" s="399"/>
      <c r="G335" s="399"/>
      <c r="H335" s="399"/>
      <c r="I335" s="399"/>
      <c r="J335" s="436"/>
      <c r="K335" s="455"/>
      <c r="L335" s="436"/>
      <c r="M335" s="399"/>
      <c r="N335" s="399"/>
      <c r="O335" s="436"/>
      <c r="P335" s="399"/>
      <c r="Q335" s="399"/>
      <c r="R335" s="399"/>
      <c r="S335" s="400"/>
      <c r="T335" s="399"/>
      <c r="U335" s="400"/>
      <c r="V335" s="400"/>
      <c r="W335" s="400"/>
      <c r="X335" s="400"/>
      <c r="Y335" s="400"/>
      <c r="Z335" s="400"/>
      <c r="AA335" s="400"/>
      <c r="AB335" s="399"/>
      <c r="AC335" s="401"/>
      <c r="AD335" s="401"/>
      <c r="AE335" s="401"/>
      <c r="AF335" s="401"/>
      <c r="AG335" s="401"/>
      <c r="AH335" s="401"/>
    </row>
    <row r="336" ht="12.0" customHeight="1">
      <c r="A336" s="399"/>
      <c r="B336" s="436"/>
      <c r="C336" s="399"/>
      <c r="D336" s="399"/>
      <c r="E336" s="399"/>
      <c r="F336" s="399"/>
      <c r="G336" s="455"/>
      <c r="H336" s="455"/>
      <c r="I336" s="456"/>
      <c r="J336" s="456"/>
      <c r="K336" s="456"/>
      <c r="L336" s="456"/>
      <c r="M336" s="431"/>
      <c r="N336" s="436"/>
      <c r="O336" s="399"/>
      <c r="P336" s="455"/>
      <c r="Q336" s="399"/>
      <c r="R336" s="399"/>
      <c r="S336" s="400"/>
      <c r="T336" s="399"/>
      <c r="U336" s="400"/>
      <c r="V336" s="400"/>
      <c r="W336" s="400"/>
      <c r="X336" s="400"/>
      <c r="Y336" s="400"/>
      <c r="Z336" s="400"/>
      <c r="AA336" s="400"/>
      <c r="AB336" s="399"/>
      <c r="AC336" s="401"/>
      <c r="AD336" s="401"/>
      <c r="AE336" s="401"/>
      <c r="AF336" s="401"/>
      <c r="AG336" s="401"/>
      <c r="AH336" s="401"/>
    </row>
    <row r="337" ht="12.0" customHeight="1">
      <c r="A337" s="399"/>
      <c r="B337" s="436"/>
      <c r="C337" s="436" t="s">
        <v>930</v>
      </c>
      <c r="D337" s="424" t="s">
        <v>321</v>
      </c>
      <c r="E337" s="399"/>
      <c r="F337" s="399"/>
      <c r="G337" s="399"/>
      <c r="H337" s="436" t="s">
        <v>410</v>
      </c>
      <c r="I337" s="423">
        <v>477.88</v>
      </c>
      <c r="J337" s="470">
        <v>1.0</v>
      </c>
      <c r="K337" s="431">
        <v>477.88</v>
      </c>
      <c r="L337" s="468">
        <v>0.0</v>
      </c>
      <c r="M337" s="431">
        <v>198.20000000000002</v>
      </c>
      <c r="N337" s="431"/>
      <c r="O337" s="431"/>
      <c r="P337" s="430"/>
      <c r="Q337" s="468">
        <v>0.0</v>
      </c>
      <c r="R337" s="468"/>
      <c r="S337" s="400"/>
      <c r="T337" s="439">
        <v>0.0</v>
      </c>
      <c r="U337" s="400">
        <v>10570.006</v>
      </c>
      <c r="V337" s="400"/>
      <c r="W337" s="400"/>
      <c r="X337" s="400"/>
      <c r="Y337" s="400">
        <v>0.0</v>
      </c>
      <c r="Z337" s="400"/>
      <c r="AA337" s="400">
        <v>10570.006</v>
      </c>
      <c r="AB337" s="399"/>
      <c r="AC337" s="428">
        <f>K337*F1166/E1</f>
        <v>21.12545862</v>
      </c>
      <c r="AD337" s="476" t="s">
        <v>509</v>
      </c>
      <c r="AE337" s="505">
        <f>Q337</f>
        <v>0</v>
      </c>
      <c r="AF337" s="401"/>
      <c r="AG337" s="401">
        <f>M337/E1</f>
        <v>0.01291036998</v>
      </c>
      <c r="AH337" s="401"/>
    </row>
    <row r="338" ht="12.0" customHeight="1">
      <c r="A338" s="399"/>
      <c r="B338" s="436"/>
      <c r="C338" s="436"/>
      <c r="D338" s="399"/>
      <c r="E338" s="399"/>
      <c r="F338" s="399"/>
      <c r="G338" s="399"/>
      <c r="H338" s="399"/>
      <c r="I338" s="436"/>
      <c r="J338" s="431"/>
      <c r="K338" s="470"/>
      <c r="L338" s="470"/>
      <c r="M338" s="468"/>
      <c r="N338" s="400"/>
      <c r="O338" s="399"/>
      <c r="P338" s="399"/>
      <c r="Q338" s="399"/>
      <c r="R338" s="399"/>
      <c r="S338" s="399"/>
      <c r="T338" s="400"/>
      <c r="U338" s="399"/>
      <c r="V338" s="400"/>
      <c r="W338" s="400"/>
      <c r="X338" s="400"/>
      <c r="Y338" s="400"/>
      <c r="Z338" s="400"/>
      <c r="AA338" s="400"/>
      <c r="AB338" s="400"/>
      <c r="AC338" s="401"/>
      <c r="AD338" s="401"/>
      <c r="AE338" s="401"/>
      <c r="AF338" s="401"/>
      <c r="AG338" s="401"/>
      <c r="AH338" s="401"/>
    </row>
    <row r="339" ht="12.0" customHeight="1">
      <c r="A339" s="399"/>
      <c r="B339" s="436"/>
      <c r="C339" s="399"/>
      <c r="D339" s="399"/>
      <c r="E339" s="399"/>
      <c r="F339" s="399"/>
      <c r="G339" s="399"/>
      <c r="H339" s="399"/>
      <c r="I339" s="399"/>
      <c r="J339" s="399"/>
      <c r="K339" s="436" t="s">
        <v>607</v>
      </c>
      <c r="L339" s="436" t="s">
        <v>541</v>
      </c>
      <c r="M339" s="436" t="s">
        <v>648</v>
      </c>
      <c r="N339" s="399"/>
      <c r="O339" s="399"/>
      <c r="P339" s="436"/>
      <c r="Q339" s="399"/>
      <c r="R339" s="399"/>
      <c r="S339" s="400"/>
      <c r="T339" s="399"/>
      <c r="U339" s="400"/>
      <c r="V339" s="400"/>
      <c r="W339" s="400"/>
      <c r="X339" s="400"/>
      <c r="Y339" s="400"/>
      <c r="Z339" s="400"/>
      <c r="AA339" s="400"/>
      <c r="AB339" s="399"/>
      <c r="AC339" s="401"/>
      <c r="AD339" s="401"/>
      <c r="AE339" s="401"/>
      <c r="AF339" s="401"/>
      <c r="AG339" s="401"/>
      <c r="AH339" s="401"/>
    </row>
    <row r="340" ht="12.0" customHeight="1">
      <c r="A340" s="399"/>
      <c r="B340" s="436"/>
      <c r="C340" s="399"/>
      <c r="D340" s="399"/>
      <c r="E340" s="441" t="s">
        <v>609</v>
      </c>
      <c r="F340" s="399"/>
      <c r="G340" s="435" t="s">
        <v>357</v>
      </c>
      <c r="H340" s="435" t="s">
        <v>610</v>
      </c>
      <c r="I340" s="435" t="s">
        <v>611</v>
      </c>
      <c r="J340" s="435" t="s">
        <v>612</v>
      </c>
      <c r="K340" s="435" t="s">
        <v>613</v>
      </c>
      <c r="L340" s="435" t="s">
        <v>614</v>
      </c>
      <c r="M340" s="435" t="s">
        <v>615</v>
      </c>
      <c r="N340" s="399"/>
      <c r="O340" s="399"/>
      <c r="P340" s="436"/>
      <c r="Q340" s="399"/>
      <c r="R340" s="399"/>
      <c r="S340" s="400"/>
      <c r="T340" s="399"/>
      <c r="U340" s="400"/>
      <c r="V340" s="400"/>
      <c r="W340" s="400"/>
      <c r="X340" s="400"/>
      <c r="Y340" s="400"/>
      <c r="Z340" s="400"/>
      <c r="AA340" s="400"/>
      <c r="AB340" s="399"/>
      <c r="AC340" s="401"/>
      <c r="AD340" s="401"/>
      <c r="AE340" s="401"/>
      <c r="AF340" s="401"/>
      <c r="AG340" s="401"/>
      <c r="AH340" s="401"/>
    </row>
    <row r="341" ht="12.0" customHeight="1">
      <c r="A341" s="399"/>
      <c r="B341" s="436"/>
      <c r="C341" s="399"/>
      <c r="D341" s="469" t="s">
        <v>478</v>
      </c>
      <c r="E341" s="399" t="s">
        <v>931</v>
      </c>
      <c r="F341" s="399"/>
      <c r="G341" s="436">
        <v>12.0</v>
      </c>
      <c r="H341" s="483"/>
      <c r="I341" s="436"/>
      <c r="J341" s="455">
        <v>12.3</v>
      </c>
      <c r="K341" s="438">
        <v>0.0</v>
      </c>
      <c r="L341" s="431">
        <v>12.3</v>
      </c>
      <c r="M341" s="431">
        <v>0.12812500000000002</v>
      </c>
      <c r="N341" s="436">
        <v>16.0</v>
      </c>
      <c r="O341" s="399" t="s">
        <v>629</v>
      </c>
      <c r="P341" s="455">
        <v>192.0</v>
      </c>
      <c r="Q341" s="399" t="s">
        <v>932</v>
      </c>
      <c r="R341" s="399"/>
      <c r="S341" s="400"/>
      <c r="T341" s="399"/>
      <c r="U341" s="400"/>
      <c r="V341" s="400"/>
      <c r="W341" s="400"/>
      <c r="X341" s="400"/>
      <c r="Y341" s="400"/>
      <c r="Z341" s="400"/>
      <c r="AA341" s="400"/>
      <c r="AB341" s="399"/>
      <c r="AC341" s="401"/>
      <c r="AD341" s="401"/>
      <c r="AE341" s="401"/>
      <c r="AF341" s="401"/>
      <c r="AG341" s="401"/>
      <c r="AH341" s="401"/>
    </row>
    <row r="342" ht="12.0" customHeight="1">
      <c r="A342" s="399"/>
      <c r="B342" s="436"/>
      <c r="C342" s="399"/>
      <c r="D342" s="469" t="s">
        <v>478</v>
      </c>
      <c r="E342" s="399" t="s">
        <v>708</v>
      </c>
      <c r="F342" s="399"/>
      <c r="G342" s="436"/>
      <c r="H342" s="483"/>
      <c r="I342" s="455">
        <v>7147.0</v>
      </c>
      <c r="J342" s="455">
        <v>143.0</v>
      </c>
      <c r="K342" s="438">
        <v>-0.3</v>
      </c>
      <c r="L342" s="478">
        <v>185.9</v>
      </c>
      <c r="M342" s="478">
        <v>1.9364583333333334</v>
      </c>
      <c r="N342" s="436">
        <v>0.04</v>
      </c>
      <c r="O342" s="399" t="s">
        <v>709</v>
      </c>
      <c r="P342" s="479">
        <v>285.88</v>
      </c>
      <c r="Q342" s="399" t="s">
        <v>710</v>
      </c>
      <c r="R342" s="399"/>
      <c r="S342" s="400"/>
      <c r="T342" s="399"/>
      <c r="U342" s="400"/>
      <c r="V342" s="400"/>
      <c r="W342" s="400"/>
      <c r="X342" s="400"/>
      <c r="Y342" s="400"/>
      <c r="Z342" s="400"/>
      <c r="AA342" s="400"/>
      <c r="AB342" s="399"/>
      <c r="AC342" s="401"/>
      <c r="AD342" s="401"/>
      <c r="AE342" s="401"/>
      <c r="AF342" s="401"/>
      <c r="AG342" s="401"/>
      <c r="AH342" s="401"/>
    </row>
    <row r="343" ht="12.0" customHeight="1">
      <c r="A343" s="399"/>
      <c r="B343" s="436"/>
      <c r="C343" s="399"/>
      <c r="D343" s="399"/>
      <c r="E343" s="399"/>
      <c r="F343" s="399"/>
      <c r="G343" s="436"/>
      <c r="H343" s="455"/>
      <c r="I343" s="399"/>
      <c r="J343" s="455"/>
      <c r="K343" s="438"/>
      <c r="L343" s="431">
        <v>198.20000000000002</v>
      </c>
      <c r="M343" s="431">
        <v>2.064583333333333</v>
      </c>
      <c r="N343" s="436"/>
      <c r="O343" s="399"/>
      <c r="P343" s="455">
        <v>477.88</v>
      </c>
      <c r="Q343" s="399"/>
      <c r="R343" s="399"/>
      <c r="S343" s="400"/>
      <c r="T343" s="399"/>
      <c r="U343" s="400"/>
      <c r="V343" s="400"/>
      <c r="W343" s="400"/>
      <c r="X343" s="400"/>
      <c r="Y343" s="400"/>
      <c r="Z343" s="400"/>
      <c r="AA343" s="400"/>
      <c r="AB343" s="399"/>
      <c r="AC343" s="401"/>
      <c r="AD343" s="401"/>
      <c r="AE343" s="401"/>
      <c r="AF343" s="401"/>
      <c r="AG343" s="401"/>
      <c r="AH343" s="401"/>
    </row>
    <row r="344" ht="12.0" customHeight="1">
      <c r="A344" s="399"/>
      <c r="B344" s="436"/>
      <c r="C344" s="436"/>
      <c r="D344" s="399"/>
      <c r="E344" s="399"/>
      <c r="F344" s="399"/>
      <c r="G344" s="399"/>
      <c r="H344" s="399"/>
      <c r="I344" s="436"/>
      <c r="J344" s="431"/>
      <c r="K344" s="470"/>
      <c r="L344" s="470"/>
      <c r="M344" s="468"/>
      <c r="N344" s="400"/>
      <c r="O344" s="399"/>
      <c r="P344" s="399"/>
      <c r="Q344" s="399"/>
      <c r="R344" s="399"/>
      <c r="S344" s="399"/>
      <c r="T344" s="400"/>
      <c r="U344" s="399"/>
      <c r="V344" s="400"/>
      <c r="W344" s="400"/>
      <c r="X344" s="400"/>
      <c r="Y344" s="400"/>
      <c r="Z344" s="400"/>
      <c r="AA344" s="400"/>
      <c r="AB344" s="400"/>
      <c r="AC344" s="401"/>
      <c r="AD344" s="401"/>
      <c r="AE344" s="401"/>
      <c r="AF344" s="401"/>
      <c r="AG344" s="401"/>
      <c r="AH344" s="401"/>
    </row>
    <row r="345" ht="12.0" customHeight="1">
      <c r="A345" s="399"/>
      <c r="B345" s="436"/>
      <c r="C345" s="399"/>
      <c r="D345" s="399"/>
      <c r="E345" s="441" t="s">
        <v>544</v>
      </c>
      <c r="F345" s="399"/>
      <c r="G345" s="435" t="s">
        <v>553</v>
      </c>
      <c r="H345" s="479" t="s">
        <v>631</v>
      </c>
      <c r="I345" s="435" t="s">
        <v>632</v>
      </c>
      <c r="J345" s="479" t="s">
        <v>633</v>
      </c>
      <c r="K345" s="442" t="s">
        <v>634</v>
      </c>
      <c r="L345" s="479" t="s">
        <v>635</v>
      </c>
      <c r="M345" s="431"/>
      <c r="N345" s="436"/>
      <c r="O345" s="399"/>
      <c r="P345" s="455"/>
      <c r="Q345" s="399"/>
      <c r="R345" s="399"/>
      <c r="S345" s="400"/>
      <c r="T345" s="399"/>
      <c r="U345" s="400"/>
      <c r="V345" s="400"/>
      <c r="W345" s="400"/>
      <c r="X345" s="400"/>
      <c r="Y345" s="400"/>
      <c r="Z345" s="400"/>
      <c r="AA345" s="400"/>
      <c r="AB345" s="399"/>
      <c r="AC345" s="401"/>
      <c r="AD345" s="401"/>
      <c r="AE345" s="401"/>
      <c r="AF345" s="401"/>
      <c r="AG345" s="401"/>
      <c r="AH345" s="401"/>
    </row>
    <row r="346" ht="12.0" customHeight="1">
      <c r="A346" s="399"/>
      <c r="B346" s="436"/>
      <c r="C346" s="399"/>
      <c r="D346" s="399"/>
      <c r="E346" s="399" t="s">
        <v>636</v>
      </c>
      <c r="F346" s="399"/>
      <c r="G346" s="480">
        <v>0.0</v>
      </c>
      <c r="H346" s="480">
        <v>0.0</v>
      </c>
      <c r="I346" s="456">
        <v>0.0</v>
      </c>
      <c r="J346" s="456">
        <v>0.0</v>
      </c>
      <c r="K346" s="456">
        <v>0.0</v>
      </c>
      <c r="L346" s="456">
        <v>0.0</v>
      </c>
      <c r="M346" s="431"/>
      <c r="N346" s="436"/>
      <c r="O346" s="399"/>
      <c r="P346" s="455"/>
      <c r="Q346" s="399"/>
      <c r="R346" s="399"/>
      <c r="S346" s="400"/>
      <c r="T346" s="399"/>
      <c r="U346" s="400"/>
      <c r="V346" s="400"/>
      <c r="W346" s="400"/>
      <c r="X346" s="400"/>
      <c r="Y346" s="400"/>
      <c r="Z346" s="400"/>
      <c r="AA346" s="400"/>
      <c r="AB346" s="399"/>
      <c r="AC346" s="401"/>
      <c r="AD346" s="401"/>
      <c r="AE346" s="401"/>
      <c r="AF346" s="401"/>
      <c r="AG346" s="401"/>
      <c r="AH346" s="401"/>
    </row>
    <row r="347" ht="12.0" customHeight="1">
      <c r="A347" s="399"/>
      <c r="B347" s="436"/>
      <c r="C347" s="399"/>
      <c r="D347" s="399"/>
      <c r="E347" s="399" t="s">
        <v>478</v>
      </c>
      <c r="F347" s="399"/>
      <c r="G347" s="480">
        <v>198.20000000000002</v>
      </c>
      <c r="H347" s="480">
        <v>2.064583333333333</v>
      </c>
      <c r="I347" s="456">
        <v>0.0</v>
      </c>
      <c r="J347" s="456">
        <v>0.0</v>
      </c>
      <c r="K347" s="456">
        <v>10570.006</v>
      </c>
      <c r="L347" s="456">
        <v>10570.006</v>
      </c>
      <c r="M347" s="431" t="s">
        <v>740</v>
      </c>
      <c r="N347" s="436"/>
      <c r="O347" s="399"/>
      <c r="P347" s="455"/>
      <c r="Q347" s="399"/>
      <c r="R347" s="399"/>
      <c r="S347" s="400"/>
      <c r="T347" s="399"/>
      <c r="U347" s="400"/>
      <c r="V347" s="400"/>
      <c r="W347" s="400"/>
      <c r="X347" s="400"/>
      <c r="Y347" s="400"/>
      <c r="Z347" s="400"/>
      <c r="AA347" s="400"/>
      <c r="AB347" s="399"/>
      <c r="AC347" s="401"/>
      <c r="AD347" s="401"/>
      <c r="AE347" s="401"/>
      <c r="AF347" s="401"/>
      <c r="AG347" s="401"/>
      <c r="AH347" s="401"/>
    </row>
    <row r="348" ht="12.0" customHeight="1">
      <c r="A348" s="399"/>
      <c r="B348" s="436"/>
      <c r="C348" s="399"/>
      <c r="D348" s="399"/>
      <c r="E348" s="399"/>
      <c r="F348" s="399"/>
      <c r="G348" s="480"/>
      <c r="H348" s="480"/>
      <c r="I348" s="456"/>
      <c r="J348" s="456"/>
      <c r="K348" s="456"/>
      <c r="L348" s="456"/>
      <c r="M348" s="431"/>
      <c r="N348" s="436"/>
      <c r="O348" s="399"/>
      <c r="P348" s="455"/>
      <c r="Q348" s="399"/>
      <c r="R348" s="399"/>
      <c r="S348" s="400"/>
      <c r="T348" s="399"/>
      <c r="U348" s="400"/>
      <c r="V348" s="400"/>
      <c r="W348" s="400"/>
      <c r="X348" s="400"/>
      <c r="Y348" s="400"/>
      <c r="Z348" s="400"/>
      <c r="AA348" s="400"/>
      <c r="AB348" s="399"/>
      <c r="AC348" s="401"/>
      <c r="AD348" s="401"/>
      <c r="AE348" s="401"/>
      <c r="AF348" s="401"/>
      <c r="AG348" s="401"/>
      <c r="AH348" s="401"/>
    </row>
    <row r="349" ht="12.0" customHeight="1">
      <c r="A349" s="399"/>
      <c r="B349" s="436"/>
      <c r="C349" s="436" t="s">
        <v>933</v>
      </c>
      <c r="D349" s="399" t="s">
        <v>741</v>
      </c>
      <c r="E349" s="399"/>
      <c r="F349" s="399"/>
      <c r="G349" s="399"/>
      <c r="H349" s="436" t="s">
        <v>410</v>
      </c>
      <c r="I349" s="430">
        <v>320.0</v>
      </c>
      <c r="J349" s="470">
        <v>1.595</v>
      </c>
      <c r="K349" s="430">
        <v>510.4</v>
      </c>
      <c r="L349" s="468">
        <v>0.0</v>
      </c>
      <c r="M349" s="399"/>
      <c r="N349" s="399"/>
      <c r="O349" s="399"/>
      <c r="P349" s="399"/>
      <c r="Q349" s="399"/>
      <c r="R349" s="399"/>
      <c r="S349" s="400"/>
      <c r="T349" s="439">
        <v>0.0</v>
      </c>
      <c r="U349" s="400"/>
      <c r="V349" s="400"/>
      <c r="W349" s="400"/>
      <c r="X349" s="400"/>
      <c r="Y349" s="400"/>
      <c r="Z349" s="400"/>
      <c r="AA349" s="400">
        <v>0.0</v>
      </c>
      <c r="AB349" s="399"/>
      <c r="AC349" s="428">
        <f>K349*F1166/E1</f>
        <v>22.56305784</v>
      </c>
      <c r="AD349" s="476" t="s">
        <v>509</v>
      </c>
      <c r="AE349" s="401"/>
      <c r="AF349" s="401"/>
      <c r="AG349" s="401"/>
      <c r="AH349" s="401"/>
    </row>
    <row r="350" ht="12.0" customHeight="1">
      <c r="A350" s="399"/>
      <c r="B350" s="436"/>
      <c r="C350" s="436"/>
      <c r="D350" s="399"/>
      <c r="E350" s="399"/>
      <c r="F350" s="399"/>
      <c r="G350" s="399"/>
      <c r="H350" s="399"/>
      <c r="I350" s="399"/>
      <c r="J350" s="399"/>
      <c r="K350" s="399"/>
      <c r="L350" s="399"/>
      <c r="M350" s="469"/>
      <c r="N350" s="399"/>
      <c r="O350" s="399"/>
      <c r="P350" s="399"/>
      <c r="Q350" s="399"/>
      <c r="R350" s="399"/>
      <c r="S350" s="399"/>
      <c r="T350" s="400"/>
      <c r="U350" s="445"/>
      <c r="V350" s="400"/>
      <c r="W350" s="400"/>
      <c r="X350" s="400"/>
      <c r="Y350" s="400"/>
      <c r="Z350" s="400"/>
      <c r="AA350" s="400"/>
      <c r="AB350" s="400"/>
      <c r="AC350" s="401"/>
      <c r="AD350" s="401"/>
      <c r="AE350" s="401"/>
      <c r="AF350" s="401"/>
      <c r="AG350" s="401"/>
      <c r="AH350" s="401"/>
    </row>
    <row r="351" ht="12.0" customHeight="1">
      <c r="A351" s="399"/>
      <c r="B351" s="436"/>
      <c r="C351" s="436"/>
      <c r="D351" s="399"/>
      <c r="E351" s="469" t="s">
        <v>413</v>
      </c>
      <c r="F351" s="399">
        <v>320.0</v>
      </c>
      <c r="G351" s="399" t="s">
        <v>414</v>
      </c>
      <c r="H351" s="436"/>
      <c r="I351" s="437"/>
      <c r="J351" s="445"/>
      <c r="K351" s="399"/>
      <c r="L351" s="399"/>
      <c r="M351" s="469"/>
      <c r="N351" s="399"/>
      <c r="O351" s="399"/>
      <c r="P351" s="399"/>
      <c r="Q351" s="399"/>
      <c r="R351" s="399"/>
      <c r="S351" s="399"/>
      <c r="T351" s="400"/>
      <c r="U351" s="445"/>
      <c r="V351" s="400"/>
      <c r="W351" s="400"/>
      <c r="X351" s="400"/>
      <c r="Y351" s="400"/>
      <c r="Z351" s="400"/>
      <c r="AA351" s="400"/>
      <c r="AB351" s="400"/>
      <c r="AC351" s="401"/>
      <c r="AD351" s="401"/>
      <c r="AE351" s="401"/>
      <c r="AF351" s="401"/>
      <c r="AG351" s="401"/>
      <c r="AH351" s="401"/>
    </row>
    <row r="352" ht="12.0" customHeight="1">
      <c r="A352" s="399"/>
      <c r="B352" s="436"/>
      <c r="C352" s="399"/>
      <c r="D352" s="399"/>
      <c r="E352" s="399"/>
      <c r="F352" s="399"/>
      <c r="G352" s="480"/>
      <c r="H352" s="480"/>
      <c r="I352" s="456"/>
      <c r="J352" s="456"/>
      <c r="K352" s="456"/>
      <c r="L352" s="456"/>
      <c r="M352" s="431"/>
      <c r="N352" s="436"/>
      <c r="O352" s="399"/>
      <c r="P352" s="455"/>
      <c r="Q352" s="399"/>
      <c r="R352" s="399"/>
      <c r="S352" s="400"/>
      <c r="T352" s="399"/>
      <c r="U352" s="400"/>
      <c r="V352" s="400"/>
      <c r="W352" s="400"/>
      <c r="X352" s="400"/>
      <c r="Y352" s="400"/>
      <c r="Z352" s="400"/>
      <c r="AA352" s="400"/>
      <c r="AB352" s="399"/>
      <c r="AC352" s="401"/>
      <c r="AD352" s="401"/>
      <c r="AE352" s="401"/>
      <c r="AF352" s="401"/>
      <c r="AG352" s="401"/>
      <c r="AH352" s="401"/>
    </row>
    <row r="353" ht="12.0" customHeight="1">
      <c r="A353" s="497"/>
      <c r="B353" s="498"/>
      <c r="C353" s="497" t="s">
        <v>934</v>
      </c>
      <c r="D353" s="497" t="s">
        <v>854</v>
      </c>
      <c r="E353" s="497"/>
      <c r="F353" s="497"/>
      <c r="G353" s="497"/>
      <c r="H353" s="498"/>
      <c r="I353" s="499">
        <v>6326.490931481481</v>
      </c>
      <c r="J353" s="500"/>
      <c r="K353" s="499">
        <v>6708.872441481481</v>
      </c>
      <c r="L353" s="499">
        <v>0.0</v>
      </c>
      <c r="M353" s="499">
        <v>28676.174000000003</v>
      </c>
      <c r="N353" s="499">
        <v>0.0</v>
      </c>
      <c r="O353" s="499">
        <v>45.0</v>
      </c>
      <c r="P353" s="499">
        <v>0.0</v>
      </c>
      <c r="Q353" s="499">
        <v>90069.314</v>
      </c>
      <c r="R353" s="499">
        <v>0.0</v>
      </c>
      <c r="S353" s="501">
        <v>0.0</v>
      </c>
      <c r="T353" s="501">
        <v>0.0</v>
      </c>
      <c r="U353" s="501">
        <v>1529300.35942</v>
      </c>
      <c r="V353" s="501">
        <v>540.0</v>
      </c>
      <c r="W353" s="501">
        <v>0.0</v>
      </c>
      <c r="X353" s="501">
        <v>0.0</v>
      </c>
      <c r="Y353" s="501">
        <v>415875.59797530866</v>
      </c>
      <c r="Z353" s="501">
        <v>0.0</v>
      </c>
      <c r="AA353" s="501">
        <v>1945715.9573953087</v>
      </c>
      <c r="AB353" s="497"/>
      <c r="AC353" s="497"/>
      <c r="AD353" s="497"/>
      <c r="AE353" s="497"/>
      <c r="AF353" s="497"/>
      <c r="AG353" s="497"/>
      <c r="AH353" s="497"/>
    </row>
    <row r="354" ht="12.0" customHeight="1">
      <c r="A354" s="399"/>
      <c r="B354" s="436"/>
      <c r="C354" s="399"/>
      <c r="D354" s="399"/>
      <c r="E354" s="399" t="s">
        <v>903</v>
      </c>
      <c r="F354" s="399"/>
      <c r="G354" s="399"/>
      <c r="H354" s="436"/>
      <c r="I354" s="431"/>
      <c r="J354" s="470"/>
      <c r="K354" s="502">
        <f>K353-K370-K493-K564</f>
        <v>4496.712931</v>
      </c>
      <c r="L354" s="468"/>
      <c r="M354" s="400"/>
      <c r="N354" s="399"/>
      <c r="O354" s="399"/>
      <c r="P354" s="399"/>
      <c r="Q354" s="399"/>
      <c r="R354" s="399"/>
      <c r="S354" s="400"/>
      <c r="T354" s="399"/>
      <c r="U354" s="400"/>
      <c r="V354" s="400"/>
      <c r="W354" s="400"/>
      <c r="X354" s="400"/>
      <c r="Y354" s="400"/>
      <c r="Z354" s="400"/>
      <c r="AA354" s="400"/>
      <c r="AB354" s="399"/>
      <c r="AC354" s="428">
        <f t="shared" ref="AC354:AC358" si="2">K354*$F$1166/E$2</f>
        <v>64.64179619</v>
      </c>
      <c r="AD354" s="401"/>
      <c r="AE354" s="401"/>
      <c r="AF354" s="401"/>
      <c r="AG354" s="401"/>
      <c r="AH354" s="401"/>
    </row>
    <row r="355" ht="12.0" customHeight="1">
      <c r="A355" s="399"/>
      <c r="B355" s="436"/>
      <c r="C355" s="399"/>
      <c r="D355" s="399"/>
      <c r="E355" s="401" t="s">
        <v>477</v>
      </c>
      <c r="F355" s="399"/>
      <c r="G355" s="399"/>
      <c r="H355" s="436"/>
      <c r="I355" s="431"/>
      <c r="J355" s="470"/>
      <c r="K355" s="477">
        <f t="array" ref="K355">SUM(IF(D360:D486="clean",P360:P486),0)-P380-P381</f>
        <v>2272.473437</v>
      </c>
      <c r="L355" s="468"/>
      <c r="M355" s="400"/>
      <c r="N355" s="399"/>
      <c r="O355" s="399"/>
      <c r="P355" s="399"/>
      <c r="Q355" s="399"/>
      <c r="R355" s="399"/>
      <c r="S355" s="400"/>
      <c r="T355" s="399"/>
      <c r="U355" s="400"/>
      <c r="V355" s="400"/>
      <c r="W355" s="400"/>
      <c r="X355" s="400"/>
      <c r="Y355" s="400"/>
      <c r="Z355" s="400"/>
      <c r="AA355" s="400"/>
      <c r="AB355" s="399"/>
      <c r="AC355" s="428">
        <f t="shared" si="2"/>
        <v>32.66758786</v>
      </c>
      <c r="AD355" s="476" t="s">
        <v>509</v>
      </c>
      <c r="AE355" s="503">
        <f>(Q353-Q370-Q443-Q569)/E2</f>
        <v>1.895511841</v>
      </c>
      <c r="AF355" s="504"/>
      <c r="AG355" s="503"/>
      <c r="AH355" s="504"/>
    </row>
    <row r="356" ht="12.0" customHeight="1">
      <c r="A356" s="399"/>
      <c r="B356" s="436"/>
      <c r="C356" s="399"/>
      <c r="D356" s="399"/>
      <c r="E356" s="401" t="s">
        <v>510</v>
      </c>
      <c r="F356" s="399"/>
      <c r="G356" s="399"/>
      <c r="H356" s="436"/>
      <c r="I356" s="431"/>
      <c r="J356" s="470"/>
      <c r="K356" s="477">
        <f t="array" ref="K356">SUM(IF(D360:D486="contaminated",P360:P486),0)</f>
        <v>2242.989494</v>
      </c>
      <c r="L356" s="468"/>
      <c r="M356" s="400"/>
      <c r="N356" s="399"/>
      <c r="O356" s="399"/>
      <c r="P356" s="399"/>
      <c r="Q356" s="399"/>
      <c r="R356" s="399"/>
      <c r="S356" s="400"/>
      <c r="T356" s="399"/>
      <c r="U356" s="400"/>
      <c r="V356" s="400"/>
      <c r="W356" s="400"/>
      <c r="X356" s="400"/>
      <c r="Y356" s="400"/>
      <c r="Z356" s="400"/>
      <c r="AA356" s="400"/>
      <c r="AB356" s="399"/>
      <c r="AC356" s="428">
        <f t="shared" si="2"/>
        <v>32.24374603</v>
      </c>
      <c r="AD356" s="476" t="s">
        <v>509</v>
      </c>
      <c r="AE356" s="503"/>
      <c r="AF356" s="504"/>
      <c r="AG356" s="503">
        <f>(M353-M443-M569)/E2</f>
        <v>0.6074173692</v>
      </c>
      <c r="AH356" s="504"/>
    </row>
    <row r="357" ht="12.0" customHeight="1">
      <c r="A357" s="399"/>
      <c r="B357" s="436"/>
      <c r="C357" s="399"/>
      <c r="D357" s="399"/>
      <c r="E357" s="401" t="s">
        <v>511</v>
      </c>
      <c r="F357" s="399"/>
      <c r="G357" s="399"/>
      <c r="H357" s="436"/>
      <c r="I357" s="431"/>
      <c r="J357" s="470"/>
      <c r="K357" s="477">
        <f t="array" ref="K357">SUM(IF(D360:D486="Hazardous",P360:P486),0)-P383</f>
        <v>0</v>
      </c>
      <c r="L357" s="468"/>
      <c r="M357" s="400"/>
      <c r="N357" s="399"/>
      <c r="O357" s="399"/>
      <c r="P357" s="399"/>
      <c r="Q357" s="399"/>
      <c r="R357" s="399"/>
      <c r="S357" s="400"/>
      <c r="T357" s="399"/>
      <c r="U357" s="400"/>
      <c r="V357" s="400"/>
      <c r="W357" s="400"/>
      <c r="X357" s="400"/>
      <c r="Y357" s="400"/>
      <c r="Z357" s="400"/>
      <c r="AA357" s="400"/>
      <c r="AB357" s="399"/>
      <c r="AC357" s="428">
        <f t="shared" si="2"/>
        <v>0</v>
      </c>
      <c r="AD357" s="476" t="s">
        <v>509</v>
      </c>
      <c r="AE357" s="503"/>
      <c r="AF357" s="504">
        <f>N353</f>
        <v>0</v>
      </c>
      <c r="AG357" s="503"/>
      <c r="AH357" s="504"/>
    </row>
    <row r="358" ht="12.0" customHeight="1">
      <c r="A358" s="399"/>
      <c r="B358" s="436"/>
      <c r="C358" s="399"/>
      <c r="D358" s="399"/>
      <c r="E358" s="401" t="s">
        <v>483</v>
      </c>
      <c r="F358" s="399"/>
      <c r="G358" s="399"/>
      <c r="H358" s="436"/>
      <c r="I358" s="431"/>
      <c r="J358" s="470"/>
      <c r="K358" s="477">
        <f t="array" ref="K358">SUM(IF(D360:D441="Mixed",P360:P441),0)</f>
        <v>0</v>
      </c>
      <c r="L358" s="468"/>
      <c r="M358" s="400"/>
      <c r="N358" s="399"/>
      <c r="O358" s="399"/>
      <c r="P358" s="399"/>
      <c r="Q358" s="399"/>
      <c r="R358" s="399"/>
      <c r="S358" s="400"/>
      <c r="T358" s="399"/>
      <c r="U358" s="400"/>
      <c r="V358" s="400"/>
      <c r="W358" s="400"/>
      <c r="X358" s="400"/>
      <c r="Y358" s="400"/>
      <c r="Z358" s="400"/>
      <c r="AA358" s="400"/>
      <c r="AB358" s="399"/>
      <c r="AC358" s="428">
        <f t="shared" si="2"/>
        <v>0</v>
      </c>
      <c r="AD358" s="476" t="s">
        <v>509</v>
      </c>
      <c r="AE358" s="503"/>
      <c r="AF358" s="504"/>
      <c r="AG358" s="503"/>
      <c r="AH358" s="504">
        <f>P353</f>
        <v>0</v>
      </c>
    </row>
    <row r="359" ht="12.0" customHeight="1">
      <c r="A359" s="399"/>
      <c r="B359" s="436"/>
      <c r="C359" s="399"/>
      <c r="D359" s="399"/>
      <c r="E359" s="399"/>
      <c r="F359" s="399"/>
      <c r="G359" s="399"/>
      <c r="H359" s="436"/>
      <c r="I359" s="431"/>
      <c r="J359" s="470"/>
      <c r="K359" s="502"/>
      <c r="L359" s="468"/>
      <c r="M359" s="400"/>
      <c r="N359" s="399"/>
      <c r="O359" s="399"/>
      <c r="P359" s="399"/>
      <c r="Q359" s="399"/>
      <c r="R359" s="399"/>
      <c r="S359" s="400"/>
      <c r="T359" s="399"/>
      <c r="U359" s="400"/>
      <c r="V359" s="400"/>
      <c r="W359" s="400"/>
      <c r="X359" s="400"/>
      <c r="Y359" s="400"/>
      <c r="Z359" s="400"/>
      <c r="AA359" s="400"/>
      <c r="AB359" s="399"/>
      <c r="AC359" s="428"/>
      <c r="AD359" s="401"/>
      <c r="AE359" s="503"/>
      <c r="AF359" s="504"/>
      <c r="AG359" s="503"/>
      <c r="AH359" s="504"/>
    </row>
    <row r="360" ht="12.0" customHeight="1">
      <c r="A360" s="399"/>
      <c r="B360" s="436"/>
      <c r="C360" s="436" t="s">
        <v>935</v>
      </c>
      <c r="D360" s="399" t="s">
        <v>603</v>
      </c>
      <c r="E360" s="399"/>
      <c r="F360" s="399"/>
      <c r="G360" s="399"/>
      <c r="H360" s="436" t="s">
        <v>410</v>
      </c>
      <c r="I360" s="423">
        <v>120.0</v>
      </c>
      <c r="J360" s="470">
        <v>1.0</v>
      </c>
      <c r="K360" s="431">
        <v>120.0</v>
      </c>
      <c r="L360" s="468">
        <v>0.0</v>
      </c>
      <c r="M360" s="431"/>
      <c r="N360" s="431"/>
      <c r="O360" s="431"/>
      <c r="P360" s="430"/>
      <c r="Q360" s="468">
        <v>1288.0</v>
      </c>
      <c r="R360" s="468"/>
      <c r="S360" s="400"/>
      <c r="T360" s="439">
        <v>0.0</v>
      </c>
      <c r="U360" s="400"/>
      <c r="V360" s="400"/>
      <c r="W360" s="400"/>
      <c r="X360" s="400">
        <v>0.0</v>
      </c>
      <c r="Y360" s="400">
        <v>5947.061728395061</v>
      </c>
      <c r="Z360" s="400"/>
      <c r="AA360" s="400">
        <v>5947.061728395061</v>
      </c>
      <c r="AB360" s="399"/>
      <c r="AC360" s="401"/>
      <c r="AD360" s="401"/>
      <c r="AE360" s="401"/>
      <c r="AF360" s="401"/>
      <c r="AG360" s="401"/>
      <c r="AH360" s="401"/>
    </row>
    <row r="361" ht="12.0" customHeight="1">
      <c r="A361" s="399"/>
      <c r="B361" s="436"/>
      <c r="C361" s="399"/>
      <c r="D361" s="399"/>
      <c r="E361" s="399"/>
      <c r="F361" s="399"/>
      <c r="G361" s="399"/>
      <c r="H361" s="399"/>
      <c r="I361" s="399"/>
      <c r="J361" s="436"/>
      <c r="K361" s="455"/>
      <c r="L361" s="436"/>
      <c r="M361" s="399"/>
      <c r="N361" s="399"/>
      <c r="O361" s="436"/>
      <c r="P361" s="399"/>
      <c r="Q361" s="399"/>
      <c r="R361" s="399"/>
      <c r="S361" s="400"/>
      <c r="T361" s="399"/>
      <c r="U361" s="400"/>
      <c r="V361" s="400"/>
      <c r="W361" s="400"/>
      <c r="X361" s="400"/>
      <c r="Y361" s="400"/>
      <c r="Z361" s="400"/>
      <c r="AA361" s="400"/>
      <c r="AB361" s="399"/>
      <c r="AC361" s="401"/>
      <c r="AD361" s="401"/>
      <c r="AE361" s="401"/>
      <c r="AF361" s="401"/>
      <c r="AG361" s="401"/>
      <c r="AH361" s="401"/>
    </row>
    <row r="362" ht="12.0" customHeight="1">
      <c r="A362" s="399"/>
      <c r="B362" s="436"/>
      <c r="C362" s="399"/>
      <c r="D362" s="399"/>
      <c r="E362" s="399"/>
      <c r="F362" s="399"/>
      <c r="G362" s="399"/>
      <c r="H362" s="399"/>
      <c r="I362" s="399"/>
      <c r="J362" s="399"/>
      <c r="K362" s="436" t="s">
        <v>607</v>
      </c>
      <c r="L362" s="436" t="s">
        <v>541</v>
      </c>
      <c r="M362" s="436" t="s">
        <v>648</v>
      </c>
      <c r="N362" s="399"/>
      <c r="O362" s="399"/>
      <c r="P362" s="436"/>
      <c r="Q362" s="399"/>
      <c r="R362" s="399"/>
      <c r="S362" s="400"/>
      <c r="T362" s="399"/>
      <c r="U362" s="400"/>
      <c r="V362" s="400"/>
      <c r="W362" s="400"/>
      <c r="X362" s="400"/>
      <c r="Y362" s="400"/>
      <c r="Z362" s="400"/>
      <c r="AA362" s="400"/>
      <c r="AB362" s="399"/>
      <c r="AC362" s="401"/>
      <c r="AD362" s="401"/>
      <c r="AE362" s="401"/>
      <c r="AF362" s="401"/>
      <c r="AG362" s="401"/>
      <c r="AH362" s="401"/>
    </row>
    <row r="363" ht="12.0" customHeight="1">
      <c r="A363" s="399"/>
      <c r="B363" s="436"/>
      <c r="C363" s="399"/>
      <c r="D363" s="469"/>
      <c r="E363" s="441" t="s">
        <v>609</v>
      </c>
      <c r="F363" s="399"/>
      <c r="G363" s="435" t="s">
        <v>357</v>
      </c>
      <c r="H363" s="435" t="s">
        <v>610</v>
      </c>
      <c r="I363" s="435" t="s">
        <v>611</v>
      </c>
      <c r="J363" s="435" t="s">
        <v>612</v>
      </c>
      <c r="K363" s="435" t="s">
        <v>613</v>
      </c>
      <c r="L363" s="435" t="s">
        <v>614</v>
      </c>
      <c r="M363" s="435" t="s">
        <v>615</v>
      </c>
      <c r="N363" s="399"/>
      <c r="O363" s="399"/>
      <c r="P363" s="436"/>
      <c r="Q363" s="399"/>
      <c r="R363" s="399"/>
      <c r="S363" s="400"/>
      <c r="T363" s="399"/>
      <c r="U363" s="400"/>
      <c r="V363" s="400"/>
      <c r="W363" s="400"/>
      <c r="X363" s="400"/>
      <c r="Y363" s="400"/>
      <c r="Z363" s="400"/>
      <c r="AA363" s="400"/>
      <c r="AB363" s="399"/>
      <c r="AC363" s="401"/>
      <c r="AD363" s="401"/>
      <c r="AE363" s="401"/>
      <c r="AF363" s="401"/>
      <c r="AG363" s="401"/>
      <c r="AH363" s="401"/>
    </row>
    <row r="364" ht="12.0" customHeight="1">
      <c r="A364" s="399"/>
      <c r="B364" s="436"/>
      <c r="C364" s="399"/>
      <c r="D364" s="399" t="s">
        <v>477</v>
      </c>
      <c r="E364" s="399" t="s">
        <v>654</v>
      </c>
      <c r="F364" s="399"/>
      <c r="G364" s="483">
        <v>48.0</v>
      </c>
      <c r="H364" s="455"/>
      <c r="I364" s="436"/>
      <c r="J364" s="455">
        <v>1288.0</v>
      </c>
      <c r="K364" s="438">
        <v>0.0</v>
      </c>
      <c r="L364" s="431">
        <v>1288.0</v>
      </c>
      <c r="M364" s="431">
        <v>1.5901234567901235</v>
      </c>
      <c r="N364" s="436">
        <v>2.5</v>
      </c>
      <c r="O364" s="399" t="s">
        <v>629</v>
      </c>
      <c r="P364" s="455">
        <v>120.0</v>
      </c>
      <c r="Q364" s="424" t="s">
        <v>655</v>
      </c>
      <c r="R364" s="424"/>
      <c r="S364" s="400"/>
      <c r="T364" s="399"/>
      <c r="U364" s="400"/>
      <c r="V364" s="400"/>
      <c r="W364" s="400"/>
      <c r="X364" s="400"/>
      <c r="Y364" s="400"/>
      <c r="Z364" s="400"/>
      <c r="AA364" s="400"/>
      <c r="AB364" s="399"/>
      <c r="AC364" s="401"/>
      <c r="AD364" s="401"/>
      <c r="AE364" s="401"/>
      <c r="AF364" s="401"/>
      <c r="AG364" s="401"/>
      <c r="AH364" s="401"/>
    </row>
    <row r="365" ht="12.0" customHeight="1">
      <c r="A365" s="399"/>
      <c r="B365" s="436"/>
      <c r="C365" s="399"/>
      <c r="D365" s="399"/>
      <c r="E365" s="399"/>
      <c r="F365" s="399"/>
      <c r="G365" s="436"/>
      <c r="H365" s="455"/>
      <c r="I365" s="399"/>
      <c r="J365" s="455"/>
      <c r="K365" s="438"/>
      <c r="L365" s="431">
        <v>1288.0</v>
      </c>
      <c r="M365" s="431">
        <v>1.5901234567901235</v>
      </c>
      <c r="N365" s="436"/>
      <c r="O365" s="399"/>
      <c r="P365" s="455">
        <v>120.0</v>
      </c>
      <c r="Q365" s="424"/>
      <c r="R365" s="424"/>
      <c r="S365" s="400"/>
      <c r="T365" s="399"/>
      <c r="U365" s="400"/>
      <c r="V365" s="400"/>
      <c r="W365" s="400"/>
      <c r="X365" s="400"/>
      <c r="Y365" s="400"/>
      <c r="Z365" s="400"/>
      <c r="AA365" s="400"/>
      <c r="AB365" s="399"/>
      <c r="AC365" s="401"/>
      <c r="AD365" s="401"/>
      <c r="AE365" s="401"/>
      <c r="AF365" s="401"/>
      <c r="AG365" s="401"/>
      <c r="AH365" s="401"/>
    </row>
    <row r="366" ht="12.0" customHeight="1">
      <c r="A366" s="399"/>
      <c r="B366" s="436"/>
      <c r="C366" s="399"/>
      <c r="D366" s="399"/>
      <c r="E366" s="399"/>
      <c r="F366" s="399"/>
      <c r="G366" s="399"/>
      <c r="H366" s="399"/>
      <c r="I366" s="399"/>
      <c r="J366" s="436"/>
      <c r="K366" s="455"/>
      <c r="L366" s="436"/>
      <c r="M366" s="399"/>
      <c r="N366" s="399"/>
      <c r="O366" s="436"/>
      <c r="P366" s="399"/>
      <c r="Q366" s="399"/>
      <c r="R366" s="399"/>
      <c r="S366" s="400"/>
      <c r="T366" s="399"/>
      <c r="U366" s="400"/>
      <c r="V366" s="400"/>
      <c r="W366" s="400"/>
      <c r="X366" s="400"/>
      <c r="Y366" s="400"/>
      <c r="Z366" s="400"/>
      <c r="AA366" s="400"/>
      <c r="AB366" s="399"/>
      <c r="AC366" s="401"/>
      <c r="AD366" s="401"/>
      <c r="AE366" s="401"/>
      <c r="AF366" s="401"/>
      <c r="AG366" s="401"/>
      <c r="AH366" s="401"/>
    </row>
    <row r="367" ht="12.0" customHeight="1">
      <c r="A367" s="399"/>
      <c r="B367" s="436"/>
      <c r="C367" s="399"/>
      <c r="D367" s="399"/>
      <c r="E367" s="441" t="s">
        <v>544</v>
      </c>
      <c r="F367" s="399"/>
      <c r="G367" s="435" t="s">
        <v>553</v>
      </c>
      <c r="H367" s="479" t="s">
        <v>631</v>
      </c>
      <c r="I367" s="435" t="s">
        <v>632</v>
      </c>
      <c r="J367" s="479" t="s">
        <v>633</v>
      </c>
      <c r="K367" s="442" t="s">
        <v>634</v>
      </c>
      <c r="L367" s="479" t="s">
        <v>635</v>
      </c>
      <c r="M367" s="431"/>
      <c r="N367" s="436"/>
      <c r="O367" s="399"/>
      <c r="P367" s="455"/>
      <c r="Q367" s="399"/>
      <c r="R367" s="399"/>
      <c r="S367" s="400"/>
      <c r="T367" s="399"/>
      <c r="U367" s="400"/>
      <c r="V367" s="400"/>
      <c r="W367" s="400"/>
      <c r="X367" s="400"/>
      <c r="Y367" s="400"/>
      <c r="Z367" s="400"/>
      <c r="AA367" s="400"/>
      <c r="AB367" s="399"/>
      <c r="AC367" s="401"/>
      <c r="AD367" s="401"/>
      <c r="AE367" s="401"/>
      <c r="AF367" s="401"/>
      <c r="AG367" s="401"/>
      <c r="AH367" s="401"/>
    </row>
    <row r="368" ht="12.0" customHeight="1">
      <c r="A368" s="399"/>
      <c r="B368" s="436"/>
      <c r="C368" s="399"/>
      <c r="D368" s="399"/>
      <c r="E368" s="399" t="s">
        <v>636</v>
      </c>
      <c r="F368" s="399"/>
      <c r="G368" s="480">
        <v>1288.0</v>
      </c>
      <c r="H368" s="480">
        <v>1.5901234567901235</v>
      </c>
      <c r="I368" s="456">
        <v>0.0</v>
      </c>
      <c r="J368" s="456">
        <v>795.0617283950618</v>
      </c>
      <c r="K368" s="456">
        <v>5152.0</v>
      </c>
      <c r="L368" s="456">
        <v>5947.061728395061</v>
      </c>
      <c r="M368" s="431"/>
      <c r="N368" s="436"/>
      <c r="O368" s="399"/>
      <c r="P368" s="455"/>
      <c r="Q368" s="399"/>
      <c r="R368" s="399"/>
      <c r="S368" s="400"/>
      <c r="T368" s="399"/>
      <c r="U368" s="400"/>
      <c r="V368" s="400"/>
      <c r="W368" s="400"/>
      <c r="X368" s="400"/>
      <c r="Y368" s="400"/>
      <c r="Z368" s="400"/>
      <c r="AA368" s="400"/>
      <c r="AB368" s="399"/>
      <c r="AC368" s="401"/>
      <c r="AD368" s="401"/>
      <c r="AE368" s="401"/>
      <c r="AF368" s="401"/>
      <c r="AG368" s="401"/>
      <c r="AH368" s="401"/>
    </row>
    <row r="369" ht="12.0" customHeight="1">
      <c r="A369" s="399"/>
      <c r="B369" s="436"/>
      <c r="C369" s="399"/>
      <c r="D369" s="399"/>
      <c r="E369" s="399"/>
      <c r="F369" s="399"/>
      <c r="G369" s="399"/>
      <c r="H369" s="436"/>
      <c r="I369" s="431"/>
      <c r="J369" s="470"/>
      <c r="K369" s="470"/>
      <c r="L369" s="468"/>
      <c r="M369" s="400"/>
      <c r="N369" s="399"/>
      <c r="O369" s="399"/>
      <c r="P369" s="399"/>
      <c r="Q369" s="399"/>
      <c r="R369" s="399"/>
      <c r="S369" s="400"/>
      <c r="T369" s="399"/>
      <c r="U369" s="400"/>
      <c r="V369" s="400"/>
      <c r="W369" s="400"/>
      <c r="X369" s="400"/>
      <c r="Y369" s="400"/>
      <c r="Z369" s="400"/>
      <c r="AA369" s="400"/>
      <c r="AB369" s="399"/>
      <c r="AC369" s="401"/>
      <c r="AD369" s="401"/>
      <c r="AE369" s="401"/>
      <c r="AF369" s="401"/>
      <c r="AG369" s="401"/>
      <c r="AH369" s="401"/>
    </row>
    <row r="370" ht="12.0" customHeight="1">
      <c r="A370" s="399"/>
      <c r="B370" s="436"/>
      <c r="C370" s="436" t="s">
        <v>936</v>
      </c>
      <c r="D370" s="399" t="s">
        <v>906</v>
      </c>
      <c r="E370" s="399"/>
      <c r="F370" s="399"/>
      <c r="G370" s="399"/>
      <c r="H370" s="436" t="s">
        <v>410</v>
      </c>
      <c r="I370" s="423">
        <v>322.658</v>
      </c>
      <c r="J370" s="470">
        <v>1.595</v>
      </c>
      <c r="K370" s="431">
        <v>514.63951</v>
      </c>
      <c r="L370" s="468">
        <v>0.0</v>
      </c>
      <c r="M370" s="431"/>
      <c r="N370" s="431"/>
      <c r="O370" s="431">
        <v>45.0</v>
      </c>
      <c r="P370" s="430">
        <v>0.0</v>
      </c>
      <c r="Q370" s="468">
        <v>582.2</v>
      </c>
      <c r="R370" s="430"/>
      <c r="S370" s="400"/>
      <c r="T370" s="439">
        <v>0.0</v>
      </c>
      <c r="U370" s="400"/>
      <c r="V370" s="400">
        <v>540.0</v>
      </c>
      <c r="W370" s="400"/>
      <c r="X370" s="400">
        <v>0.0</v>
      </c>
      <c r="Y370" s="400">
        <v>2688.182716049383</v>
      </c>
      <c r="Z370" s="400"/>
      <c r="AA370" s="400">
        <v>3228.182716049383</v>
      </c>
      <c r="AB370" s="399"/>
      <c r="AC370" s="401"/>
      <c r="AD370" s="401"/>
      <c r="AE370" s="401"/>
      <c r="AF370" s="401"/>
      <c r="AG370" s="401"/>
      <c r="AH370" s="401"/>
    </row>
    <row r="371" ht="12.0" customHeight="1">
      <c r="A371" s="399"/>
      <c r="B371" s="436"/>
      <c r="C371" s="399"/>
      <c r="D371" s="399" t="s">
        <v>900</v>
      </c>
      <c r="E371" s="399"/>
      <c r="F371" s="399"/>
      <c r="G371" s="399"/>
      <c r="H371" s="399"/>
      <c r="I371" s="399"/>
      <c r="J371" s="436"/>
      <c r="K371" s="455"/>
      <c r="L371" s="436"/>
      <c r="M371" s="399"/>
      <c r="N371" s="399"/>
      <c r="O371" s="436"/>
      <c r="P371" s="399"/>
      <c r="Q371" s="399"/>
      <c r="R371" s="399"/>
      <c r="S371" s="400"/>
      <c r="T371" s="399"/>
      <c r="U371" s="400"/>
      <c r="V371" s="400"/>
      <c r="W371" s="400"/>
      <c r="X371" s="400"/>
      <c r="Y371" s="400"/>
      <c r="Z371" s="400"/>
      <c r="AA371" s="400"/>
      <c r="AB371" s="399"/>
      <c r="AC371" s="401"/>
      <c r="AD371" s="401"/>
      <c r="AE371" s="401"/>
      <c r="AF371" s="401"/>
      <c r="AG371" s="401"/>
      <c r="AH371" s="401"/>
    </row>
    <row r="372" ht="12.0" customHeight="1">
      <c r="A372" s="399"/>
      <c r="B372" s="436"/>
      <c r="C372" s="399"/>
      <c r="D372" s="399" t="s">
        <v>907</v>
      </c>
      <c r="E372" s="399"/>
      <c r="F372" s="399"/>
      <c r="G372" s="399"/>
      <c r="H372" s="399"/>
      <c r="I372" s="399"/>
      <c r="J372" s="436"/>
      <c r="K372" s="455"/>
      <c r="L372" s="436"/>
      <c r="M372" s="399"/>
      <c r="N372" s="399"/>
      <c r="O372" s="436"/>
      <c r="P372" s="399"/>
      <c r="Q372" s="399"/>
      <c r="R372" s="399"/>
      <c r="S372" s="400"/>
      <c r="T372" s="399"/>
      <c r="U372" s="400"/>
      <c r="V372" s="400"/>
      <c r="W372" s="400"/>
      <c r="X372" s="400"/>
      <c r="Y372" s="400"/>
      <c r="Z372" s="400"/>
      <c r="AA372" s="400"/>
      <c r="AB372" s="399"/>
      <c r="AC372" s="401"/>
      <c r="AD372" s="401"/>
      <c r="AE372" s="401"/>
      <c r="AF372" s="401"/>
      <c r="AG372" s="401"/>
      <c r="AH372" s="401"/>
    </row>
    <row r="373" ht="12.0" customHeight="1">
      <c r="A373" s="399"/>
      <c r="B373" s="436"/>
      <c r="C373" s="399"/>
      <c r="D373" s="399" t="s">
        <v>908</v>
      </c>
      <c r="E373" s="399"/>
      <c r="F373" s="399"/>
      <c r="G373" s="399"/>
      <c r="H373" s="399"/>
      <c r="I373" s="399"/>
      <c r="J373" s="436"/>
      <c r="K373" s="455"/>
      <c r="L373" s="436"/>
      <c r="M373" s="399"/>
      <c r="N373" s="399"/>
      <c r="O373" s="436"/>
      <c r="P373" s="399"/>
      <c r="Q373" s="399"/>
      <c r="R373" s="399"/>
      <c r="S373" s="400"/>
      <c r="T373" s="399"/>
      <c r="U373" s="400"/>
      <c r="V373" s="400"/>
      <c r="W373" s="400"/>
      <c r="X373" s="400"/>
      <c r="Y373" s="400"/>
      <c r="Z373" s="400"/>
      <c r="AA373" s="400"/>
      <c r="AB373" s="399"/>
      <c r="AC373" s="401"/>
      <c r="AD373" s="401"/>
      <c r="AE373" s="401"/>
      <c r="AF373" s="401"/>
      <c r="AG373" s="401"/>
      <c r="AH373" s="401"/>
    </row>
    <row r="374" ht="12.0" customHeight="1">
      <c r="A374" s="399"/>
      <c r="B374" s="436"/>
      <c r="C374" s="399"/>
      <c r="D374" s="399" t="s">
        <v>909</v>
      </c>
      <c r="E374" s="399"/>
      <c r="F374" s="399"/>
      <c r="G374" s="399"/>
      <c r="H374" s="399"/>
      <c r="I374" s="399"/>
      <c r="J374" s="436"/>
      <c r="K374" s="455"/>
      <c r="L374" s="436"/>
      <c r="M374" s="399"/>
      <c r="N374" s="399"/>
      <c r="O374" s="436"/>
      <c r="P374" s="399"/>
      <c r="Q374" s="399"/>
      <c r="R374" s="399"/>
      <c r="S374" s="400"/>
      <c r="T374" s="399"/>
      <c r="U374" s="400"/>
      <c r="V374" s="400"/>
      <c r="W374" s="400"/>
      <c r="X374" s="400"/>
      <c r="Y374" s="400"/>
      <c r="Z374" s="400"/>
      <c r="AA374" s="400"/>
      <c r="AB374" s="399"/>
      <c r="AC374" s="401"/>
      <c r="AD374" s="401"/>
      <c r="AE374" s="401"/>
      <c r="AF374" s="401"/>
      <c r="AG374" s="401"/>
      <c r="AH374" s="401"/>
    </row>
    <row r="375" ht="12.0" customHeight="1">
      <c r="A375" s="399"/>
      <c r="B375" s="436"/>
      <c r="C375" s="399"/>
      <c r="D375" s="399" t="s">
        <v>910</v>
      </c>
      <c r="E375" s="399"/>
      <c r="F375" s="399"/>
      <c r="G375" s="399"/>
      <c r="H375" s="399"/>
      <c r="I375" s="399"/>
      <c r="J375" s="436"/>
      <c r="K375" s="455"/>
      <c r="L375" s="436"/>
      <c r="M375" s="399"/>
      <c r="N375" s="399"/>
      <c r="O375" s="436"/>
      <c r="P375" s="399"/>
      <c r="Q375" s="399"/>
      <c r="R375" s="399"/>
      <c r="S375" s="400"/>
      <c r="T375" s="399"/>
      <c r="U375" s="400"/>
      <c r="V375" s="400"/>
      <c r="W375" s="400"/>
      <c r="X375" s="400"/>
      <c r="Y375" s="400"/>
      <c r="Z375" s="400"/>
      <c r="AA375" s="400"/>
      <c r="AB375" s="399"/>
      <c r="AC375" s="401"/>
      <c r="AD375" s="401"/>
      <c r="AE375" s="401"/>
      <c r="AF375" s="401"/>
      <c r="AG375" s="401"/>
      <c r="AH375" s="401"/>
    </row>
    <row r="376" ht="12.0" customHeight="1">
      <c r="A376" s="399"/>
      <c r="B376" s="436"/>
      <c r="C376" s="399"/>
      <c r="D376" s="399" t="s">
        <v>911</v>
      </c>
      <c r="E376" s="399"/>
      <c r="F376" s="399"/>
      <c r="G376" s="399"/>
      <c r="H376" s="399"/>
      <c r="I376" s="399"/>
      <c r="J376" s="436"/>
      <c r="K376" s="455"/>
      <c r="L376" s="436"/>
      <c r="M376" s="399"/>
      <c r="N376" s="399"/>
      <c r="O376" s="436"/>
      <c r="P376" s="399"/>
      <c r="Q376" s="399"/>
      <c r="R376" s="399"/>
      <c r="S376" s="400"/>
      <c r="T376" s="399"/>
      <c r="U376" s="400"/>
      <c r="V376" s="400"/>
      <c r="W376" s="400"/>
      <c r="X376" s="400"/>
      <c r="Y376" s="400"/>
      <c r="Z376" s="400"/>
      <c r="AA376" s="400"/>
      <c r="AB376" s="399"/>
      <c r="AC376" s="401"/>
      <c r="AD376" s="401"/>
      <c r="AE376" s="401"/>
      <c r="AF376" s="401"/>
      <c r="AG376" s="401"/>
      <c r="AH376" s="401"/>
    </row>
    <row r="377" ht="12.0" customHeight="1">
      <c r="A377" s="399"/>
      <c r="B377" s="436"/>
      <c r="C377" s="399"/>
      <c r="D377" s="399"/>
      <c r="E377" s="399"/>
      <c r="F377" s="399"/>
      <c r="G377" s="399"/>
      <c r="H377" s="399"/>
      <c r="I377" s="399"/>
      <c r="J377" s="436"/>
      <c r="K377" s="455"/>
      <c r="L377" s="436"/>
      <c r="M377" s="399"/>
      <c r="N377" s="399"/>
      <c r="O377" s="436"/>
      <c r="P377" s="399"/>
      <c r="Q377" s="399"/>
      <c r="R377" s="399"/>
      <c r="S377" s="400"/>
      <c r="T377" s="399"/>
      <c r="U377" s="400"/>
      <c r="V377" s="400"/>
      <c r="W377" s="400"/>
      <c r="X377" s="400"/>
      <c r="Y377" s="400"/>
      <c r="Z377" s="400"/>
      <c r="AA377" s="400"/>
      <c r="AB377" s="399"/>
      <c r="AC377" s="401"/>
      <c r="AD377" s="401"/>
      <c r="AE377" s="401"/>
      <c r="AF377" s="401"/>
      <c r="AG377" s="401"/>
      <c r="AH377" s="401"/>
    </row>
    <row r="378" ht="12.0" customHeight="1">
      <c r="A378" s="399"/>
      <c r="B378" s="436"/>
      <c r="C378" s="399"/>
      <c r="D378" s="399"/>
      <c r="E378" s="399"/>
      <c r="F378" s="399"/>
      <c r="G378" s="399"/>
      <c r="H378" s="399"/>
      <c r="I378" s="399"/>
      <c r="J378" s="399"/>
      <c r="K378" s="436" t="s">
        <v>607</v>
      </c>
      <c r="L378" s="436" t="s">
        <v>541</v>
      </c>
      <c r="M378" s="436" t="s">
        <v>912</v>
      </c>
      <c r="N378" s="399"/>
      <c r="O378" s="399"/>
      <c r="P378" s="436"/>
      <c r="Q378" s="399"/>
      <c r="R378" s="399"/>
      <c r="S378" s="400"/>
      <c r="T378" s="399"/>
      <c r="U378" s="400"/>
      <c r="V378" s="400"/>
      <c r="W378" s="400"/>
      <c r="X378" s="400"/>
      <c r="Y378" s="400"/>
      <c r="Z378" s="400"/>
      <c r="AA378" s="400"/>
      <c r="AB378" s="399"/>
      <c r="AC378" s="401"/>
      <c r="AD378" s="401"/>
      <c r="AE378" s="401"/>
      <c r="AF378" s="401"/>
      <c r="AG378" s="401"/>
      <c r="AH378" s="401"/>
    </row>
    <row r="379" ht="12.0" customHeight="1">
      <c r="A379" s="399"/>
      <c r="B379" s="436"/>
      <c r="C379" s="399"/>
      <c r="D379" s="469"/>
      <c r="E379" s="441" t="s">
        <v>609</v>
      </c>
      <c r="F379" s="399"/>
      <c r="G379" s="435" t="s">
        <v>357</v>
      </c>
      <c r="H379" s="435" t="s">
        <v>610</v>
      </c>
      <c r="I379" s="435" t="s">
        <v>611</v>
      </c>
      <c r="J379" s="435" t="s">
        <v>612</v>
      </c>
      <c r="K379" s="435" t="s">
        <v>613</v>
      </c>
      <c r="L379" s="435" t="s">
        <v>614</v>
      </c>
      <c r="M379" s="435" t="s">
        <v>615</v>
      </c>
      <c r="N379" s="399"/>
      <c r="O379" s="399"/>
      <c r="P379" s="436"/>
      <c r="Q379" s="399"/>
      <c r="R379" s="399"/>
      <c r="S379" s="400"/>
      <c r="T379" s="399"/>
      <c r="U379" s="400"/>
      <c r="V379" s="400"/>
      <c r="W379" s="400"/>
      <c r="X379" s="400"/>
      <c r="Y379" s="400"/>
      <c r="Z379" s="400"/>
      <c r="AA379" s="400"/>
      <c r="AB379" s="399"/>
      <c r="AC379" s="401"/>
      <c r="AD379" s="401"/>
      <c r="AE379" s="401"/>
      <c r="AF379" s="401"/>
      <c r="AG379" s="401"/>
      <c r="AH379" s="401"/>
    </row>
    <row r="380" ht="12.0" customHeight="1">
      <c r="A380" s="399"/>
      <c r="B380" s="436"/>
      <c r="C380" s="399"/>
      <c r="D380" s="424" t="s">
        <v>477</v>
      </c>
      <c r="E380" s="399" t="s">
        <v>442</v>
      </c>
      <c r="F380" s="399"/>
      <c r="G380" s="436"/>
      <c r="H380" s="455">
        <v>2545.0</v>
      </c>
      <c r="I380" s="436"/>
      <c r="J380" s="455">
        <v>246.0</v>
      </c>
      <c r="K380" s="438">
        <v>-0.3</v>
      </c>
      <c r="L380" s="431">
        <v>319.8</v>
      </c>
      <c r="M380" s="431">
        <v>0.39481481481481484</v>
      </c>
      <c r="N380" s="436">
        <v>0.11</v>
      </c>
      <c r="O380" s="399" t="s">
        <v>616</v>
      </c>
      <c r="P380" s="455">
        <v>279.95</v>
      </c>
      <c r="Q380" s="399" t="s">
        <v>617</v>
      </c>
      <c r="R380" s="399"/>
      <c r="S380" s="400"/>
      <c r="T380" s="399"/>
      <c r="U380" s="400"/>
      <c r="V380" s="400"/>
      <c r="W380" s="400"/>
      <c r="X380" s="400"/>
      <c r="Y380" s="400"/>
      <c r="Z380" s="400"/>
      <c r="AA380" s="400"/>
      <c r="AB380" s="399"/>
      <c r="AC380" s="428">
        <f>(P380*$F$1166)/H380</f>
        <v>74.6526</v>
      </c>
      <c r="AD380" s="476" t="s">
        <v>618</v>
      </c>
      <c r="AE380" s="477">
        <f>L380/H380</f>
        <v>0.1256581532</v>
      </c>
      <c r="AF380" s="401" t="s">
        <v>619</v>
      </c>
      <c r="AG380" s="401"/>
      <c r="AH380" s="401"/>
    </row>
    <row r="381" ht="12.0" customHeight="1">
      <c r="A381" s="399"/>
      <c r="B381" s="436"/>
      <c r="C381" s="399"/>
      <c r="D381" s="424" t="s">
        <v>477</v>
      </c>
      <c r="E381" s="399" t="s">
        <v>445</v>
      </c>
      <c r="F381" s="399"/>
      <c r="G381" s="436"/>
      <c r="H381" s="399"/>
      <c r="I381" s="455">
        <v>1736.0</v>
      </c>
      <c r="J381" s="455">
        <v>173.0</v>
      </c>
      <c r="K381" s="438">
        <v>-0.3</v>
      </c>
      <c r="L381" s="431">
        <v>224.9</v>
      </c>
      <c r="M381" s="431">
        <v>0.2776543209876543</v>
      </c>
      <c r="N381" s="436">
        <v>0.003</v>
      </c>
      <c r="O381" s="399" t="s">
        <v>620</v>
      </c>
      <c r="P381" s="455">
        <v>5.208</v>
      </c>
      <c r="Q381" s="399" t="s">
        <v>621</v>
      </c>
      <c r="R381" s="399"/>
      <c r="S381" s="400"/>
      <c r="T381" s="399"/>
      <c r="U381" s="400"/>
      <c r="V381" s="400"/>
      <c r="W381" s="400"/>
      <c r="X381" s="400"/>
      <c r="Y381" s="400"/>
      <c r="Z381" s="400"/>
      <c r="AA381" s="400"/>
      <c r="AB381" s="399"/>
      <c r="AC381" s="428">
        <f>(P381*$F$1166)/I381</f>
        <v>2.03598</v>
      </c>
      <c r="AD381" s="476" t="s">
        <v>622</v>
      </c>
      <c r="AE381" s="477">
        <f>L381/I381</f>
        <v>0.1295506912</v>
      </c>
      <c r="AF381" s="401" t="s">
        <v>623</v>
      </c>
      <c r="AG381" s="401"/>
      <c r="AH381" s="401"/>
    </row>
    <row r="382" ht="12.0" customHeight="1">
      <c r="A382" s="399"/>
      <c r="B382" s="436"/>
      <c r="C382" s="399"/>
      <c r="D382" s="399" t="s">
        <v>477</v>
      </c>
      <c r="E382" s="399" t="s">
        <v>652</v>
      </c>
      <c r="F382" s="399"/>
      <c r="G382" s="436">
        <v>75.0</v>
      </c>
      <c r="H382" s="455"/>
      <c r="I382" s="399"/>
      <c r="J382" s="455">
        <v>37.5</v>
      </c>
      <c r="K382" s="438">
        <v>0.0</v>
      </c>
      <c r="L382" s="431">
        <v>37.5</v>
      </c>
      <c r="M382" s="431">
        <v>0.046296296296296294</v>
      </c>
      <c r="N382" s="436">
        <v>0.25</v>
      </c>
      <c r="O382" s="399" t="s">
        <v>629</v>
      </c>
      <c r="P382" s="455">
        <v>18.75</v>
      </c>
      <c r="Q382" s="424" t="s">
        <v>263</v>
      </c>
      <c r="R382" s="424"/>
      <c r="S382" s="400"/>
      <c r="T382" s="399"/>
      <c r="U382" s="400"/>
      <c r="V382" s="400"/>
      <c r="W382" s="400"/>
      <c r="X382" s="400"/>
      <c r="Y382" s="400"/>
      <c r="Z382" s="400"/>
      <c r="AA382" s="400"/>
      <c r="AB382" s="399"/>
      <c r="AC382" s="401"/>
      <c r="AD382" s="401"/>
      <c r="AE382" s="401"/>
      <c r="AF382" s="401"/>
      <c r="AG382" s="401"/>
      <c r="AH382" s="401"/>
    </row>
    <row r="383" ht="12.0" customHeight="1">
      <c r="A383" s="399"/>
      <c r="B383" s="436"/>
      <c r="C383" s="399"/>
      <c r="D383" s="399" t="s">
        <v>511</v>
      </c>
      <c r="E383" s="399" t="s">
        <v>637</v>
      </c>
      <c r="F383" s="399"/>
      <c r="G383" s="436">
        <v>75.0</v>
      </c>
      <c r="H383" s="455">
        <v>225.0</v>
      </c>
      <c r="I383" s="399"/>
      <c r="J383" s="455"/>
      <c r="K383" s="438">
        <v>0.0</v>
      </c>
      <c r="L383" s="431">
        <v>0.0</v>
      </c>
      <c r="M383" s="431">
        <v>5.625</v>
      </c>
      <c r="N383" s="436">
        <v>0.25</v>
      </c>
      <c r="O383" s="399" t="s">
        <v>629</v>
      </c>
      <c r="P383" s="455">
        <v>18.75</v>
      </c>
      <c r="Q383" s="424" t="s">
        <v>263</v>
      </c>
      <c r="R383" s="424"/>
      <c r="S383" s="400"/>
      <c r="T383" s="399"/>
      <c r="U383" s="400"/>
      <c r="V383" s="400"/>
      <c r="W383" s="400"/>
      <c r="X383" s="400"/>
      <c r="Y383" s="400"/>
      <c r="Z383" s="400"/>
      <c r="AA383" s="400"/>
      <c r="AB383" s="399"/>
      <c r="AC383" s="401"/>
      <c r="AD383" s="401"/>
      <c r="AE383" s="401"/>
      <c r="AF383" s="401"/>
      <c r="AG383" s="401"/>
      <c r="AH383" s="401"/>
    </row>
    <row r="384" ht="12.0" customHeight="1">
      <c r="A384" s="399"/>
      <c r="B384" s="436"/>
      <c r="C384" s="399"/>
      <c r="D384" s="399"/>
      <c r="E384" s="399"/>
      <c r="F384" s="399"/>
      <c r="G384" s="483"/>
      <c r="H384" s="455"/>
      <c r="I384" s="436"/>
      <c r="J384" s="455"/>
      <c r="K384" s="438"/>
      <c r="L384" s="431">
        <v>582.2</v>
      </c>
      <c r="M384" s="431">
        <v>6.343765432098765</v>
      </c>
      <c r="N384" s="436"/>
      <c r="O384" s="399"/>
      <c r="P384" s="455">
        <v>322.658</v>
      </c>
      <c r="Q384" s="424"/>
      <c r="R384" s="424"/>
      <c r="S384" s="400"/>
      <c r="T384" s="399"/>
      <c r="U384" s="400"/>
      <c r="V384" s="400"/>
      <c r="W384" s="400"/>
      <c r="X384" s="400"/>
      <c r="Y384" s="400"/>
      <c r="Z384" s="400"/>
      <c r="AA384" s="400"/>
      <c r="AB384" s="399"/>
      <c r="AC384" s="401"/>
      <c r="AD384" s="401"/>
      <c r="AE384" s="401"/>
      <c r="AF384" s="401"/>
      <c r="AG384" s="401"/>
      <c r="AH384" s="401"/>
    </row>
    <row r="385" ht="12.0" customHeight="1">
      <c r="A385" s="399"/>
      <c r="B385" s="436"/>
      <c r="C385" s="399"/>
      <c r="D385" s="399"/>
      <c r="E385" s="399"/>
      <c r="F385" s="399"/>
      <c r="G385" s="399"/>
      <c r="H385" s="399"/>
      <c r="I385" s="399"/>
      <c r="J385" s="436"/>
      <c r="K385" s="436"/>
      <c r="L385" s="436"/>
      <c r="M385" s="399"/>
      <c r="N385" s="399"/>
      <c r="O385" s="436"/>
      <c r="P385" s="399"/>
      <c r="Q385" s="399"/>
      <c r="R385" s="399"/>
      <c r="S385" s="400"/>
      <c r="T385" s="399"/>
      <c r="U385" s="400"/>
      <c r="V385" s="400"/>
      <c r="W385" s="400"/>
      <c r="X385" s="400"/>
      <c r="Y385" s="400"/>
      <c r="Z385" s="400"/>
      <c r="AA385" s="400"/>
      <c r="AB385" s="399"/>
      <c r="AC385" s="401"/>
      <c r="AD385" s="401"/>
      <c r="AE385" s="401"/>
      <c r="AF385" s="401"/>
      <c r="AG385" s="401"/>
      <c r="AH385" s="401"/>
    </row>
    <row r="386" ht="12.0" customHeight="1">
      <c r="A386" s="399"/>
      <c r="B386" s="436"/>
      <c r="C386" s="399"/>
      <c r="D386" s="399"/>
      <c r="E386" s="441" t="s">
        <v>544</v>
      </c>
      <c r="F386" s="435" t="s">
        <v>649</v>
      </c>
      <c r="G386" s="435" t="s">
        <v>553</v>
      </c>
      <c r="H386" s="479" t="s">
        <v>631</v>
      </c>
      <c r="I386" s="435" t="s">
        <v>632</v>
      </c>
      <c r="J386" s="479" t="s">
        <v>633</v>
      </c>
      <c r="K386" s="442" t="s">
        <v>634</v>
      </c>
      <c r="L386" s="479" t="s">
        <v>635</v>
      </c>
      <c r="M386" s="431"/>
      <c r="N386" s="436"/>
      <c r="O386" s="399"/>
      <c r="P386" s="455"/>
      <c r="Q386" s="399"/>
      <c r="R386" s="399"/>
      <c r="S386" s="400"/>
      <c r="T386" s="399"/>
      <c r="U386" s="400"/>
      <c r="V386" s="400"/>
      <c r="W386" s="400"/>
      <c r="X386" s="400"/>
      <c r="Y386" s="400"/>
      <c r="Z386" s="400"/>
      <c r="AA386" s="400"/>
      <c r="AB386" s="399"/>
      <c r="AC386" s="401"/>
      <c r="AD386" s="401"/>
      <c r="AE386" s="401"/>
      <c r="AF386" s="401"/>
      <c r="AG386" s="401"/>
      <c r="AH386" s="401"/>
    </row>
    <row r="387" ht="12.0" customHeight="1">
      <c r="A387" s="399"/>
      <c r="B387" s="436"/>
      <c r="C387" s="399"/>
      <c r="D387" s="399"/>
      <c r="E387" s="399" t="s">
        <v>636</v>
      </c>
      <c r="F387" s="399"/>
      <c r="G387" s="480">
        <v>582.2</v>
      </c>
      <c r="H387" s="480">
        <v>0.7187654320987654</v>
      </c>
      <c r="I387" s="456">
        <v>0.0</v>
      </c>
      <c r="J387" s="456">
        <v>359.38271604938274</v>
      </c>
      <c r="K387" s="456">
        <v>2328.8</v>
      </c>
      <c r="L387" s="456">
        <v>2688.182716049383</v>
      </c>
      <c r="M387" s="431"/>
      <c r="N387" s="436"/>
      <c r="O387" s="399"/>
      <c r="P387" s="455"/>
      <c r="Q387" s="399"/>
      <c r="R387" s="399"/>
      <c r="S387" s="400"/>
      <c r="T387" s="399"/>
      <c r="U387" s="400"/>
      <c r="V387" s="400"/>
      <c r="W387" s="400"/>
      <c r="X387" s="400"/>
      <c r="Y387" s="400"/>
      <c r="Z387" s="400"/>
      <c r="AA387" s="400"/>
      <c r="AB387" s="399"/>
      <c r="AC387" s="401"/>
      <c r="AD387" s="401"/>
      <c r="AE387" s="401"/>
      <c r="AF387" s="401"/>
      <c r="AG387" s="401"/>
      <c r="AH387" s="401"/>
    </row>
    <row r="388" ht="12.0" customHeight="1">
      <c r="A388" s="399"/>
      <c r="B388" s="436"/>
      <c r="C388" s="399"/>
      <c r="D388" s="399"/>
      <c r="E388" s="399" t="s">
        <v>483</v>
      </c>
      <c r="F388" s="399"/>
      <c r="G388" s="480">
        <v>0.0</v>
      </c>
      <c r="H388" s="480">
        <v>0.0</v>
      </c>
      <c r="I388" s="456">
        <v>0.0</v>
      </c>
      <c r="J388" s="456">
        <v>0.0</v>
      </c>
      <c r="K388" s="456">
        <v>0.0</v>
      </c>
      <c r="L388" s="456">
        <v>0.0</v>
      </c>
      <c r="M388" s="431"/>
      <c r="N388" s="436"/>
      <c r="O388" s="399"/>
      <c r="P388" s="455"/>
      <c r="Q388" s="399"/>
      <c r="R388" s="399"/>
      <c r="S388" s="400"/>
      <c r="T388" s="399"/>
      <c r="U388" s="400"/>
      <c r="V388" s="400"/>
      <c r="W388" s="400"/>
      <c r="X388" s="400"/>
      <c r="Y388" s="400"/>
      <c r="Z388" s="400"/>
      <c r="AA388" s="400"/>
      <c r="AB388" s="399"/>
      <c r="AC388" s="401"/>
      <c r="AD388" s="401"/>
      <c r="AE388" s="401"/>
      <c r="AF388" s="401"/>
      <c r="AG388" s="401"/>
      <c r="AH388" s="401"/>
    </row>
    <row r="389" ht="12.0" customHeight="1">
      <c r="A389" s="399"/>
      <c r="B389" s="436"/>
      <c r="C389" s="399"/>
      <c r="D389" s="399"/>
      <c r="E389" s="399" t="s">
        <v>637</v>
      </c>
      <c r="F389" s="399"/>
      <c r="G389" s="455">
        <v>45.0</v>
      </c>
      <c r="H389" s="455">
        <v>5.625</v>
      </c>
      <c r="I389" s="456">
        <v>365.625</v>
      </c>
      <c r="J389" s="456">
        <v>61.875</v>
      </c>
      <c r="K389" s="456">
        <v>112.5</v>
      </c>
      <c r="L389" s="456">
        <v>540.0</v>
      </c>
      <c r="M389" s="431"/>
      <c r="N389" s="436"/>
      <c r="O389" s="399"/>
      <c r="P389" s="455"/>
      <c r="Q389" s="399"/>
      <c r="R389" s="399"/>
      <c r="S389" s="400"/>
      <c r="T389" s="399"/>
      <c r="U389" s="400"/>
      <c r="V389" s="400"/>
      <c r="W389" s="400"/>
      <c r="X389" s="400"/>
      <c r="Y389" s="400"/>
      <c r="Z389" s="400"/>
      <c r="AA389" s="400"/>
      <c r="AB389" s="399"/>
      <c r="AC389" s="401"/>
      <c r="AD389" s="401"/>
      <c r="AE389" s="401"/>
      <c r="AF389" s="401"/>
      <c r="AG389" s="401"/>
      <c r="AH389" s="401"/>
    </row>
    <row r="390" ht="12.0" customHeight="1">
      <c r="A390" s="399"/>
      <c r="B390" s="436"/>
      <c r="C390" s="399"/>
      <c r="D390" s="399"/>
      <c r="E390" s="399"/>
      <c r="F390" s="399"/>
      <c r="G390" s="399"/>
      <c r="H390" s="399"/>
      <c r="I390" s="431"/>
      <c r="J390" s="399"/>
      <c r="K390" s="431"/>
      <c r="L390" s="431"/>
      <c r="M390" s="431"/>
      <c r="N390" s="431"/>
      <c r="O390" s="431"/>
      <c r="P390" s="431"/>
      <c r="Q390" s="431"/>
      <c r="R390" s="431"/>
      <c r="S390" s="400"/>
      <c r="T390" s="431"/>
      <c r="U390" s="400"/>
      <c r="V390" s="400"/>
      <c r="W390" s="400"/>
      <c r="X390" s="400"/>
      <c r="Y390" s="400"/>
      <c r="Z390" s="400"/>
      <c r="AA390" s="400"/>
      <c r="AB390" s="399"/>
      <c r="AC390" s="401"/>
      <c r="AD390" s="401"/>
      <c r="AE390" s="401"/>
      <c r="AF390" s="401"/>
      <c r="AG390" s="401"/>
      <c r="AH390" s="401"/>
    </row>
    <row r="391" ht="12.0" customHeight="1">
      <c r="A391" s="399"/>
      <c r="B391" s="436"/>
      <c r="C391" s="436" t="s">
        <v>937</v>
      </c>
      <c r="D391" s="399" t="s">
        <v>903</v>
      </c>
      <c r="E391" s="399"/>
      <c r="F391" s="399"/>
      <c r="G391" s="399"/>
      <c r="H391" s="436"/>
      <c r="I391" s="423">
        <v>4376.712931481481</v>
      </c>
      <c r="J391" s="470"/>
      <c r="K391" s="423">
        <v>4376.712931481481</v>
      </c>
      <c r="L391" s="423">
        <v>0.0</v>
      </c>
      <c r="M391" s="423">
        <v>27973.524</v>
      </c>
      <c r="N391" s="423">
        <v>0.0</v>
      </c>
      <c r="O391" s="423">
        <v>0.0</v>
      </c>
      <c r="P391" s="423">
        <v>0.0</v>
      </c>
      <c r="Q391" s="423">
        <v>88199.114</v>
      </c>
      <c r="R391" s="423">
        <v>0.0</v>
      </c>
      <c r="S391" s="400">
        <v>0.0</v>
      </c>
      <c r="T391" s="400">
        <v>0.0</v>
      </c>
      <c r="U391" s="400">
        <v>1491828.03492</v>
      </c>
      <c r="V391" s="400">
        <v>0.0</v>
      </c>
      <c r="W391" s="400">
        <v>0.0</v>
      </c>
      <c r="X391" s="400">
        <v>0.0</v>
      </c>
      <c r="Y391" s="400">
        <v>407240.35353086423</v>
      </c>
      <c r="Z391" s="400">
        <v>0.0</v>
      </c>
      <c r="AA391" s="400">
        <v>1899068.3884508642</v>
      </c>
      <c r="AB391" s="399"/>
      <c r="AC391" s="401"/>
      <c r="AD391" s="401"/>
      <c r="AE391" s="401"/>
      <c r="AF391" s="401"/>
      <c r="AG391" s="401"/>
      <c r="AH391" s="401"/>
    </row>
    <row r="392" ht="12.0" customHeight="1">
      <c r="A392" s="399"/>
      <c r="B392" s="436"/>
      <c r="C392" s="399"/>
      <c r="D392" s="399" t="s">
        <v>916</v>
      </c>
      <c r="E392" s="399"/>
      <c r="F392" s="399"/>
      <c r="G392" s="399"/>
      <c r="H392" s="399"/>
      <c r="I392" s="399"/>
      <c r="J392" s="399"/>
      <c r="K392" s="431"/>
      <c r="L392" s="399"/>
      <c r="M392" s="399"/>
      <c r="N392" s="399"/>
      <c r="O392" s="399"/>
      <c r="P392" s="399"/>
      <c r="Q392" s="399"/>
      <c r="R392" s="399"/>
      <c r="S392" s="400"/>
      <c r="T392" s="399"/>
      <c r="U392" s="400"/>
      <c r="V392" s="400"/>
      <c r="W392" s="400"/>
      <c r="X392" s="400"/>
      <c r="Y392" s="400"/>
      <c r="Z392" s="400"/>
      <c r="AA392" s="400"/>
      <c r="AB392" s="399"/>
      <c r="AC392" s="401"/>
      <c r="AD392" s="401"/>
      <c r="AE392" s="401"/>
      <c r="AF392" s="401"/>
      <c r="AG392" s="401"/>
      <c r="AH392" s="401"/>
    </row>
    <row r="393" ht="12.0" customHeight="1">
      <c r="A393" s="399"/>
      <c r="B393" s="436"/>
      <c r="C393" s="399"/>
      <c r="D393" s="399" t="s">
        <v>747</v>
      </c>
      <c r="E393" s="399"/>
      <c r="F393" s="399"/>
      <c r="G393" s="399"/>
      <c r="H393" s="399"/>
      <c r="I393" s="399"/>
      <c r="J393" s="399"/>
      <c r="K393" s="431"/>
      <c r="L393" s="399"/>
      <c r="M393" s="399"/>
      <c r="N393" s="399"/>
      <c r="O393" s="399"/>
      <c r="P393" s="399"/>
      <c r="Q393" s="399"/>
      <c r="R393" s="399"/>
      <c r="S393" s="400"/>
      <c r="T393" s="399"/>
      <c r="U393" s="400"/>
      <c r="V393" s="400"/>
      <c r="W393" s="400"/>
      <c r="X393" s="400"/>
      <c r="Y393" s="400"/>
      <c r="Z393" s="400"/>
      <c r="AA393" s="400"/>
      <c r="AB393" s="399"/>
      <c r="AC393" s="401"/>
      <c r="AD393" s="401"/>
      <c r="AE393" s="401"/>
      <c r="AF393" s="401"/>
      <c r="AG393" s="401"/>
      <c r="AH393" s="401"/>
    </row>
    <row r="394" ht="12.0" customHeight="1">
      <c r="A394" s="399"/>
      <c r="B394" s="436"/>
      <c r="C394" s="399"/>
      <c r="D394" s="399"/>
      <c r="E394" s="399"/>
      <c r="F394" s="399"/>
      <c r="G394" s="399"/>
      <c r="H394" s="399"/>
      <c r="I394" s="399"/>
      <c r="J394" s="399"/>
      <c r="K394" s="431"/>
      <c r="L394" s="399"/>
      <c r="M394" s="399"/>
      <c r="N394" s="399"/>
      <c r="O394" s="399"/>
      <c r="P394" s="399"/>
      <c r="Q394" s="399"/>
      <c r="R394" s="399"/>
      <c r="S394" s="400"/>
      <c r="T394" s="399"/>
      <c r="U394" s="400"/>
      <c r="V394" s="400"/>
      <c r="W394" s="400"/>
      <c r="X394" s="400"/>
      <c r="Y394" s="400"/>
      <c r="Z394" s="400"/>
      <c r="AA394" s="400"/>
      <c r="AB394" s="399"/>
      <c r="AC394" s="401"/>
      <c r="AD394" s="401"/>
      <c r="AE394" s="401"/>
      <c r="AF394" s="401"/>
      <c r="AG394" s="401"/>
      <c r="AH394" s="401"/>
    </row>
    <row r="395" ht="12.0" customHeight="1">
      <c r="A395" s="399"/>
      <c r="B395" s="436"/>
      <c r="C395" s="469" t="s">
        <v>938</v>
      </c>
      <c r="D395" s="399" t="s">
        <v>918</v>
      </c>
      <c r="E395" s="399"/>
      <c r="F395" s="399"/>
      <c r="G395" s="399"/>
      <c r="H395" s="436" t="s">
        <v>410</v>
      </c>
      <c r="I395" s="423">
        <v>1132.8135314814813</v>
      </c>
      <c r="J395" s="470">
        <v>1.0</v>
      </c>
      <c r="K395" s="431">
        <v>1132.8135314814813</v>
      </c>
      <c r="L395" s="468">
        <v>0.0</v>
      </c>
      <c r="M395" s="431">
        <v>1625.524</v>
      </c>
      <c r="N395" s="431"/>
      <c r="O395" s="431"/>
      <c r="P395" s="430"/>
      <c r="Q395" s="468">
        <v>1614.114</v>
      </c>
      <c r="R395" s="468"/>
      <c r="S395" s="400"/>
      <c r="T395" s="439">
        <v>0.0</v>
      </c>
      <c r="U395" s="400">
        <v>86689.19492</v>
      </c>
      <c r="V395" s="400"/>
      <c r="W395" s="400"/>
      <c r="X395" s="400"/>
      <c r="Y395" s="400">
        <v>7452.822666666667</v>
      </c>
      <c r="Z395" s="400"/>
      <c r="AA395" s="400">
        <v>94142.01758666665</v>
      </c>
      <c r="AB395" s="399"/>
      <c r="AC395" s="401"/>
      <c r="AD395" s="401"/>
      <c r="AE395" s="401"/>
      <c r="AF395" s="401"/>
      <c r="AG395" s="401"/>
      <c r="AH395" s="401"/>
    </row>
    <row r="396" ht="12.0" customHeight="1">
      <c r="A396" s="399"/>
      <c r="B396" s="436"/>
      <c r="C396" s="399"/>
      <c r="D396" s="399"/>
      <c r="E396" s="399"/>
      <c r="F396" s="399"/>
      <c r="G396" s="436"/>
      <c r="H396" s="436"/>
      <c r="I396" s="399"/>
      <c r="J396" s="436"/>
      <c r="K396" s="455"/>
      <c r="L396" s="436"/>
      <c r="M396" s="399"/>
      <c r="N396" s="399"/>
      <c r="O396" s="436"/>
      <c r="P396" s="399"/>
      <c r="Q396" s="399"/>
      <c r="R396" s="399"/>
      <c r="S396" s="400"/>
      <c r="T396" s="399"/>
      <c r="U396" s="400"/>
      <c r="V396" s="400"/>
      <c r="W396" s="400"/>
      <c r="X396" s="400"/>
      <c r="Y396" s="400"/>
      <c r="Z396" s="400"/>
      <c r="AA396" s="400"/>
      <c r="AB396" s="399"/>
      <c r="AC396" s="401"/>
      <c r="AD396" s="401"/>
      <c r="AE396" s="401"/>
      <c r="AF396" s="401"/>
      <c r="AG396" s="401"/>
      <c r="AH396" s="401"/>
    </row>
    <row r="397" ht="12.0" customHeight="1">
      <c r="A397" s="399"/>
      <c r="B397" s="436"/>
      <c r="C397" s="399"/>
      <c r="D397" s="399"/>
      <c r="E397" s="399"/>
      <c r="F397" s="399"/>
      <c r="G397" s="399"/>
      <c r="H397" s="399"/>
      <c r="I397" s="399"/>
      <c r="J397" s="399"/>
      <c r="K397" s="436" t="s">
        <v>607</v>
      </c>
      <c r="L397" s="436" t="s">
        <v>541</v>
      </c>
      <c r="M397" s="436" t="s">
        <v>648</v>
      </c>
      <c r="N397" s="399"/>
      <c r="O397" s="399"/>
      <c r="P397" s="436"/>
      <c r="Q397" s="399"/>
      <c r="R397" s="399"/>
      <c r="S397" s="400"/>
      <c r="T397" s="399"/>
      <c r="U397" s="400"/>
      <c r="V397" s="400"/>
      <c r="W397" s="400"/>
      <c r="X397" s="400"/>
      <c r="Y397" s="400"/>
      <c r="Z397" s="400"/>
      <c r="AA397" s="400"/>
      <c r="AB397" s="399"/>
      <c r="AC397" s="401"/>
      <c r="AD397" s="401"/>
      <c r="AE397" s="401"/>
      <c r="AF397" s="401"/>
      <c r="AG397" s="401"/>
      <c r="AH397" s="401"/>
    </row>
    <row r="398" ht="12.0" customHeight="1">
      <c r="A398" s="399"/>
      <c r="B398" s="436"/>
      <c r="C398" s="399"/>
      <c r="D398" s="469"/>
      <c r="E398" s="441" t="s">
        <v>609</v>
      </c>
      <c r="F398" s="399"/>
      <c r="G398" s="435" t="s">
        <v>357</v>
      </c>
      <c r="H398" s="435" t="s">
        <v>610</v>
      </c>
      <c r="I398" s="435" t="s">
        <v>611</v>
      </c>
      <c r="J398" s="435" t="s">
        <v>612</v>
      </c>
      <c r="K398" s="435" t="s">
        <v>613</v>
      </c>
      <c r="L398" s="435" t="s">
        <v>614</v>
      </c>
      <c r="M398" s="435" t="s">
        <v>615</v>
      </c>
      <c r="N398" s="399"/>
      <c r="O398" s="399"/>
      <c r="P398" s="436"/>
      <c r="Q398" s="399"/>
      <c r="R398" s="399"/>
      <c r="S398" s="400"/>
      <c r="T398" s="399"/>
      <c r="U398" s="400"/>
      <c r="V398" s="400"/>
      <c r="W398" s="400"/>
      <c r="X398" s="400"/>
      <c r="Y398" s="400"/>
      <c r="Z398" s="400"/>
      <c r="AA398" s="400"/>
      <c r="AB398" s="399"/>
      <c r="AC398" s="401"/>
      <c r="AD398" s="401"/>
      <c r="AE398" s="401"/>
      <c r="AF398" s="401"/>
      <c r="AG398" s="401"/>
      <c r="AH398" s="401"/>
    </row>
    <row r="399" ht="12.0" customHeight="1">
      <c r="A399" s="399"/>
      <c r="B399" s="436"/>
      <c r="C399" s="399"/>
      <c r="D399" s="424" t="s">
        <v>477</v>
      </c>
      <c r="E399" s="399" t="s">
        <v>683</v>
      </c>
      <c r="F399" s="399"/>
      <c r="G399" s="436"/>
      <c r="H399" s="483">
        <v>6511.0</v>
      </c>
      <c r="I399" s="436"/>
      <c r="J399" s="455">
        <v>197.25300000000001</v>
      </c>
      <c r="K399" s="438">
        <v>0.0</v>
      </c>
      <c r="L399" s="431">
        <v>197.25300000000001</v>
      </c>
      <c r="M399" s="431">
        <v>0.24352222222222225</v>
      </c>
      <c r="N399" s="482">
        <v>0.013333333333333334</v>
      </c>
      <c r="O399" s="399" t="s">
        <v>616</v>
      </c>
      <c r="P399" s="455">
        <v>86.81333333333333</v>
      </c>
      <c r="Q399" s="399" t="s">
        <v>671</v>
      </c>
      <c r="R399" s="399"/>
      <c r="S399" s="400"/>
      <c r="T399" s="399"/>
      <c r="U399" s="400"/>
      <c r="V399" s="400"/>
      <c r="W399" s="400"/>
      <c r="X399" s="400"/>
      <c r="Y399" s="400"/>
      <c r="Z399" s="400"/>
      <c r="AA399" s="400"/>
      <c r="AB399" s="399"/>
      <c r="AC399" s="401"/>
      <c r="AD399" s="401"/>
      <c r="AE399" s="401"/>
      <c r="AF399" s="401"/>
      <c r="AG399" s="401"/>
      <c r="AH399" s="401"/>
    </row>
    <row r="400" ht="12.0" customHeight="1">
      <c r="A400" s="399"/>
      <c r="B400" s="436"/>
      <c r="C400" s="399"/>
      <c r="D400" s="424" t="s">
        <v>477</v>
      </c>
      <c r="E400" s="399" t="s">
        <v>684</v>
      </c>
      <c r="F400" s="399"/>
      <c r="G400" s="455"/>
      <c r="H400" s="483">
        <v>2973.0</v>
      </c>
      <c r="I400" s="436"/>
      <c r="J400" s="455">
        <v>255.17099999999996</v>
      </c>
      <c r="K400" s="438">
        <v>0.0</v>
      </c>
      <c r="L400" s="431">
        <v>255.17099999999996</v>
      </c>
      <c r="M400" s="431">
        <v>0.3150259259259259</v>
      </c>
      <c r="N400" s="482">
        <v>0.017666666666666667</v>
      </c>
      <c r="O400" s="399" t="s">
        <v>616</v>
      </c>
      <c r="P400" s="455">
        <v>52.523</v>
      </c>
      <c r="Q400" s="399" t="s">
        <v>685</v>
      </c>
      <c r="R400" s="399"/>
      <c r="S400" s="400"/>
      <c r="T400" s="399"/>
      <c r="U400" s="400"/>
      <c r="V400" s="400"/>
      <c r="W400" s="400"/>
      <c r="X400" s="400"/>
      <c r="Y400" s="400"/>
      <c r="Z400" s="400"/>
      <c r="AA400" s="400"/>
      <c r="AB400" s="399"/>
      <c r="AC400" s="401"/>
      <c r="AD400" s="401"/>
      <c r="AE400" s="401"/>
      <c r="AF400" s="401"/>
      <c r="AG400" s="401"/>
      <c r="AH400" s="401"/>
    </row>
    <row r="401" ht="12.0" customHeight="1">
      <c r="A401" s="399"/>
      <c r="B401" s="436"/>
      <c r="C401" s="399"/>
      <c r="D401" s="424" t="s">
        <v>477</v>
      </c>
      <c r="E401" s="399" t="s">
        <v>686</v>
      </c>
      <c r="F401" s="399"/>
      <c r="G401" s="455"/>
      <c r="H401" s="483">
        <v>3905.0</v>
      </c>
      <c r="I401" s="436"/>
      <c r="J401" s="455">
        <v>937.2</v>
      </c>
      <c r="K401" s="438">
        <v>0.0</v>
      </c>
      <c r="L401" s="431">
        <v>937.2</v>
      </c>
      <c r="M401" s="431">
        <v>1.157037037037037</v>
      </c>
      <c r="N401" s="482">
        <v>0.10666666666666666</v>
      </c>
      <c r="O401" s="399" t="s">
        <v>616</v>
      </c>
      <c r="P401" s="455">
        <v>416.5333333333333</v>
      </c>
      <c r="Q401" s="399" t="s">
        <v>919</v>
      </c>
      <c r="R401" s="399"/>
      <c r="S401" s="400"/>
      <c r="T401" s="399"/>
      <c r="U401" s="400"/>
      <c r="V401" s="400"/>
      <c r="W401" s="400"/>
      <c r="X401" s="400"/>
      <c r="Y401" s="400"/>
      <c r="Z401" s="400"/>
      <c r="AA401" s="400"/>
      <c r="AB401" s="399"/>
      <c r="AC401" s="401"/>
      <c r="AD401" s="401"/>
      <c r="AE401" s="401"/>
      <c r="AF401" s="401"/>
      <c r="AG401" s="401"/>
      <c r="AH401" s="401"/>
    </row>
    <row r="402" ht="12.0" customHeight="1">
      <c r="A402" s="399"/>
      <c r="B402" s="436"/>
      <c r="C402" s="399"/>
      <c r="D402" s="424" t="s">
        <v>477</v>
      </c>
      <c r="E402" s="399" t="s">
        <v>688</v>
      </c>
      <c r="F402" s="399"/>
      <c r="G402" s="455"/>
      <c r="H402" s="483">
        <v>210.0</v>
      </c>
      <c r="I402" s="436"/>
      <c r="J402" s="455">
        <v>224.49</v>
      </c>
      <c r="K402" s="438">
        <v>0.0</v>
      </c>
      <c r="L402" s="431">
        <v>224.49</v>
      </c>
      <c r="M402" s="431">
        <v>0.27714814814814814</v>
      </c>
      <c r="N402" s="482">
        <v>0.178</v>
      </c>
      <c r="O402" s="399" t="s">
        <v>616</v>
      </c>
      <c r="P402" s="455">
        <v>37.379999999999995</v>
      </c>
      <c r="Q402" s="399" t="s">
        <v>920</v>
      </c>
      <c r="R402" s="399"/>
      <c r="S402" s="400"/>
      <c r="T402" s="399"/>
      <c r="U402" s="400"/>
      <c r="V402" s="400"/>
      <c r="W402" s="400"/>
      <c r="X402" s="400"/>
      <c r="Y402" s="400"/>
      <c r="Z402" s="400"/>
      <c r="AA402" s="400"/>
      <c r="AB402" s="399"/>
      <c r="AC402" s="401"/>
      <c r="AD402" s="401"/>
      <c r="AE402" s="401"/>
      <c r="AF402" s="401"/>
      <c r="AG402" s="401"/>
      <c r="AH402" s="401"/>
    </row>
    <row r="403" ht="12.0" customHeight="1">
      <c r="A403" s="399"/>
      <c r="B403" s="436"/>
      <c r="C403" s="399"/>
      <c r="D403" s="424" t="s">
        <v>477</v>
      </c>
      <c r="E403" s="399" t="s">
        <v>737</v>
      </c>
      <c r="F403" s="399"/>
      <c r="G403" s="436"/>
      <c r="H403" s="483">
        <v>481.0</v>
      </c>
      <c r="I403" s="436"/>
      <c r="J403" s="455"/>
      <c r="K403" s="438">
        <v>0.0</v>
      </c>
      <c r="L403" s="431">
        <v>0.0</v>
      </c>
      <c r="M403" s="431"/>
      <c r="N403" s="436">
        <v>0.01</v>
      </c>
      <c r="O403" s="399" t="s">
        <v>735</v>
      </c>
      <c r="P403" s="455">
        <v>2.8503703703703707</v>
      </c>
      <c r="Q403" s="399" t="s">
        <v>736</v>
      </c>
      <c r="R403" s="400"/>
      <c r="S403" s="399"/>
      <c r="T403" s="400"/>
      <c r="U403" s="400"/>
      <c r="V403" s="400"/>
      <c r="W403" s="400"/>
      <c r="X403" s="400"/>
      <c r="Y403" s="400"/>
      <c r="Z403" s="399"/>
      <c r="AA403" s="399"/>
      <c r="AB403" s="399"/>
      <c r="AC403" s="401"/>
      <c r="AD403" s="401"/>
      <c r="AE403" s="401"/>
      <c r="AF403" s="401"/>
      <c r="AG403" s="401"/>
      <c r="AH403" s="401"/>
    </row>
    <row r="404" ht="12.0" customHeight="1">
      <c r="A404" s="399"/>
      <c r="B404" s="436"/>
      <c r="C404" s="399"/>
      <c r="D404" s="424" t="s">
        <v>477</v>
      </c>
      <c r="E404" s="399" t="s">
        <v>939</v>
      </c>
      <c r="F404" s="399"/>
      <c r="G404" s="436"/>
      <c r="H404" s="483">
        <v>0.0</v>
      </c>
      <c r="I404" s="436"/>
      <c r="J404" s="455">
        <v>0.0</v>
      </c>
      <c r="K404" s="438">
        <v>0.0</v>
      </c>
      <c r="L404" s="431">
        <v>0.0</v>
      </c>
      <c r="M404" s="431">
        <v>0.0</v>
      </c>
      <c r="N404" s="482">
        <v>0.10666666666666666</v>
      </c>
      <c r="O404" s="399" t="s">
        <v>616</v>
      </c>
      <c r="P404" s="455">
        <v>0.0</v>
      </c>
      <c r="Q404" s="399" t="s">
        <v>940</v>
      </c>
      <c r="R404" s="400"/>
      <c r="S404" s="399"/>
      <c r="T404" s="400"/>
      <c r="U404" s="400"/>
      <c r="V404" s="400"/>
      <c r="W404" s="400"/>
      <c r="X404" s="400"/>
      <c r="Y404" s="400"/>
      <c r="Z404" s="399"/>
      <c r="AA404" s="399"/>
      <c r="AB404" s="399"/>
      <c r="AC404" s="401"/>
      <c r="AD404" s="401"/>
      <c r="AE404" s="401"/>
      <c r="AF404" s="401"/>
      <c r="AG404" s="401"/>
      <c r="AH404" s="401"/>
    </row>
    <row r="405" ht="12.0" customHeight="1">
      <c r="A405" s="399"/>
      <c r="B405" s="436"/>
      <c r="C405" s="399"/>
      <c r="D405" s="424" t="s">
        <v>478</v>
      </c>
      <c r="E405" s="399" t="s">
        <v>941</v>
      </c>
      <c r="F405" s="399"/>
      <c r="G405" s="436"/>
      <c r="H405" s="483">
        <v>1235.0</v>
      </c>
      <c r="I405" s="436"/>
      <c r="J405" s="455"/>
      <c r="K405" s="438">
        <v>0.0</v>
      </c>
      <c r="L405" s="431">
        <v>0.0</v>
      </c>
      <c r="M405" s="431"/>
      <c r="N405" s="436">
        <v>0.01</v>
      </c>
      <c r="O405" s="399" t="s">
        <v>735</v>
      </c>
      <c r="P405" s="455">
        <v>27.444444444444443</v>
      </c>
      <c r="Q405" s="399" t="s">
        <v>736</v>
      </c>
      <c r="R405" s="400"/>
      <c r="S405" s="399"/>
      <c r="T405" s="400"/>
      <c r="U405" s="400"/>
      <c r="V405" s="400"/>
      <c r="W405" s="400"/>
      <c r="X405" s="400"/>
      <c r="Y405" s="400"/>
      <c r="Z405" s="399"/>
      <c r="AA405" s="399"/>
      <c r="AB405" s="399"/>
      <c r="AC405" s="401"/>
      <c r="AD405" s="401"/>
      <c r="AE405" s="401"/>
      <c r="AF405" s="401"/>
      <c r="AG405" s="401"/>
      <c r="AH405" s="401"/>
    </row>
    <row r="406" ht="12.0" customHeight="1">
      <c r="A406" s="399"/>
      <c r="B406" s="436"/>
      <c r="C406" s="399"/>
      <c r="D406" s="424" t="s">
        <v>478</v>
      </c>
      <c r="E406" s="399" t="s">
        <v>942</v>
      </c>
      <c r="F406" s="399"/>
      <c r="G406" s="436"/>
      <c r="H406" s="483">
        <v>0.0</v>
      </c>
      <c r="I406" s="436"/>
      <c r="J406" s="455">
        <v>0.0</v>
      </c>
      <c r="K406" s="438">
        <v>0.0</v>
      </c>
      <c r="L406" s="431">
        <v>0.0</v>
      </c>
      <c r="M406" s="431">
        <v>0.0</v>
      </c>
      <c r="N406" s="482">
        <v>0.144</v>
      </c>
      <c r="O406" s="399" t="s">
        <v>616</v>
      </c>
      <c r="P406" s="455">
        <v>0.0</v>
      </c>
      <c r="Q406" s="399" t="s">
        <v>921</v>
      </c>
      <c r="R406" s="400"/>
      <c r="S406" s="399"/>
      <c r="T406" s="400"/>
      <c r="U406" s="400"/>
      <c r="V406" s="400"/>
      <c r="W406" s="400"/>
      <c r="X406" s="400"/>
      <c r="Y406" s="400"/>
      <c r="Z406" s="399"/>
      <c r="AA406" s="399"/>
      <c r="AB406" s="399"/>
      <c r="AC406" s="401"/>
      <c r="AD406" s="401"/>
      <c r="AE406" s="401"/>
      <c r="AF406" s="401"/>
      <c r="AG406" s="401"/>
      <c r="AH406" s="401"/>
    </row>
    <row r="407" ht="12.0" customHeight="1">
      <c r="A407" s="399"/>
      <c r="B407" s="436"/>
      <c r="C407" s="399"/>
      <c r="D407" s="424" t="s">
        <v>478</v>
      </c>
      <c r="E407" s="399" t="s">
        <v>690</v>
      </c>
      <c r="F407" s="399"/>
      <c r="G407" s="436"/>
      <c r="H407" s="483">
        <v>283.0</v>
      </c>
      <c r="I407" s="436"/>
      <c r="J407" s="455">
        <v>8.773</v>
      </c>
      <c r="K407" s="438">
        <v>0.0</v>
      </c>
      <c r="L407" s="431">
        <v>8.773</v>
      </c>
      <c r="M407" s="431">
        <v>0.09138541666666666</v>
      </c>
      <c r="N407" s="482">
        <v>0.018000000000000002</v>
      </c>
      <c r="O407" s="399" t="s">
        <v>616</v>
      </c>
      <c r="P407" s="455">
        <v>5.094</v>
      </c>
      <c r="Q407" s="399" t="s">
        <v>691</v>
      </c>
      <c r="R407" s="399"/>
      <c r="S407" s="400"/>
      <c r="T407" s="399"/>
      <c r="U407" s="400"/>
      <c r="V407" s="400"/>
      <c r="W407" s="400"/>
      <c r="X407" s="400"/>
      <c r="Y407" s="400"/>
      <c r="Z407" s="400"/>
      <c r="AA407" s="400"/>
      <c r="AB407" s="399"/>
      <c r="AC407" s="401"/>
      <c r="AD407" s="401"/>
      <c r="AE407" s="401"/>
      <c r="AF407" s="401"/>
      <c r="AG407" s="401"/>
      <c r="AH407" s="401"/>
    </row>
    <row r="408" ht="12.0" customHeight="1">
      <c r="A408" s="399"/>
      <c r="B408" s="436"/>
      <c r="C408" s="399"/>
      <c r="D408" s="424" t="s">
        <v>478</v>
      </c>
      <c r="E408" s="399" t="s">
        <v>692</v>
      </c>
      <c r="F408" s="399"/>
      <c r="G408" s="455"/>
      <c r="H408" s="483">
        <v>1153.0</v>
      </c>
      <c r="I408" s="436"/>
      <c r="J408" s="455">
        <v>100.31099999999999</v>
      </c>
      <c r="K408" s="438">
        <v>0.0</v>
      </c>
      <c r="L408" s="431">
        <v>100.31099999999999</v>
      </c>
      <c r="M408" s="431">
        <v>1.04490625</v>
      </c>
      <c r="N408" s="482">
        <v>0.023850000000000003</v>
      </c>
      <c r="O408" s="399" t="s">
        <v>616</v>
      </c>
      <c r="P408" s="455">
        <v>27.499050000000004</v>
      </c>
      <c r="Q408" s="399" t="s">
        <v>693</v>
      </c>
      <c r="R408" s="399"/>
      <c r="S408" s="400"/>
      <c r="T408" s="399"/>
      <c r="U408" s="400"/>
      <c r="V408" s="400"/>
      <c r="W408" s="400"/>
      <c r="X408" s="400"/>
      <c r="Y408" s="400"/>
      <c r="Z408" s="400"/>
      <c r="AA408" s="400"/>
      <c r="AB408" s="399"/>
      <c r="AC408" s="401"/>
      <c r="AD408" s="401"/>
      <c r="AE408" s="401"/>
      <c r="AF408" s="401"/>
      <c r="AG408" s="401"/>
      <c r="AH408" s="401"/>
    </row>
    <row r="409" ht="12.0" customHeight="1">
      <c r="A409" s="399"/>
      <c r="B409" s="436"/>
      <c r="C409" s="399"/>
      <c r="D409" s="424" t="s">
        <v>478</v>
      </c>
      <c r="E409" s="399" t="s">
        <v>694</v>
      </c>
      <c r="F409" s="399"/>
      <c r="G409" s="436"/>
      <c r="H409" s="483">
        <v>1508.0</v>
      </c>
      <c r="I409" s="436"/>
      <c r="J409" s="455">
        <v>361.91999999999996</v>
      </c>
      <c r="K409" s="438">
        <v>0.0</v>
      </c>
      <c r="L409" s="431">
        <v>361.91999999999996</v>
      </c>
      <c r="M409" s="431">
        <v>3.7699999999999996</v>
      </c>
      <c r="N409" s="482">
        <v>0.144</v>
      </c>
      <c r="O409" s="399" t="s">
        <v>616</v>
      </c>
      <c r="P409" s="455">
        <v>217.152</v>
      </c>
      <c r="Q409" s="399" t="s">
        <v>921</v>
      </c>
      <c r="R409" s="399"/>
      <c r="S409" s="400"/>
      <c r="T409" s="399"/>
      <c r="U409" s="400"/>
      <c r="V409" s="400"/>
      <c r="W409" s="400"/>
      <c r="X409" s="400"/>
      <c r="Y409" s="400"/>
      <c r="Z409" s="400"/>
      <c r="AA409" s="400"/>
      <c r="AB409" s="399"/>
      <c r="AC409" s="401"/>
      <c r="AD409" s="401"/>
      <c r="AE409" s="401"/>
      <c r="AF409" s="401"/>
      <c r="AG409" s="401"/>
      <c r="AH409" s="401"/>
    </row>
    <row r="410" ht="12.0" customHeight="1">
      <c r="A410" s="399"/>
      <c r="B410" s="436"/>
      <c r="C410" s="399"/>
      <c r="D410" s="424" t="s">
        <v>478</v>
      </c>
      <c r="E410" s="399" t="s">
        <v>696</v>
      </c>
      <c r="F410" s="399"/>
      <c r="G410" s="436"/>
      <c r="H410" s="483">
        <v>1080.0</v>
      </c>
      <c r="I410" s="436"/>
      <c r="J410" s="455">
        <v>1154.52</v>
      </c>
      <c r="K410" s="438">
        <v>0.0</v>
      </c>
      <c r="L410" s="478">
        <v>1154.52</v>
      </c>
      <c r="M410" s="478">
        <v>12.02625</v>
      </c>
      <c r="N410" s="482">
        <v>0.2403</v>
      </c>
      <c r="O410" s="399" t="s">
        <v>616</v>
      </c>
      <c r="P410" s="479">
        <v>259.524</v>
      </c>
      <c r="Q410" s="399" t="s">
        <v>943</v>
      </c>
      <c r="R410" s="399"/>
      <c r="S410" s="400"/>
      <c r="T410" s="399"/>
      <c r="U410" s="400"/>
      <c r="V410" s="400"/>
      <c r="W410" s="400"/>
      <c r="X410" s="400"/>
      <c r="Y410" s="400"/>
      <c r="Z410" s="400"/>
      <c r="AA410" s="400"/>
      <c r="AB410" s="399"/>
      <c r="AC410" s="401"/>
      <c r="AD410" s="401"/>
      <c r="AE410" s="401"/>
      <c r="AF410" s="401"/>
      <c r="AG410" s="401"/>
      <c r="AH410" s="401"/>
    </row>
    <row r="411" ht="12.0" customHeight="1">
      <c r="A411" s="399"/>
      <c r="B411" s="436"/>
      <c r="C411" s="399"/>
      <c r="D411" s="399"/>
      <c r="E411" s="399"/>
      <c r="F411" s="399"/>
      <c r="G411" s="436"/>
      <c r="H411" s="455"/>
      <c r="I411" s="399"/>
      <c r="J411" s="455"/>
      <c r="K411" s="438"/>
      <c r="L411" s="431">
        <v>3239.638</v>
      </c>
      <c r="M411" s="431">
        <v>18.925275</v>
      </c>
      <c r="N411" s="436"/>
      <c r="O411" s="399"/>
      <c r="P411" s="455">
        <v>1132.8135314814813</v>
      </c>
      <c r="Q411" s="399"/>
      <c r="R411" s="399"/>
      <c r="S411" s="400"/>
      <c r="T411" s="399"/>
      <c r="U411" s="400"/>
      <c r="V411" s="400"/>
      <c r="W411" s="400"/>
      <c r="X411" s="400"/>
      <c r="Y411" s="400"/>
      <c r="Z411" s="400"/>
      <c r="AA411" s="400"/>
      <c r="AB411" s="399"/>
      <c r="AC411" s="401"/>
      <c r="AD411" s="401"/>
      <c r="AE411" s="401"/>
      <c r="AF411" s="401"/>
      <c r="AG411" s="401"/>
      <c r="AH411" s="401"/>
    </row>
    <row r="412" ht="12.0" customHeight="1">
      <c r="A412" s="399"/>
      <c r="B412" s="436"/>
      <c r="C412" s="399"/>
      <c r="D412" s="399"/>
      <c r="E412" s="399"/>
      <c r="F412" s="399"/>
      <c r="G412" s="436"/>
      <c r="H412" s="455"/>
      <c r="I412" s="399"/>
      <c r="J412" s="455"/>
      <c r="K412" s="438"/>
      <c r="L412" s="431"/>
      <c r="M412" s="431"/>
      <c r="N412" s="436"/>
      <c r="O412" s="399"/>
      <c r="P412" s="455"/>
      <c r="Q412" s="399"/>
      <c r="R412" s="399"/>
      <c r="S412" s="400"/>
      <c r="T412" s="399"/>
      <c r="U412" s="400"/>
      <c r="V412" s="400"/>
      <c r="W412" s="400"/>
      <c r="X412" s="400"/>
      <c r="Y412" s="400"/>
      <c r="Z412" s="400"/>
      <c r="AA412" s="400"/>
      <c r="AB412" s="399"/>
      <c r="AC412" s="401"/>
      <c r="AD412" s="401"/>
      <c r="AE412" s="401"/>
      <c r="AF412" s="401"/>
      <c r="AG412" s="401"/>
      <c r="AH412" s="401"/>
    </row>
    <row r="413" ht="12.0" customHeight="1">
      <c r="A413" s="399"/>
      <c r="B413" s="436"/>
      <c r="C413" s="399"/>
      <c r="D413" s="399"/>
      <c r="E413" s="441" t="s">
        <v>544</v>
      </c>
      <c r="F413" s="435" t="s">
        <v>649</v>
      </c>
      <c r="G413" s="435" t="s">
        <v>553</v>
      </c>
      <c r="H413" s="479" t="s">
        <v>631</v>
      </c>
      <c r="I413" s="435" t="s">
        <v>632</v>
      </c>
      <c r="J413" s="479" t="s">
        <v>633</v>
      </c>
      <c r="K413" s="442" t="s">
        <v>634</v>
      </c>
      <c r="L413" s="479" t="s">
        <v>635</v>
      </c>
      <c r="M413" s="431"/>
      <c r="N413" s="436"/>
      <c r="O413" s="399"/>
      <c r="P413" s="455"/>
      <c r="Q413" s="399"/>
      <c r="R413" s="399"/>
      <c r="S413" s="400"/>
      <c r="T413" s="399"/>
      <c r="U413" s="400"/>
      <c r="V413" s="400"/>
      <c r="W413" s="400"/>
      <c r="X413" s="400"/>
      <c r="Y413" s="400"/>
      <c r="Z413" s="400"/>
      <c r="AA413" s="400"/>
      <c r="AB413" s="399"/>
      <c r="AC413" s="401"/>
      <c r="AD413" s="401"/>
      <c r="AE413" s="401"/>
      <c r="AF413" s="401"/>
      <c r="AG413" s="401"/>
      <c r="AH413" s="401"/>
    </row>
    <row r="414" ht="12.0" customHeight="1">
      <c r="A414" s="399"/>
      <c r="B414" s="436"/>
      <c r="C414" s="399"/>
      <c r="D414" s="399"/>
      <c r="E414" s="399" t="s">
        <v>636</v>
      </c>
      <c r="F414" s="399"/>
      <c r="G414" s="480">
        <v>1614.114</v>
      </c>
      <c r="H414" s="480">
        <v>1.9927333333333335</v>
      </c>
      <c r="I414" s="456">
        <v>0.0</v>
      </c>
      <c r="J414" s="456">
        <v>996.3666666666668</v>
      </c>
      <c r="K414" s="456">
        <v>6456.456</v>
      </c>
      <c r="L414" s="456">
        <v>7452.822666666667</v>
      </c>
      <c r="M414" s="431"/>
      <c r="N414" s="436"/>
      <c r="O414" s="399"/>
      <c r="P414" s="455"/>
      <c r="Q414" s="399"/>
      <c r="R414" s="399"/>
      <c r="S414" s="400"/>
      <c r="T414" s="399"/>
      <c r="U414" s="400"/>
      <c r="V414" s="400"/>
      <c r="W414" s="400"/>
      <c r="X414" s="400"/>
      <c r="Y414" s="400"/>
      <c r="Z414" s="400"/>
      <c r="AA414" s="400"/>
      <c r="AB414" s="399"/>
      <c r="AC414" s="401"/>
      <c r="AD414" s="401"/>
      <c r="AE414" s="401"/>
      <c r="AF414" s="401"/>
      <c r="AG414" s="401"/>
      <c r="AH414" s="401"/>
    </row>
    <row r="415" ht="12.0" customHeight="1">
      <c r="A415" s="399"/>
      <c r="B415" s="436"/>
      <c r="C415" s="399"/>
      <c r="D415" s="399"/>
      <c r="E415" s="399" t="s">
        <v>478</v>
      </c>
      <c r="F415" s="399"/>
      <c r="G415" s="480">
        <v>1625.524</v>
      </c>
      <c r="H415" s="480">
        <v>16.932541666666665</v>
      </c>
      <c r="I415" s="456">
        <v>0.0</v>
      </c>
      <c r="J415" s="456">
        <v>0.0</v>
      </c>
      <c r="K415" s="456">
        <v>86689.19492</v>
      </c>
      <c r="L415" s="456">
        <v>86689.19492</v>
      </c>
      <c r="M415" s="431"/>
      <c r="N415" s="436"/>
      <c r="O415" s="399"/>
      <c r="P415" s="455"/>
      <c r="Q415" s="399"/>
      <c r="R415" s="399"/>
      <c r="S415" s="400"/>
      <c r="T415" s="399"/>
      <c r="U415" s="400"/>
      <c r="V415" s="400"/>
      <c r="W415" s="400"/>
      <c r="X415" s="400"/>
      <c r="Y415" s="400"/>
      <c r="Z415" s="400"/>
      <c r="AA415" s="400"/>
      <c r="AB415" s="399"/>
      <c r="AC415" s="401"/>
      <c r="AD415" s="401"/>
      <c r="AE415" s="401"/>
      <c r="AF415" s="401"/>
      <c r="AG415" s="401"/>
      <c r="AH415" s="401"/>
    </row>
    <row r="416" ht="12.0" customHeight="1">
      <c r="A416" s="399"/>
      <c r="B416" s="436"/>
      <c r="C416" s="399"/>
      <c r="D416" s="399"/>
      <c r="E416" s="399"/>
      <c r="F416" s="399"/>
      <c r="G416" s="399"/>
      <c r="H416" s="399"/>
      <c r="I416" s="399"/>
      <c r="J416" s="436"/>
      <c r="K416" s="455"/>
      <c r="L416" s="436"/>
      <c r="M416" s="399"/>
      <c r="N416" s="399"/>
      <c r="O416" s="436"/>
      <c r="P416" s="399"/>
      <c r="Q416" s="399"/>
      <c r="R416" s="399"/>
      <c r="S416" s="400"/>
      <c r="T416" s="399"/>
      <c r="U416" s="400"/>
      <c r="V416" s="400"/>
      <c r="W416" s="400"/>
      <c r="X416" s="400"/>
      <c r="Y416" s="400"/>
      <c r="Z416" s="400"/>
      <c r="AA416" s="400"/>
      <c r="AB416" s="399"/>
      <c r="AC416" s="401"/>
      <c r="AD416" s="401"/>
      <c r="AE416" s="401"/>
      <c r="AF416" s="401"/>
      <c r="AG416" s="401"/>
      <c r="AH416" s="401"/>
    </row>
    <row r="417" ht="12.0" customHeight="1">
      <c r="A417" s="399"/>
      <c r="B417" s="436"/>
      <c r="C417" s="469" t="s">
        <v>944</v>
      </c>
      <c r="D417" s="399" t="s">
        <v>923</v>
      </c>
      <c r="E417" s="399"/>
      <c r="F417" s="399"/>
      <c r="G417" s="399"/>
      <c r="H417" s="436" t="s">
        <v>410</v>
      </c>
      <c r="I417" s="423">
        <v>630.86</v>
      </c>
      <c r="J417" s="470">
        <v>1.0</v>
      </c>
      <c r="K417" s="431">
        <v>630.86</v>
      </c>
      <c r="L417" s="468">
        <v>0.0</v>
      </c>
      <c r="M417" s="431">
        <v>18596.0</v>
      </c>
      <c r="N417" s="431"/>
      <c r="O417" s="431"/>
      <c r="P417" s="430"/>
      <c r="Q417" s="468">
        <v>7763.0</v>
      </c>
      <c r="R417" s="468"/>
      <c r="S417" s="400"/>
      <c r="T417" s="439">
        <v>0.0</v>
      </c>
      <c r="U417" s="400">
        <v>991724.68</v>
      </c>
      <c r="V417" s="400"/>
      <c r="W417" s="400"/>
      <c r="X417" s="400"/>
      <c r="Y417" s="400">
        <v>35843.97530864197</v>
      </c>
      <c r="Z417" s="400"/>
      <c r="AA417" s="400">
        <v>1027568.6553086421</v>
      </c>
      <c r="AB417" s="399"/>
      <c r="AC417" s="401"/>
      <c r="AD417" s="401"/>
      <c r="AE417" s="401"/>
      <c r="AF417" s="401"/>
      <c r="AG417" s="401"/>
      <c r="AH417" s="401"/>
    </row>
    <row r="418" ht="12.0" customHeight="1">
      <c r="A418" s="399"/>
      <c r="B418" s="436"/>
      <c r="C418" s="399"/>
      <c r="D418" s="399"/>
      <c r="E418" s="399"/>
      <c r="F418" s="399"/>
      <c r="G418" s="436"/>
      <c r="H418" s="436"/>
      <c r="I418" s="399"/>
      <c r="J418" s="436"/>
      <c r="K418" s="455"/>
      <c r="L418" s="436"/>
      <c r="M418" s="399"/>
      <c r="N418" s="399"/>
      <c r="O418" s="436"/>
      <c r="P418" s="399"/>
      <c r="Q418" s="399"/>
      <c r="R418" s="399"/>
      <c r="S418" s="400"/>
      <c r="T418" s="399"/>
      <c r="U418" s="400"/>
      <c r="V418" s="400"/>
      <c r="W418" s="400"/>
      <c r="X418" s="400"/>
      <c r="Y418" s="400"/>
      <c r="Z418" s="400"/>
      <c r="AA418" s="400"/>
      <c r="AB418" s="399"/>
      <c r="AC418" s="401"/>
      <c r="AD418" s="401"/>
      <c r="AE418" s="401"/>
      <c r="AF418" s="401"/>
      <c r="AG418" s="401"/>
      <c r="AH418" s="401"/>
    </row>
    <row r="419" ht="12.0" customHeight="1">
      <c r="A419" s="399"/>
      <c r="B419" s="436"/>
      <c r="C419" s="399"/>
      <c r="D419" s="399"/>
      <c r="E419" s="399"/>
      <c r="F419" s="399"/>
      <c r="G419" s="399"/>
      <c r="H419" s="399"/>
      <c r="I419" s="399"/>
      <c r="J419" s="399"/>
      <c r="K419" s="436" t="s">
        <v>607</v>
      </c>
      <c r="L419" s="436" t="s">
        <v>541</v>
      </c>
      <c r="M419" s="436" t="s">
        <v>648</v>
      </c>
      <c r="N419" s="399"/>
      <c r="O419" s="399"/>
      <c r="P419" s="436"/>
      <c r="Q419" s="399"/>
      <c r="R419" s="399"/>
      <c r="S419" s="400"/>
      <c r="T419" s="399"/>
      <c r="U419" s="400"/>
      <c r="V419" s="400"/>
      <c r="W419" s="400"/>
      <c r="X419" s="400"/>
      <c r="Y419" s="400"/>
      <c r="Z419" s="400"/>
      <c r="AA419" s="400"/>
      <c r="AB419" s="399"/>
      <c r="AC419" s="401"/>
      <c r="AD419" s="401"/>
      <c r="AE419" s="401"/>
      <c r="AF419" s="401"/>
      <c r="AG419" s="401"/>
      <c r="AH419" s="401"/>
    </row>
    <row r="420" ht="12.0" customHeight="1">
      <c r="A420" s="399"/>
      <c r="B420" s="436"/>
      <c r="C420" s="399"/>
      <c r="D420" s="469"/>
      <c r="E420" s="441" t="s">
        <v>609</v>
      </c>
      <c r="F420" s="399"/>
      <c r="G420" s="435" t="s">
        <v>357</v>
      </c>
      <c r="H420" s="435" t="s">
        <v>610</v>
      </c>
      <c r="I420" s="435" t="s">
        <v>611</v>
      </c>
      <c r="J420" s="435" t="s">
        <v>612</v>
      </c>
      <c r="K420" s="435" t="s">
        <v>613</v>
      </c>
      <c r="L420" s="435" t="s">
        <v>614</v>
      </c>
      <c r="M420" s="435" t="s">
        <v>615</v>
      </c>
      <c r="N420" s="399"/>
      <c r="O420" s="399"/>
      <c r="P420" s="436"/>
      <c r="Q420" s="399"/>
      <c r="R420" s="399"/>
      <c r="S420" s="400"/>
      <c r="T420" s="399"/>
      <c r="U420" s="400"/>
      <c r="V420" s="400"/>
      <c r="W420" s="400"/>
      <c r="X420" s="400"/>
      <c r="Y420" s="400"/>
      <c r="Z420" s="400"/>
      <c r="AA420" s="400"/>
      <c r="AB420" s="399"/>
      <c r="AC420" s="401"/>
      <c r="AD420" s="401"/>
      <c r="AE420" s="401"/>
      <c r="AF420" s="401"/>
      <c r="AG420" s="401"/>
      <c r="AH420" s="401"/>
    </row>
    <row r="421" ht="12.0" customHeight="1">
      <c r="A421" s="399"/>
      <c r="B421" s="436"/>
      <c r="C421" s="399"/>
      <c r="D421" s="399" t="s">
        <v>477</v>
      </c>
      <c r="E421" s="399" t="s">
        <v>650</v>
      </c>
      <c r="F421" s="399"/>
      <c r="G421" s="483">
        <v>13.0</v>
      </c>
      <c r="H421" s="455"/>
      <c r="I421" s="399"/>
      <c r="J421" s="455">
        <v>1745.0</v>
      </c>
      <c r="K421" s="438">
        <v>0.0</v>
      </c>
      <c r="L421" s="431">
        <v>1745.0</v>
      </c>
      <c r="M421" s="431">
        <v>2.154320987654321</v>
      </c>
      <c r="N421" s="436">
        <v>4.0</v>
      </c>
      <c r="O421" s="399" t="s">
        <v>629</v>
      </c>
      <c r="P421" s="455">
        <v>52.0</v>
      </c>
      <c r="Q421" s="424" t="s">
        <v>651</v>
      </c>
      <c r="R421" s="424"/>
      <c r="S421" s="400"/>
      <c r="T421" s="399"/>
      <c r="U421" s="400"/>
      <c r="V421" s="400"/>
      <c r="W421" s="400"/>
      <c r="X421" s="400"/>
      <c r="Y421" s="400"/>
      <c r="Z421" s="400"/>
      <c r="AA421" s="400"/>
      <c r="AB421" s="399"/>
      <c r="AC421" s="401"/>
      <c r="AD421" s="401"/>
      <c r="AE421" s="401"/>
      <c r="AF421" s="401"/>
      <c r="AG421" s="401"/>
      <c r="AH421" s="401"/>
    </row>
    <row r="422" ht="12.0" customHeight="1">
      <c r="A422" s="399"/>
      <c r="B422" s="436"/>
      <c r="C422" s="399"/>
      <c r="D422" s="399" t="s">
        <v>478</v>
      </c>
      <c r="E422" s="399" t="s">
        <v>650</v>
      </c>
      <c r="F422" s="399"/>
      <c r="G422" s="483">
        <v>52.0</v>
      </c>
      <c r="H422" s="455"/>
      <c r="I422" s="399"/>
      <c r="J422" s="455">
        <v>18596.0</v>
      </c>
      <c r="K422" s="438">
        <v>0.0</v>
      </c>
      <c r="L422" s="431">
        <v>18596.0</v>
      </c>
      <c r="M422" s="431">
        <v>193.70833333333334</v>
      </c>
      <c r="N422" s="436">
        <v>7.0</v>
      </c>
      <c r="O422" s="399" t="s">
        <v>629</v>
      </c>
      <c r="P422" s="455">
        <v>364.0</v>
      </c>
      <c r="Q422" s="424" t="s">
        <v>651</v>
      </c>
      <c r="R422" s="424"/>
      <c r="S422" s="400"/>
      <c r="T422" s="399"/>
      <c r="U422" s="400"/>
      <c r="V422" s="400"/>
      <c r="W422" s="400"/>
      <c r="X422" s="400"/>
      <c r="Y422" s="400"/>
      <c r="Z422" s="400"/>
      <c r="AA422" s="400"/>
      <c r="AB422" s="399"/>
      <c r="AC422" s="401"/>
      <c r="AD422" s="401"/>
      <c r="AE422" s="401"/>
      <c r="AF422" s="401"/>
      <c r="AG422" s="401"/>
      <c r="AH422" s="401"/>
    </row>
    <row r="423" ht="12.0" customHeight="1">
      <c r="A423" s="399"/>
      <c r="B423" s="436"/>
      <c r="C423" s="399"/>
      <c r="D423" s="424" t="s">
        <v>477</v>
      </c>
      <c r="E423" s="399" t="s">
        <v>662</v>
      </c>
      <c r="F423" s="399"/>
      <c r="G423" s="436"/>
      <c r="H423" s="483">
        <v>3581.0</v>
      </c>
      <c r="I423" s="436"/>
      <c r="J423" s="455">
        <v>12036.0</v>
      </c>
      <c r="K423" s="438">
        <v>0.5</v>
      </c>
      <c r="L423" s="431">
        <v>6018.0</v>
      </c>
      <c r="M423" s="431">
        <v>7.42962962962963</v>
      </c>
      <c r="N423" s="436">
        <v>0.06</v>
      </c>
      <c r="O423" s="399" t="s">
        <v>616</v>
      </c>
      <c r="P423" s="455">
        <v>214.85999999999999</v>
      </c>
      <c r="Q423" s="424" t="s">
        <v>663</v>
      </c>
      <c r="R423" s="424"/>
      <c r="S423" s="400"/>
      <c r="T423" s="399"/>
      <c r="U423" s="400"/>
      <c r="V423" s="400"/>
      <c r="W423" s="400"/>
      <c r="X423" s="400"/>
      <c r="Y423" s="400"/>
      <c r="Z423" s="400"/>
      <c r="AA423" s="400"/>
      <c r="AB423" s="399"/>
      <c r="AC423" s="401"/>
      <c r="AD423" s="401"/>
      <c r="AE423" s="401"/>
      <c r="AF423" s="401"/>
      <c r="AG423" s="401"/>
      <c r="AH423" s="401"/>
    </row>
    <row r="424" ht="12.0" customHeight="1">
      <c r="A424" s="399"/>
      <c r="B424" s="436"/>
      <c r="C424" s="399"/>
      <c r="D424" s="399"/>
      <c r="E424" s="399"/>
      <c r="F424" s="399"/>
      <c r="G424" s="436"/>
      <c r="H424" s="455"/>
      <c r="I424" s="399"/>
      <c r="J424" s="455"/>
      <c r="K424" s="438"/>
      <c r="L424" s="431">
        <v>26359.0</v>
      </c>
      <c r="M424" s="431">
        <v>203.2922839506173</v>
      </c>
      <c r="N424" s="436"/>
      <c r="O424" s="399"/>
      <c r="P424" s="455">
        <v>630.86</v>
      </c>
      <c r="Q424" s="399"/>
      <c r="R424" s="399"/>
      <c r="S424" s="400"/>
      <c r="T424" s="399"/>
      <c r="U424" s="400"/>
      <c r="V424" s="400"/>
      <c r="W424" s="400"/>
      <c r="X424" s="400"/>
      <c r="Y424" s="400"/>
      <c r="Z424" s="400"/>
      <c r="AA424" s="400"/>
      <c r="AB424" s="399"/>
      <c r="AC424" s="401"/>
      <c r="AD424" s="401"/>
      <c r="AE424" s="401"/>
      <c r="AF424" s="401"/>
      <c r="AG424" s="401"/>
      <c r="AH424" s="401"/>
    </row>
    <row r="425" ht="12.0" customHeight="1">
      <c r="A425" s="399"/>
      <c r="B425" s="436"/>
      <c r="C425" s="399"/>
      <c r="D425" s="399"/>
      <c r="E425" s="399"/>
      <c r="F425" s="399"/>
      <c r="G425" s="436"/>
      <c r="H425" s="455"/>
      <c r="I425" s="399"/>
      <c r="J425" s="455"/>
      <c r="K425" s="438"/>
      <c r="L425" s="431"/>
      <c r="M425" s="431"/>
      <c r="N425" s="436"/>
      <c r="O425" s="399"/>
      <c r="P425" s="455"/>
      <c r="Q425" s="399"/>
      <c r="R425" s="399"/>
      <c r="S425" s="400"/>
      <c r="T425" s="399"/>
      <c r="U425" s="400"/>
      <c r="V425" s="400"/>
      <c r="W425" s="400"/>
      <c r="X425" s="400"/>
      <c r="Y425" s="400"/>
      <c r="Z425" s="400"/>
      <c r="AA425" s="400"/>
      <c r="AB425" s="399"/>
      <c r="AC425" s="401"/>
      <c r="AD425" s="401"/>
      <c r="AE425" s="401"/>
      <c r="AF425" s="401"/>
      <c r="AG425" s="401"/>
      <c r="AH425" s="401"/>
    </row>
    <row r="426" ht="12.0" customHeight="1">
      <c r="A426" s="399"/>
      <c r="B426" s="436"/>
      <c r="C426" s="399"/>
      <c r="D426" s="399"/>
      <c r="E426" s="441" t="s">
        <v>544</v>
      </c>
      <c r="F426" s="435" t="s">
        <v>649</v>
      </c>
      <c r="G426" s="435" t="s">
        <v>553</v>
      </c>
      <c r="H426" s="479" t="s">
        <v>631</v>
      </c>
      <c r="I426" s="435" t="s">
        <v>632</v>
      </c>
      <c r="J426" s="479" t="s">
        <v>633</v>
      </c>
      <c r="K426" s="442" t="s">
        <v>634</v>
      </c>
      <c r="L426" s="479" t="s">
        <v>635</v>
      </c>
      <c r="M426" s="431"/>
      <c r="N426" s="436"/>
      <c r="O426" s="399"/>
      <c r="P426" s="455"/>
      <c r="Q426" s="399"/>
      <c r="R426" s="399"/>
      <c r="S426" s="400"/>
      <c r="T426" s="399"/>
      <c r="U426" s="400"/>
      <c r="V426" s="400"/>
      <c r="W426" s="400"/>
      <c r="X426" s="400"/>
      <c r="Y426" s="400"/>
      <c r="Z426" s="400"/>
      <c r="AA426" s="400"/>
      <c r="AB426" s="399"/>
      <c r="AC426" s="401"/>
      <c r="AD426" s="401"/>
      <c r="AE426" s="401"/>
      <c r="AF426" s="401"/>
      <c r="AG426" s="401"/>
      <c r="AH426" s="401"/>
    </row>
    <row r="427" ht="12.0" customHeight="1">
      <c r="A427" s="399"/>
      <c r="B427" s="436"/>
      <c r="C427" s="399"/>
      <c r="D427" s="399"/>
      <c r="E427" s="399" t="s">
        <v>636</v>
      </c>
      <c r="F427" s="399"/>
      <c r="G427" s="480">
        <v>7763.0</v>
      </c>
      <c r="H427" s="480">
        <v>9.58395061728395</v>
      </c>
      <c r="I427" s="456">
        <v>0.0</v>
      </c>
      <c r="J427" s="456">
        <v>4791.975308641975</v>
      </c>
      <c r="K427" s="456">
        <v>31051.999999999996</v>
      </c>
      <c r="L427" s="456">
        <v>35843.97530864197</v>
      </c>
      <c r="M427" s="431"/>
      <c r="N427" s="436"/>
      <c r="O427" s="399"/>
      <c r="P427" s="455"/>
      <c r="Q427" s="399"/>
      <c r="R427" s="399"/>
      <c r="S427" s="400"/>
      <c r="T427" s="399"/>
      <c r="U427" s="400"/>
      <c r="V427" s="400"/>
      <c r="W427" s="400"/>
      <c r="X427" s="400"/>
      <c r="Y427" s="400"/>
      <c r="Z427" s="400"/>
      <c r="AA427" s="400"/>
      <c r="AB427" s="399"/>
      <c r="AC427" s="401"/>
      <c r="AD427" s="401"/>
      <c r="AE427" s="401"/>
      <c r="AF427" s="401"/>
      <c r="AG427" s="401"/>
      <c r="AH427" s="401"/>
    </row>
    <row r="428" ht="12.0" customHeight="1">
      <c r="A428" s="399"/>
      <c r="B428" s="436"/>
      <c r="C428" s="399"/>
      <c r="D428" s="399"/>
      <c r="E428" s="399" t="s">
        <v>478</v>
      </c>
      <c r="F428" s="399"/>
      <c r="G428" s="480">
        <v>18596.0</v>
      </c>
      <c r="H428" s="480">
        <v>193.70833333333334</v>
      </c>
      <c r="I428" s="456">
        <v>0.0</v>
      </c>
      <c r="J428" s="456">
        <v>0.0</v>
      </c>
      <c r="K428" s="456">
        <v>991724.68</v>
      </c>
      <c r="L428" s="456">
        <v>991724.68</v>
      </c>
      <c r="M428" s="431"/>
      <c r="N428" s="436"/>
      <c r="O428" s="399"/>
      <c r="P428" s="455"/>
      <c r="Q428" s="399"/>
      <c r="R428" s="399"/>
      <c r="S428" s="400"/>
      <c r="T428" s="399"/>
      <c r="U428" s="400"/>
      <c r="V428" s="400"/>
      <c r="W428" s="400"/>
      <c r="X428" s="400"/>
      <c r="Y428" s="400"/>
      <c r="Z428" s="400"/>
      <c r="AA428" s="400"/>
      <c r="AB428" s="399"/>
      <c r="AC428" s="401"/>
      <c r="AD428" s="401"/>
      <c r="AE428" s="401"/>
      <c r="AF428" s="401"/>
      <c r="AG428" s="401"/>
      <c r="AH428" s="401"/>
    </row>
    <row r="429" ht="12.0" customHeight="1">
      <c r="A429" s="399"/>
      <c r="B429" s="436"/>
      <c r="C429" s="399"/>
      <c r="D429" s="399"/>
      <c r="E429" s="399"/>
      <c r="F429" s="399"/>
      <c r="G429" s="399"/>
      <c r="H429" s="399"/>
      <c r="I429" s="399"/>
      <c r="J429" s="436"/>
      <c r="K429" s="455"/>
      <c r="L429" s="436"/>
      <c r="M429" s="399"/>
      <c r="N429" s="399"/>
      <c r="O429" s="436"/>
      <c r="P429" s="399"/>
      <c r="Q429" s="399"/>
      <c r="R429" s="399"/>
      <c r="S429" s="400"/>
      <c r="T429" s="399"/>
      <c r="U429" s="400"/>
      <c r="V429" s="400"/>
      <c r="W429" s="400"/>
      <c r="X429" s="400"/>
      <c r="Y429" s="400"/>
      <c r="Z429" s="400"/>
      <c r="AA429" s="400"/>
      <c r="AB429" s="399"/>
      <c r="AC429" s="401"/>
      <c r="AD429" s="401"/>
      <c r="AE429" s="401"/>
      <c r="AF429" s="401"/>
      <c r="AG429" s="401"/>
      <c r="AH429" s="401"/>
    </row>
    <row r="430" ht="12.0" customHeight="1">
      <c r="A430" s="399"/>
      <c r="B430" s="436"/>
      <c r="C430" s="469" t="s">
        <v>945</v>
      </c>
      <c r="D430" s="399" t="s">
        <v>925</v>
      </c>
      <c r="E430" s="399"/>
      <c r="F430" s="399"/>
      <c r="G430" s="399"/>
      <c r="H430" s="436" t="s">
        <v>410</v>
      </c>
      <c r="I430" s="423">
        <v>2613.0394</v>
      </c>
      <c r="J430" s="470">
        <v>1.0</v>
      </c>
      <c r="K430" s="423">
        <v>2613.0394</v>
      </c>
      <c r="L430" s="423">
        <v>0.0</v>
      </c>
      <c r="M430" s="423">
        <v>7752.0</v>
      </c>
      <c r="N430" s="431"/>
      <c r="O430" s="431"/>
      <c r="P430" s="430"/>
      <c r="Q430" s="423">
        <v>78822.0</v>
      </c>
      <c r="R430" s="468"/>
      <c r="S430" s="400"/>
      <c r="T430" s="400">
        <v>0.0</v>
      </c>
      <c r="U430" s="400">
        <v>413414.16000000003</v>
      </c>
      <c r="V430" s="400"/>
      <c r="W430" s="400"/>
      <c r="X430" s="400"/>
      <c r="Y430" s="400">
        <v>363943.55555555556</v>
      </c>
      <c r="Z430" s="400"/>
      <c r="AA430" s="400">
        <v>777357.7155555557</v>
      </c>
      <c r="AB430" s="399"/>
      <c r="AC430" s="401"/>
      <c r="AD430" s="401"/>
      <c r="AE430" s="401"/>
      <c r="AF430" s="401"/>
      <c r="AG430" s="401"/>
      <c r="AH430" s="401"/>
    </row>
    <row r="431" ht="12.0" customHeight="1">
      <c r="A431" s="399"/>
      <c r="B431" s="436"/>
      <c r="C431" s="399"/>
      <c r="D431" s="399" t="s">
        <v>776</v>
      </c>
      <c r="E431" s="399"/>
      <c r="F431" s="399"/>
      <c r="G431" s="436"/>
      <c r="H431" s="436"/>
      <c r="I431" s="399"/>
      <c r="J431" s="436"/>
      <c r="K431" s="455"/>
      <c r="L431" s="436"/>
      <c r="M431" s="399"/>
      <c r="N431" s="399"/>
      <c r="O431" s="436"/>
      <c r="P431" s="399"/>
      <c r="Q431" s="399"/>
      <c r="R431" s="399"/>
      <c r="S431" s="400"/>
      <c r="T431" s="399"/>
      <c r="U431" s="400"/>
      <c r="V431" s="400"/>
      <c r="W431" s="400"/>
      <c r="X431" s="400"/>
      <c r="Y431" s="400"/>
      <c r="Z431" s="400"/>
      <c r="AA431" s="400"/>
      <c r="AB431" s="399"/>
      <c r="AC431" s="401"/>
      <c r="AD431" s="401"/>
      <c r="AE431" s="401"/>
      <c r="AF431" s="401"/>
      <c r="AG431" s="401"/>
      <c r="AH431" s="401"/>
    </row>
    <row r="432" ht="12.0" customHeight="1">
      <c r="A432" s="399"/>
      <c r="B432" s="436"/>
      <c r="C432" s="399"/>
      <c r="D432" s="469" t="s">
        <v>946</v>
      </c>
      <c r="E432" s="399" t="s">
        <v>947</v>
      </c>
      <c r="F432" s="399"/>
      <c r="G432" s="436"/>
      <c r="H432" s="436" t="s">
        <v>410</v>
      </c>
      <c r="I432" s="423">
        <v>88.75999999999999</v>
      </c>
      <c r="J432" s="470">
        <v>1.0</v>
      </c>
      <c r="K432" s="431">
        <v>88.75999999999999</v>
      </c>
      <c r="L432" s="468">
        <v>0.0</v>
      </c>
      <c r="M432" s="431">
        <v>480.0</v>
      </c>
      <c r="N432" s="431"/>
      <c r="O432" s="431"/>
      <c r="P432" s="430"/>
      <c r="Q432" s="468">
        <v>0.0</v>
      </c>
      <c r="R432" s="468"/>
      <c r="S432" s="400"/>
      <c r="T432" s="439">
        <v>0.0</v>
      </c>
      <c r="U432" s="400">
        <v>25598.4</v>
      </c>
      <c r="V432" s="400"/>
      <c r="W432" s="400"/>
      <c r="X432" s="400"/>
      <c r="Y432" s="400">
        <v>0.0</v>
      </c>
      <c r="Z432" s="400"/>
      <c r="AA432" s="400">
        <v>25598.4</v>
      </c>
      <c r="AB432" s="399"/>
      <c r="AC432" s="401"/>
      <c r="AD432" s="401"/>
      <c r="AE432" s="401"/>
      <c r="AF432" s="401"/>
      <c r="AG432" s="401"/>
      <c r="AH432" s="401"/>
    </row>
    <row r="433" ht="12.0" customHeight="1">
      <c r="A433" s="399"/>
      <c r="B433" s="436"/>
      <c r="C433" s="399"/>
      <c r="D433" s="399"/>
      <c r="E433" s="399"/>
      <c r="F433" s="399"/>
      <c r="G433" s="436"/>
      <c r="H433" s="436"/>
      <c r="I433" s="399"/>
      <c r="J433" s="436"/>
      <c r="K433" s="455"/>
      <c r="L433" s="436"/>
      <c r="M433" s="399"/>
      <c r="N433" s="399"/>
      <c r="O433" s="436"/>
      <c r="P433" s="399"/>
      <c r="Q433" s="399"/>
      <c r="R433" s="399"/>
      <c r="S433" s="400"/>
      <c r="T433" s="399"/>
      <c r="U433" s="400"/>
      <c r="V433" s="400"/>
      <c r="W433" s="400"/>
      <c r="X433" s="400"/>
      <c r="Y433" s="400"/>
      <c r="Z433" s="400"/>
      <c r="AA433" s="400"/>
      <c r="AB433" s="399"/>
      <c r="AC433" s="401"/>
      <c r="AD433" s="401"/>
      <c r="AE433" s="401"/>
      <c r="AF433" s="401"/>
      <c r="AG433" s="401"/>
      <c r="AH433" s="401"/>
    </row>
    <row r="434" ht="12.0" customHeight="1">
      <c r="A434" s="399"/>
      <c r="B434" s="436"/>
      <c r="C434" s="399"/>
      <c r="D434" s="399"/>
      <c r="E434" s="399"/>
      <c r="F434" s="399"/>
      <c r="G434" s="399"/>
      <c r="H434" s="399"/>
      <c r="I434" s="399"/>
      <c r="J434" s="399"/>
      <c r="K434" s="436" t="s">
        <v>607</v>
      </c>
      <c r="L434" s="436" t="s">
        <v>541</v>
      </c>
      <c r="M434" s="436" t="s">
        <v>648</v>
      </c>
      <c r="N434" s="399"/>
      <c r="O434" s="399"/>
      <c r="P434" s="436"/>
      <c r="Q434" s="399"/>
      <c r="R434" s="399"/>
      <c r="S434" s="400"/>
      <c r="T434" s="399"/>
      <c r="U434" s="400"/>
      <c r="V434" s="400"/>
      <c r="W434" s="400"/>
      <c r="X434" s="400"/>
      <c r="Y434" s="400"/>
      <c r="Z434" s="400"/>
      <c r="AA434" s="400"/>
      <c r="AB434" s="399"/>
      <c r="AC434" s="401"/>
      <c r="AD434" s="401"/>
      <c r="AE434" s="401"/>
      <c r="AF434" s="401"/>
      <c r="AG434" s="401"/>
      <c r="AH434" s="401"/>
    </row>
    <row r="435" ht="12.0" customHeight="1">
      <c r="A435" s="399"/>
      <c r="B435" s="436"/>
      <c r="C435" s="399"/>
      <c r="D435" s="469"/>
      <c r="E435" s="441" t="s">
        <v>609</v>
      </c>
      <c r="F435" s="399"/>
      <c r="G435" s="435" t="s">
        <v>357</v>
      </c>
      <c r="H435" s="435" t="s">
        <v>610</v>
      </c>
      <c r="I435" s="435" t="s">
        <v>611</v>
      </c>
      <c r="J435" s="435" t="s">
        <v>612</v>
      </c>
      <c r="K435" s="435" t="s">
        <v>613</v>
      </c>
      <c r="L435" s="435" t="s">
        <v>614</v>
      </c>
      <c r="M435" s="435" t="s">
        <v>615</v>
      </c>
      <c r="N435" s="399"/>
      <c r="O435" s="399"/>
      <c r="P435" s="436"/>
      <c r="Q435" s="399"/>
      <c r="R435" s="399"/>
      <c r="S435" s="400"/>
      <c r="T435" s="399"/>
      <c r="U435" s="400"/>
      <c r="V435" s="400"/>
      <c r="W435" s="400"/>
      <c r="X435" s="400"/>
      <c r="Y435" s="400"/>
      <c r="Z435" s="400"/>
      <c r="AA435" s="400"/>
      <c r="AB435" s="399"/>
      <c r="AC435" s="401"/>
      <c r="AD435" s="401"/>
      <c r="AE435" s="401"/>
      <c r="AF435" s="401"/>
      <c r="AG435" s="401"/>
      <c r="AH435" s="401"/>
    </row>
    <row r="436" ht="12.0" customHeight="1">
      <c r="A436" s="399"/>
      <c r="B436" s="436"/>
      <c r="C436" s="399"/>
      <c r="D436" s="399" t="s">
        <v>478</v>
      </c>
      <c r="E436" s="399" t="s">
        <v>676</v>
      </c>
      <c r="F436" s="399"/>
      <c r="G436" s="483">
        <v>12.0</v>
      </c>
      <c r="H436" s="455"/>
      <c r="I436" s="436"/>
      <c r="J436" s="455">
        <v>180.0</v>
      </c>
      <c r="K436" s="438">
        <v>0.0</v>
      </c>
      <c r="L436" s="431">
        <v>180.0</v>
      </c>
      <c r="M436" s="431">
        <v>1.875</v>
      </c>
      <c r="N436" s="455">
        <v>2.937</v>
      </c>
      <c r="O436" s="399" t="s">
        <v>629</v>
      </c>
      <c r="P436" s="455">
        <v>35.244</v>
      </c>
      <c r="Q436" s="399" t="s">
        <v>927</v>
      </c>
      <c r="R436" s="400"/>
      <c r="S436" s="399"/>
      <c r="T436" s="400"/>
      <c r="U436" s="400"/>
      <c r="V436" s="400"/>
      <c r="W436" s="400"/>
      <c r="X436" s="400"/>
      <c r="Y436" s="400"/>
      <c r="Z436" s="399"/>
      <c r="AA436" s="399"/>
      <c r="AB436" s="399"/>
      <c r="AC436" s="401"/>
      <c r="AD436" s="401"/>
      <c r="AE436" s="401"/>
      <c r="AF436" s="401"/>
      <c r="AG436" s="401"/>
      <c r="AH436" s="401"/>
    </row>
    <row r="437" ht="12.0" customHeight="1">
      <c r="A437" s="399"/>
      <c r="B437" s="436"/>
      <c r="C437" s="399"/>
      <c r="D437" s="399" t="s">
        <v>478</v>
      </c>
      <c r="E437" s="399" t="s">
        <v>928</v>
      </c>
      <c r="F437" s="399"/>
      <c r="G437" s="483">
        <v>2.0</v>
      </c>
      <c r="H437" s="455"/>
      <c r="I437" s="436"/>
      <c r="J437" s="455">
        <v>300.0</v>
      </c>
      <c r="K437" s="438">
        <v>0.0</v>
      </c>
      <c r="L437" s="431">
        <v>300.0</v>
      </c>
      <c r="M437" s="431">
        <v>3.125</v>
      </c>
      <c r="N437" s="455">
        <v>26.758</v>
      </c>
      <c r="O437" s="399" t="s">
        <v>629</v>
      </c>
      <c r="P437" s="455">
        <v>53.516</v>
      </c>
      <c r="Q437" s="399" t="s">
        <v>948</v>
      </c>
      <c r="R437" s="400"/>
      <c r="S437" s="399"/>
      <c r="T437" s="400"/>
      <c r="U437" s="400"/>
      <c r="V437" s="400"/>
      <c r="W437" s="400"/>
      <c r="X437" s="400"/>
      <c r="Y437" s="400"/>
      <c r="Z437" s="399"/>
      <c r="AA437" s="399"/>
      <c r="AB437" s="399"/>
      <c r="AC437" s="401"/>
      <c r="AD437" s="401"/>
      <c r="AE437" s="401"/>
      <c r="AF437" s="401"/>
      <c r="AG437" s="401"/>
      <c r="AH437" s="401"/>
    </row>
    <row r="438" ht="12.0" customHeight="1">
      <c r="A438" s="399"/>
      <c r="B438" s="436"/>
      <c r="C438" s="399"/>
      <c r="D438" s="399"/>
      <c r="E438" s="399"/>
      <c r="F438" s="399"/>
      <c r="G438" s="436"/>
      <c r="H438" s="455"/>
      <c r="I438" s="399"/>
      <c r="J438" s="455"/>
      <c r="K438" s="438"/>
      <c r="L438" s="431">
        <v>480.0</v>
      </c>
      <c r="M438" s="431">
        <v>5.0</v>
      </c>
      <c r="N438" s="436"/>
      <c r="O438" s="399"/>
      <c r="P438" s="455">
        <v>88.75999999999999</v>
      </c>
      <c r="Q438" s="399"/>
      <c r="R438" s="399"/>
      <c r="S438" s="400"/>
      <c r="T438" s="399"/>
      <c r="U438" s="400"/>
      <c r="V438" s="400"/>
      <c r="W438" s="400"/>
      <c r="X438" s="400"/>
      <c r="Y438" s="400"/>
      <c r="Z438" s="400"/>
      <c r="AA438" s="400"/>
      <c r="AB438" s="399"/>
      <c r="AC438" s="401"/>
      <c r="AD438" s="401"/>
      <c r="AE438" s="401"/>
      <c r="AF438" s="401"/>
      <c r="AG438" s="401"/>
      <c r="AH438" s="401"/>
    </row>
    <row r="439" ht="12.0" customHeight="1">
      <c r="A439" s="399"/>
      <c r="B439" s="436"/>
      <c r="C439" s="399"/>
      <c r="D439" s="399"/>
      <c r="E439" s="399"/>
      <c r="F439" s="399"/>
      <c r="G439" s="436"/>
      <c r="H439" s="455"/>
      <c r="I439" s="399"/>
      <c r="J439" s="455"/>
      <c r="K439" s="438"/>
      <c r="L439" s="431"/>
      <c r="M439" s="431"/>
      <c r="N439" s="436"/>
      <c r="O439" s="399"/>
      <c r="P439" s="455"/>
      <c r="Q439" s="399"/>
      <c r="R439" s="399"/>
      <c r="S439" s="400"/>
      <c r="T439" s="399"/>
      <c r="U439" s="400"/>
      <c r="V439" s="400"/>
      <c r="W439" s="400"/>
      <c r="X439" s="400"/>
      <c r="Y439" s="400"/>
      <c r="Z439" s="400"/>
      <c r="AA439" s="400"/>
      <c r="AB439" s="399"/>
      <c r="AC439" s="401"/>
      <c r="AD439" s="401"/>
      <c r="AE439" s="401"/>
      <c r="AF439" s="401"/>
      <c r="AG439" s="401"/>
      <c r="AH439" s="401"/>
    </row>
    <row r="440" ht="12.0" customHeight="1">
      <c r="A440" s="399"/>
      <c r="B440" s="436"/>
      <c r="C440" s="399"/>
      <c r="D440" s="399"/>
      <c r="E440" s="441" t="s">
        <v>544</v>
      </c>
      <c r="F440" s="435" t="s">
        <v>649</v>
      </c>
      <c r="G440" s="435" t="s">
        <v>553</v>
      </c>
      <c r="H440" s="479" t="s">
        <v>631</v>
      </c>
      <c r="I440" s="435" t="s">
        <v>632</v>
      </c>
      <c r="J440" s="479" t="s">
        <v>633</v>
      </c>
      <c r="K440" s="442" t="s">
        <v>634</v>
      </c>
      <c r="L440" s="479" t="s">
        <v>635</v>
      </c>
      <c r="M440" s="431"/>
      <c r="N440" s="436"/>
      <c r="O440" s="399"/>
      <c r="P440" s="455"/>
      <c r="Q440" s="399"/>
      <c r="R440" s="399"/>
      <c r="S440" s="400"/>
      <c r="T440" s="399"/>
      <c r="U440" s="400"/>
      <c r="V440" s="400"/>
      <c r="W440" s="400"/>
      <c r="X440" s="400"/>
      <c r="Y440" s="400"/>
      <c r="Z440" s="400"/>
      <c r="AA440" s="400"/>
      <c r="AB440" s="399"/>
      <c r="AC440" s="401"/>
      <c r="AD440" s="401"/>
      <c r="AE440" s="401"/>
      <c r="AF440" s="401"/>
      <c r="AG440" s="401"/>
      <c r="AH440" s="401"/>
    </row>
    <row r="441" ht="12.0" customHeight="1">
      <c r="A441" s="399"/>
      <c r="B441" s="436"/>
      <c r="C441" s="399"/>
      <c r="D441" s="399"/>
      <c r="E441" s="399" t="s">
        <v>636</v>
      </c>
      <c r="F441" s="399"/>
      <c r="G441" s="480">
        <v>0.0</v>
      </c>
      <c r="H441" s="480">
        <v>0.0</v>
      </c>
      <c r="I441" s="456">
        <v>0.0</v>
      </c>
      <c r="J441" s="456">
        <v>0.0</v>
      </c>
      <c r="K441" s="456">
        <v>0.0</v>
      </c>
      <c r="L441" s="456">
        <v>0.0</v>
      </c>
      <c r="M441" s="431"/>
      <c r="N441" s="436"/>
      <c r="O441" s="399"/>
      <c r="P441" s="455"/>
      <c r="Q441" s="399"/>
      <c r="R441" s="399"/>
      <c r="S441" s="400"/>
      <c r="T441" s="399"/>
      <c r="U441" s="400"/>
      <c r="V441" s="400"/>
      <c r="W441" s="400"/>
      <c r="X441" s="400"/>
      <c r="Y441" s="400"/>
      <c r="Z441" s="400"/>
      <c r="AA441" s="400"/>
      <c r="AB441" s="399"/>
      <c r="AC441" s="401"/>
      <c r="AD441" s="401"/>
      <c r="AE441" s="401"/>
      <c r="AF441" s="401"/>
      <c r="AG441" s="401"/>
      <c r="AH441" s="401"/>
    </row>
    <row r="442" ht="12.0" customHeight="1">
      <c r="A442" s="399"/>
      <c r="B442" s="436"/>
      <c r="C442" s="399"/>
      <c r="D442" s="399"/>
      <c r="E442" s="399" t="s">
        <v>478</v>
      </c>
      <c r="F442" s="399"/>
      <c r="G442" s="480">
        <v>480.0</v>
      </c>
      <c r="H442" s="480">
        <v>5.0</v>
      </c>
      <c r="I442" s="456">
        <v>0.0</v>
      </c>
      <c r="J442" s="456">
        <v>0.0</v>
      </c>
      <c r="K442" s="456">
        <v>25598.4</v>
      </c>
      <c r="L442" s="456">
        <v>25598.4</v>
      </c>
      <c r="M442" s="431"/>
      <c r="N442" s="436"/>
      <c r="O442" s="399"/>
      <c r="P442" s="455"/>
      <c r="Q442" s="399"/>
      <c r="R442" s="399"/>
      <c r="S442" s="400"/>
      <c r="T442" s="399"/>
      <c r="U442" s="400"/>
      <c r="V442" s="400"/>
      <c r="W442" s="400"/>
      <c r="X442" s="400"/>
      <c r="Y442" s="400"/>
      <c r="Z442" s="400"/>
      <c r="AA442" s="400"/>
      <c r="AB442" s="399"/>
      <c r="AC442" s="401"/>
      <c r="AD442" s="401"/>
      <c r="AE442" s="401"/>
      <c r="AF442" s="401"/>
      <c r="AG442" s="401"/>
      <c r="AH442" s="401"/>
    </row>
    <row r="443" ht="12.0" customHeight="1">
      <c r="A443" s="399"/>
      <c r="B443" s="436"/>
      <c r="C443" s="399"/>
      <c r="D443" s="399"/>
      <c r="E443" s="399"/>
      <c r="F443" s="399"/>
      <c r="G443" s="399"/>
      <c r="H443" s="399"/>
      <c r="I443" s="399"/>
      <c r="J443" s="436"/>
      <c r="K443" s="455"/>
      <c r="L443" s="436"/>
      <c r="M443" s="399"/>
      <c r="N443" s="399"/>
      <c r="O443" s="436"/>
      <c r="P443" s="399"/>
      <c r="Q443" s="399"/>
      <c r="R443" s="399"/>
      <c r="S443" s="400"/>
      <c r="T443" s="399"/>
      <c r="U443" s="400"/>
      <c r="V443" s="400"/>
      <c r="W443" s="400"/>
      <c r="X443" s="400"/>
      <c r="Y443" s="400"/>
      <c r="Z443" s="400"/>
      <c r="AA443" s="400"/>
      <c r="AB443" s="399"/>
      <c r="AC443" s="428"/>
      <c r="AD443" s="401"/>
      <c r="AE443" s="505"/>
      <c r="AF443" s="401"/>
      <c r="AG443" s="401"/>
      <c r="AH443" s="401"/>
    </row>
    <row r="444" ht="12.0" customHeight="1">
      <c r="A444" s="399"/>
      <c r="B444" s="436"/>
      <c r="C444" s="399"/>
      <c r="D444" s="469" t="s">
        <v>949</v>
      </c>
      <c r="E444" s="399" t="s">
        <v>950</v>
      </c>
      <c r="F444" s="399"/>
      <c r="G444" s="436"/>
      <c r="H444" s="436" t="s">
        <v>410</v>
      </c>
      <c r="I444" s="423">
        <v>53.516</v>
      </c>
      <c r="J444" s="470">
        <v>1.0</v>
      </c>
      <c r="K444" s="431">
        <v>53.516</v>
      </c>
      <c r="L444" s="468">
        <v>0.0</v>
      </c>
      <c r="M444" s="431">
        <v>222.0</v>
      </c>
      <c r="N444" s="431"/>
      <c r="O444" s="431"/>
      <c r="P444" s="430"/>
      <c r="Q444" s="468">
        <v>0.0</v>
      </c>
      <c r="R444" s="468"/>
      <c r="S444" s="400"/>
      <c r="T444" s="439">
        <v>0.0</v>
      </c>
      <c r="U444" s="400">
        <v>11839.26</v>
      </c>
      <c r="V444" s="400"/>
      <c r="W444" s="400"/>
      <c r="X444" s="400"/>
      <c r="Y444" s="400">
        <v>0.0</v>
      </c>
      <c r="Z444" s="400"/>
      <c r="AA444" s="400">
        <v>11839.26</v>
      </c>
      <c r="AB444" s="399"/>
      <c r="AC444" s="401"/>
      <c r="AD444" s="401"/>
      <c r="AE444" s="401"/>
      <c r="AF444" s="401"/>
      <c r="AG444" s="401"/>
      <c r="AH444" s="401"/>
    </row>
    <row r="445" ht="12.0" customHeight="1">
      <c r="A445" s="399"/>
      <c r="B445" s="436"/>
      <c r="C445" s="399"/>
      <c r="D445" s="399"/>
      <c r="E445" s="399"/>
      <c r="F445" s="399"/>
      <c r="G445" s="436"/>
      <c r="H445" s="436"/>
      <c r="I445" s="399"/>
      <c r="J445" s="436"/>
      <c r="K445" s="455"/>
      <c r="L445" s="436"/>
      <c r="M445" s="399"/>
      <c r="N445" s="399"/>
      <c r="O445" s="436"/>
      <c r="P445" s="399"/>
      <c r="Q445" s="399"/>
      <c r="R445" s="399"/>
      <c r="S445" s="400"/>
      <c r="T445" s="399"/>
      <c r="U445" s="400"/>
      <c r="V445" s="400"/>
      <c r="W445" s="400"/>
      <c r="X445" s="400"/>
      <c r="Y445" s="400"/>
      <c r="Z445" s="400"/>
      <c r="AA445" s="400"/>
      <c r="AB445" s="399"/>
      <c r="AC445" s="401"/>
      <c r="AD445" s="401"/>
      <c r="AE445" s="401"/>
      <c r="AF445" s="401"/>
      <c r="AG445" s="401"/>
      <c r="AH445" s="401"/>
    </row>
    <row r="446" ht="12.0" customHeight="1">
      <c r="A446" s="399"/>
      <c r="B446" s="436"/>
      <c r="C446" s="399"/>
      <c r="D446" s="399"/>
      <c r="E446" s="399"/>
      <c r="F446" s="399"/>
      <c r="G446" s="399"/>
      <c r="H446" s="399"/>
      <c r="I446" s="399"/>
      <c r="J446" s="399"/>
      <c r="K446" s="436" t="s">
        <v>607</v>
      </c>
      <c r="L446" s="436" t="s">
        <v>541</v>
      </c>
      <c r="M446" s="436" t="s">
        <v>648</v>
      </c>
      <c r="N446" s="399"/>
      <c r="O446" s="399"/>
      <c r="P446" s="436"/>
      <c r="Q446" s="399"/>
      <c r="R446" s="399"/>
      <c r="S446" s="400"/>
      <c r="T446" s="399"/>
      <c r="U446" s="400"/>
      <c r="V446" s="400"/>
      <c r="W446" s="400"/>
      <c r="X446" s="400"/>
      <c r="Y446" s="400"/>
      <c r="Z446" s="400"/>
      <c r="AA446" s="400"/>
      <c r="AB446" s="399"/>
      <c r="AC446" s="401"/>
      <c r="AD446" s="401"/>
      <c r="AE446" s="401"/>
      <c r="AF446" s="401"/>
      <c r="AG446" s="401"/>
      <c r="AH446" s="401"/>
    </row>
    <row r="447" ht="12.0" customHeight="1">
      <c r="A447" s="399"/>
      <c r="B447" s="436"/>
      <c r="C447" s="399"/>
      <c r="D447" s="469"/>
      <c r="E447" s="441" t="s">
        <v>609</v>
      </c>
      <c r="F447" s="399"/>
      <c r="G447" s="435" t="s">
        <v>357</v>
      </c>
      <c r="H447" s="435" t="s">
        <v>610</v>
      </c>
      <c r="I447" s="435" t="s">
        <v>611</v>
      </c>
      <c r="J447" s="435" t="s">
        <v>612</v>
      </c>
      <c r="K447" s="435" t="s">
        <v>613</v>
      </c>
      <c r="L447" s="435" t="s">
        <v>614</v>
      </c>
      <c r="M447" s="435" t="s">
        <v>615</v>
      </c>
      <c r="N447" s="399"/>
      <c r="O447" s="399"/>
      <c r="P447" s="436"/>
      <c r="Q447" s="399"/>
      <c r="R447" s="399"/>
      <c r="S447" s="400"/>
      <c r="T447" s="399"/>
      <c r="U447" s="400"/>
      <c r="V447" s="400"/>
      <c r="W447" s="400"/>
      <c r="X447" s="400"/>
      <c r="Y447" s="400"/>
      <c r="Z447" s="400"/>
      <c r="AA447" s="400"/>
      <c r="AB447" s="399"/>
      <c r="AC447" s="401"/>
      <c r="AD447" s="401"/>
      <c r="AE447" s="401"/>
      <c r="AF447" s="401"/>
      <c r="AG447" s="401"/>
      <c r="AH447" s="401"/>
    </row>
    <row r="448" ht="12.0" customHeight="1">
      <c r="A448" s="399"/>
      <c r="B448" s="436"/>
      <c r="C448" s="399"/>
      <c r="D448" s="399" t="s">
        <v>478</v>
      </c>
      <c r="E448" s="399" t="s">
        <v>928</v>
      </c>
      <c r="F448" s="399"/>
      <c r="G448" s="483">
        <v>2.0</v>
      </c>
      <c r="H448" s="455"/>
      <c r="I448" s="436"/>
      <c r="J448" s="455">
        <v>222.0</v>
      </c>
      <c r="K448" s="438">
        <v>0.0</v>
      </c>
      <c r="L448" s="431">
        <v>222.0</v>
      </c>
      <c r="M448" s="431">
        <v>2.3125</v>
      </c>
      <c r="N448" s="455">
        <v>26.758</v>
      </c>
      <c r="O448" s="399" t="s">
        <v>629</v>
      </c>
      <c r="P448" s="455">
        <v>53.516</v>
      </c>
      <c r="Q448" s="399" t="s">
        <v>948</v>
      </c>
      <c r="R448" s="400"/>
      <c r="S448" s="399"/>
      <c r="T448" s="400"/>
      <c r="U448" s="400"/>
      <c r="V448" s="400"/>
      <c r="W448" s="400"/>
      <c r="X448" s="400"/>
      <c r="Y448" s="400"/>
      <c r="Z448" s="399"/>
      <c r="AA448" s="399"/>
      <c r="AB448" s="399"/>
      <c r="AC448" s="401"/>
      <c r="AD448" s="401"/>
      <c r="AE448" s="401"/>
      <c r="AF448" s="401"/>
      <c r="AG448" s="401"/>
      <c r="AH448" s="401"/>
    </row>
    <row r="449" ht="12.0" customHeight="1">
      <c r="A449" s="399"/>
      <c r="B449" s="436"/>
      <c r="C449" s="399"/>
      <c r="D449" s="399"/>
      <c r="E449" s="399"/>
      <c r="F449" s="399"/>
      <c r="G449" s="436"/>
      <c r="H449" s="455"/>
      <c r="I449" s="399"/>
      <c r="J449" s="455"/>
      <c r="K449" s="438"/>
      <c r="L449" s="431">
        <v>222.0</v>
      </c>
      <c r="M449" s="431">
        <v>2.3125</v>
      </c>
      <c r="N449" s="436"/>
      <c r="O449" s="399"/>
      <c r="P449" s="455">
        <v>53.516</v>
      </c>
      <c r="Q449" s="399"/>
      <c r="R449" s="399"/>
      <c r="S449" s="400"/>
      <c r="T449" s="399"/>
      <c r="U449" s="400"/>
      <c r="V449" s="400"/>
      <c r="W449" s="400"/>
      <c r="X449" s="400"/>
      <c r="Y449" s="400"/>
      <c r="Z449" s="400"/>
      <c r="AA449" s="400"/>
      <c r="AB449" s="399"/>
      <c r="AC449" s="401"/>
      <c r="AD449" s="401"/>
      <c r="AE449" s="401"/>
      <c r="AF449" s="401"/>
      <c r="AG449" s="401"/>
      <c r="AH449" s="401"/>
    </row>
    <row r="450" ht="12.0" customHeight="1">
      <c r="A450" s="399"/>
      <c r="B450" s="436"/>
      <c r="C450" s="399"/>
      <c r="D450" s="399"/>
      <c r="E450" s="399"/>
      <c r="F450" s="399"/>
      <c r="G450" s="436"/>
      <c r="H450" s="455"/>
      <c r="I450" s="399"/>
      <c r="J450" s="455"/>
      <c r="K450" s="438"/>
      <c r="L450" s="431"/>
      <c r="M450" s="431"/>
      <c r="N450" s="436"/>
      <c r="O450" s="399"/>
      <c r="P450" s="455"/>
      <c r="Q450" s="399"/>
      <c r="R450" s="399"/>
      <c r="S450" s="400"/>
      <c r="T450" s="399"/>
      <c r="U450" s="400"/>
      <c r="V450" s="400"/>
      <c r="W450" s="400"/>
      <c r="X450" s="400"/>
      <c r="Y450" s="400"/>
      <c r="Z450" s="400"/>
      <c r="AA450" s="400"/>
      <c r="AB450" s="399"/>
      <c r="AC450" s="401"/>
      <c r="AD450" s="401"/>
      <c r="AE450" s="401"/>
      <c r="AF450" s="401"/>
      <c r="AG450" s="401"/>
      <c r="AH450" s="401"/>
    </row>
    <row r="451" ht="12.0" customHeight="1">
      <c r="A451" s="399"/>
      <c r="B451" s="436"/>
      <c r="C451" s="399"/>
      <c r="D451" s="399"/>
      <c r="E451" s="441" t="s">
        <v>544</v>
      </c>
      <c r="F451" s="435" t="s">
        <v>649</v>
      </c>
      <c r="G451" s="435" t="s">
        <v>553</v>
      </c>
      <c r="H451" s="479" t="s">
        <v>631</v>
      </c>
      <c r="I451" s="435" t="s">
        <v>632</v>
      </c>
      <c r="J451" s="479" t="s">
        <v>633</v>
      </c>
      <c r="K451" s="442" t="s">
        <v>634</v>
      </c>
      <c r="L451" s="479" t="s">
        <v>635</v>
      </c>
      <c r="M451" s="431"/>
      <c r="N451" s="436"/>
      <c r="O451" s="399"/>
      <c r="P451" s="455"/>
      <c r="Q451" s="399"/>
      <c r="R451" s="399"/>
      <c r="S451" s="400"/>
      <c r="T451" s="399"/>
      <c r="U451" s="400"/>
      <c r="V451" s="400"/>
      <c r="W451" s="400"/>
      <c r="X451" s="400"/>
      <c r="Y451" s="400"/>
      <c r="Z451" s="400"/>
      <c r="AA451" s="400"/>
      <c r="AB451" s="399"/>
      <c r="AC451" s="401"/>
      <c r="AD451" s="401"/>
      <c r="AE451" s="401"/>
      <c r="AF451" s="401"/>
      <c r="AG451" s="401"/>
      <c r="AH451" s="401"/>
    </row>
    <row r="452" ht="12.0" customHeight="1">
      <c r="A452" s="399"/>
      <c r="B452" s="436"/>
      <c r="C452" s="399"/>
      <c r="D452" s="399"/>
      <c r="E452" s="399" t="s">
        <v>636</v>
      </c>
      <c r="F452" s="399"/>
      <c r="G452" s="480">
        <v>0.0</v>
      </c>
      <c r="H452" s="480">
        <v>0.0</v>
      </c>
      <c r="I452" s="456">
        <v>0.0</v>
      </c>
      <c r="J452" s="456">
        <v>0.0</v>
      </c>
      <c r="K452" s="456">
        <v>0.0</v>
      </c>
      <c r="L452" s="456">
        <v>0.0</v>
      </c>
      <c r="M452" s="431"/>
      <c r="N452" s="436"/>
      <c r="O452" s="399"/>
      <c r="P452" s="455"/>
      <c r="Q452" s="399"/>
      <c r="R452" s="399"/>
      <c r="S452" s="400"/>
      <c r="T452" s="399"/>
      <c r="U452" s="400"/>
      <c r="V452" s="400"/>
      <c r="W452" s="400"/>
      <c r="X452" s="400"/>
      <c r="Y452" s="400"/>
      <c r="Z452" s="400"/>
      <c r="AA452" s="400"/>
      <c r="AB452" s="399"/>
      <c r="AC452" s="401"/>
      <c r="AD452" s="401"/>
      <c r="AE452" s="401"/>
      <c r="AF452" s="401"/>
      <c r="AG452" s="401"/>
      <c r="AH452" s="401"/>
    </row>
    <row r="453" ht="12.0" customHeight="1">
      <c r="A453" s="399"/>
      <c r="B453" s="436"/>
      <c r="C453" s="399"/>
      <c r="D453" s="399"/>
      <c r="E453" s="399" t="s">
        <v>478</v>
      </c>
      <c r="F453" s="399"/>
      <c r="G453" s="480">
        <v>222.0</v>
      </c>
      <c r="H453" s="480">
        <v>2.3125</v>
      </c>
      <c r="I453" s="456">
        <v>0.0</v>
      </c>
      <c r="J453" s="456">
        <v>0.0</v>
      </c>
      <c r="K453" s="456">
        <v>11839.26</v>
      </c>
      <c r="L453" s="456">
        <v>11839.26</v>
      </c>
      <c r="M453" s="431"/>
      <c r="N453" s="436"/>
      <c r="O453" s="399"/>
      <c r="P453" s="455"/>
      <c r="Q453" s="399"/>
      <c r="R453" s="399"/>
      <c r="S453" s="400"/>
      <c r="T453" s="399"/>
      <c r="U453" s="400"/>
      <c r="V453" s="400"/>
      <c r="W453" s="400"/>
      <c r="X453" s="400"/>
      <c r="Y453" s="400"/>
      <c r="Z453" s="400"/>
      <c r="AA453" s="400"/>
      <c r="AB453" s="399"/>
      <c r="AC453" s="401"/>
      <c r="AD453" s="401"/>
      <c r="AE453" s="401"/>
      <c r="AF453" s="401"/>
      <c r="AG453" s="401"/>
      <c r="AH453" s="401"/>
    </row>
    <row r="454" ht="12.0" customHeight="1">
      <c r="A454" s="399"/>
      <c r="B454" s="436"/>
      <c r="C454" s="399"/>
      <c r="D454" s="399"/>
      <c r="E454" s="399"/>
      <c r="F454" s="399"/>
      <c r="G454" s="455"/>
      <c r="H454" s="455"/>
      <c r="I454" s="456"/>
      <c r="J454" s="456"/>
      <c r="K454" s="456"/>
      <c r="L454" s="456"/>
      <c r="M454" s="431"/>
      <c r="N454" s="436"/>
      <c r="O454" s="399"/>
      <c r="P454" s="455"/>
      <c r="Q454" s="399"/>
      <c r="R454" s="399"/>
      <c r="S454" s="400"/>
      <c r="T454" s="399"/>
      <c r="U454" s="400"/>
      <c r="V454" s="400"/>
      <c r="W454" s="400"/>
      <c r="X454" s="400"/>
      <c r="Y454" s="400"/>
      <c r="Z454" s="400"/>
      <c r="AA454" s="400"/>
      <c r="AB454" s="399"/>
      <c r="AC454" s="401"/>
      <c r="AD454" s="401"/>
      <c r="AE454" s="401"/>
      <c r="AF454" s="401"/>
      <c r="AG454" s="401"/>
      <c r="AH454" s="401"/>
    </row>
    <row r="455" ht="12.0" customHeight="1">
      <c r="A455" s="399"/>
      <c r="B455" s="436"/>
      <c r="C455" s="399"/>
      <c r="D455" s="469" t="s">
        <v>951</v>
      </c>
      <c r="E455" s="399" t="s">
        <v>952</v>
      </c>
      <c r="F455" s="399"/>
      <c r="G455" s="436"/>
      <c r="H455" s="436" t="s">
        <v>410</v>
      </c>
      <c r="I455" s="423">
        <v>400.0</v>
      </c>
      <c r="J455" s="470">
        <v>1.0</v>
      </c>
      <c r="K455" s="431">
        <v>400.0</v>
      </c>
      <c r="L455" s="468">
        <v>0.0</v>
      </c>
      <c r="M455" s="431">
        <v>1554.0</v>
      </c>
      <c r="N455" s="431"/>
      <c r="O455" s="431"/>
      <c r="P455" s="430"/>
      <c r="Q455" s="468">
        <v>0.0</v>
      </c>
      <c r="R455" s="468"/>
      <c r="S455" s="400"/>
      <c r="T455" s="439">
        <v>0.0</v>
      </c>
      <c r="U455" s="400">
        <v>82874.82</v>
      </c>
      <c r="V455" s="400"/>
      <c r="W455" s="400"/>
      <c r="X455" s="400"/>
      <c r="Y455" s="400">
        <v>0.0</v>
      </c>
      <c r="Z455" s="400"/>
      <c r="AA455" s="400">
        <v>82874.82</v>
      </c>
      <c r="AB455" s="399"/>
      <c r="AC455" s="401"/>
      <c r="AD455" s="401"/>
      <c r="AE455" s="401"/>
      <c r="AF455" s="401"/>
      <c r="AG455" s="401"/>
      <c r="AH455" s="401"/>
    </row>
    <row r="456" ht="12.0" customHeight="1">
      <c r="A456" s="399"/>
      <c r="B456" s="436"/>
      <c r="C456" s="399"/>
      <c r="D456" s="399"/>
      <c r="E456" s="399"/>
      <c r="F456" s="399"/>
      <c r="G456" s="436"/>
      <c r="H456" s="436"/>
      <c r="I456" s="399"/>
      <c r="J456" s="436"/>
      <c r="K456" s="455"/>
      <c r="L456" s="436"/>
      <c r="M456" s="399"/>
      <c r="N456" s="399"/>
      <c r="O456" s="436"/>
      <c r="P456" s="399"/>
      <c r="Q456" s="399"/>
      <c r="R456" s="399"/>
      <c r="S456" s="400"/>
      <c r="T456" s="399"/>
      <c r="U456" s="400"/>
      <c r="V456" s="400"/>
      <c r="W456" s="400"/>
      <c r="X456" s="400"/>
      <c r="Y456" s="400"/>
      <c r="Z456" s="400"/>
      <c r="AA456" s="400"/>
      <c r="AB456" s="399"/>
      <c r="AC456" s="401"/>
      <c r="AD456" s="401"/>
      <c r="AE456" s="401"/>
      <c r="AF456" s="401"/>
      <c r="AG456" s="401"/>
      <c r="AH456" s="401"/>
    </row>
    <row r="457" ht="12.0" customHeight="1">
      <c r="A457" s="399"/>
      <c r="B457" s="436"/>
      <c r="C457" s="399"/>
      <c r="D457" s="399"/>
      <c r="E457" s="399"/>
      <c r="F457" s="399"/>
      <c r="G457" s="399"/>
      <c r="H457" s="399"/>
      <c r="I457" s="399"/>
      <c r="J457" s="399"/>
      <c r="K457" s="436" t="s">
        <v>607</v>
      </c>
      <c r="L457" s="436" t="s">
        <v>541</v>
      </c>
      <c r="M457" s="436" t="s">
        <v>648</v>
      </c>
      <c r="N457" s="399"/>
      <c r="O457" s="399"/>
      <c r="P457" s="436"/>
      <c r="Q457" s="399"/>
      <c r="R457" s="399"/>
      <c r="S457" s="400"/>
      <c r="T457" s="399"/>
      <c r="U457" s="400"/>
      <c r="V457" s="400"/>
      <c r="W457" s="400"/>
      <c r="X457" s="400"/>
      <c r="Y457" s="400"/>
      <c r="Z457" s="400"/>
      <c r="AA457" s="400"/>
      <c r="AB457" s="399"/>
      <c r="AC457" s="401"/>
      <c r="AD457" s="401"/>
      <c r="AE457" s="401"/>
      <c r="AF457" s="401"/>
      <c r="AG457" s="401"/>
      <c r="AH457" s="401"/>
    </row>
    <row r="458" ht="12.0" customHeight="1">
      <c r="A458" s="399"/>
      <c r="B458" s="436"/>
      <c r="C458" s="399"/>
      <c r="D458" s="469"/>
      <c r="E458" s="441" t="s">
        <v>609</v>
      </c>
      <c r="F458" s="399"/>
      <c r="G458" s="435" t="s">
        <v>357</v>
      </c>
      <c r="H458" s="435" t="s">
        <v>610</v>
      </c>
      <c r="I458" s="435" t="s">
        <v>611</v>
      </c>
      <c r="J458" s="435" t="s">
        <v>612</v>
      </c>
      <c r="K458" s="435" t="s">
        <v>613</v>
      </c>
      <c r="L458" s="435" t="s">
        <v>614</v>
      </c>
      <c r="M458" s="435" t="s">
        <v>615</v>
      </c>
      <c r="N458" s="399"/>
      <c r="O458" s="399"/>
      <c r="P458" s="436"/>
      <c r="Q458" s="399"/>
      <c r="R458" s="399"/>
      <c r="S458" s="400"/>
      <c r="T458" s="399"/>
      <c r="U458" s="400"/>
      <c r="V458" s="400"/>
      <c r="W458" s="400"/>
      <c r="X458" s="400"/>
      <c r="Y458" s="400"/>
      <c r="Z458" s="400"/>
      <c r="AA458" s="400"/>
      <c r="AB458" s="399"/>
      <c r="AC458" s="401"/>
      <c r="AD458" s="401"/>
      <c r="AE458" s="401"/>
      <c r="AF458" s="401"/>
      <c r="AG458" s="401"/>
      <c r="AH458" s="401"/>
    </row>
    <row r="459" ht="12.0" customHeight="1">
      <c r="A459" s="399"/>
      <c r="B459" s="436"/>
      <c r="C459" s="399"/>
      <c r="D459" s="399" t="s">
        <v>478</v>
      </c>
      <c r="E459" s="399" t="s">
        <v>654</v>
      </c>
      <c r="F459" s="399"/>
      <c r="G459" s="483">
        <v>100.0</v>
      </c>
      <c r="H459" s="455"/>
      <c r="I459" s="436"/>
      <c r="J459" s="455">
        <v>1554.0</v>
      </c>
      <c r="K459" s="438">
        <v>0.0</v>
      </c>
      <c r="L459" s="478">
        <v>1554.0</v>
      </c>
      <c r="M459" s="478">
        <v>16.1875</v>
      </c>
      <c r="N459" s="436">
        <v>4.0</v>
      </c>
      <c r="O459" s="399" t="s">
        <v>629</v>
      </c>
      <c r="P459" s="479">
        <v>400.0</v>
      </c>
      <c r="Q459" s="424" t="s">
        <v>655</v>
      </c>
      <c r="R459" s="424"/>
      <c r="S459" s="400"/>
      <c r="T459" s="399"/>
      <c r="U459" s="400"/>
      <c r="V459" s="400"/>
      <c r="W459" s="400"/>
      <c r="X459" s="400"/>
      <c r="Y459" s="400"/>
      <c r="Z459" s="400"/>
      <c r="AA459" s="400"/>
      <c r="AB459" s="399"/>
      <c r="AC459" s="401"/>
      <c r="AD459" s="401"/>
      <c r="AE459" s="401"/>
      <c r="AF459" s="401"/>
      <c r="AG459" s="401"/>
      <c r="AH459" s="401"/>
    </row>
    <row r="460" ht="12.0" customHeight="1">
      <c r="A460" s="399"/>
      <c r="B460" s="436"/>
      <c r="C460" s="399"/>
      <c r="D460" s="399"/>
      <c r="E460" s="399"/>
      <c r="F460" s="399"/>
      <c r="G460" s="436"/>
      <c r="H460" s="455"/>
      <c r="I460" s="399"/>
      <c r="J460" s="455"/>
      <c r="K460" s="438"/>
      <c r="L460" s="431">
        <v>1554.0</v>
      </c>
      <c r="M460" s="431">
        <v>16.1875</v>
      </c>
      <c r="N460" s="436"/>
      <c r="O460" s="399"/>
      <c r="P460" s="455">
        <v>400.0</v>
      </c>
      <c r="Q460" s="399"/>
      <c r="R460" s="399"/>
      <c r="S460" s="400"/>
      <c r="T460" s="399"/>
      <c r="U460" s="400"/>
      <c r="V460" s="400"/>
      <c r="W460" s="400"/>
      <c r="X460" s="400"/>
      <c r="Y460" s="400"/>
      <c r="Z460" s="400"/>
      <c r="AA460" s="400"/>
      <c r="AB460" s="399"/>
      <c r="AC460" s="401"/>
      <c r="AD460" s="401"/>
      <c r="AE460" s="401"/>
      <c r="AF460" s="401"/>
      <c r="AG460" s="401"/>
      <c r="AH460" s="401"/>
    </row>
    <row r="461" ht="12.0" customHeight="1">
      <c r="A461" s="399"/>
      <c r="B461" s="436"/>
      <c r="C461" s="399"/>
      <c r="D461" s="399"/>
      <c r="E461" s="399"/>
      <c r="F461" s="399"/>
      <c r="G461" s="436"/>
      <c r="H461" s="455"/>
      <c r="I461" s="399"/>
      <c r="J461" s="455"/>
      <c r="K461" s="438"/>
      <c r="L461" s="431"/>
      <c r="M461" s="431"/>
      <c r="N461" s="436"/>
      <c r="O461" s="399"/>
      <c r="P461" s="455"/>
      <c r="Q461" s="399"/>
      <c r="R461" s="399"/>
      <c r="S461" s="400"/>
      <c r="T461" s="399"/>
      <c r="U461" s="400"/>
      <c r="V461" s="400"/>
      <c r="W461" s="400"/>
      <c r="X461" s="400"/>
      <c r="Y461" s="400"/>
      <c r="Z461" s="400"/>
      <c r="AA461" s="400"/>
      <c r="AB461" s="399"/>
      <c r="AC461" s="401"/>
      <c r="AD461" s="401"/>
      <c r="AE461" s="401"/>
      <c r="AF461" s="401"/>
      <c r="AG461" s="401"/>
      <c r="AH461" s="401"/>
    </row>
    <row r="462" ht="12.0" customHeight="1">
      <c r="A462" s="399"/>
      <c r="B462" s="436"/>
      <c r="C462" s="399"/>
      <c r="D462" s="399"/>
      <c r="E462" s="441" t="s">
        <v>544</v>
      </c>
      <c r="F462" s="435" t="s">
        <v>649</v>
      </c>
      <c r="G462" s="435" t="s">
        <v>553</v>
      </c>
      <c r="H462" s="479" t="s">
        <v>631</v>
      </c>
      <c r="I462" s="435" t="s">
        <v>632</v>
      </c>
      <c r="J462" s="479" t="s">
        <v>633</v>
      </c>
      <c r="K462" s="442" t="s">
        <v>634</v>
      </c>
      <c r="L462" s="479" t="s">
        <v>635</v>
      </c>
      <c r="M462" s="431"/>
      <c r="N462" s="436"/>
      <c r="O462" s="399"/>
      <c r="P462" s="455"/>
      <c r="Q462" s="399"/>
      <c r="R462" s="399"/>
      <c r="S462" s="400"/>
      <c r="T462" s="399"/>
      <c r="U462" s="400"/>
      <c r="V462" s="400"/>
      <c r="W462" s="400"/>
      <c r="X462" s="400"/>
      <c r="Y462" s="400"/>
      <c r="Z462" s="400"/>
      <c r="AA462" s="400"/>
      <c r="AB462" s="399"/>
      <c r="AC462" s="401"/>
      <c r="AD462" s="401"/>
      <c r="AE462" s="401"/>
      <c r="AF462" s="401"/>
      <c r="AG462" s="401"/>
      <c r="AH462" s="401"/>
    </row>
    <row r="463" ht="12.0" customHeight="1">
      <c r="A463" s="399"/>
      <c r="B463" s="436"/>
      <c r="C463" s="399"/>
      <c r="D463" s="399"/>
      <c r="E463" s="399" t="s">
        <v>636</v>
      </c>
      <c r="F463" s="399"/>
      <c r="G463" s="480">
        <v>0.0</v>
      </c>
      <c r="H463" s="480">
        <v>0.0</v>
      </c>
      <c r="I463" s="456">
        <v>0.0</v>
      </c>
      <c r="J463" s="456">
        <v>0.0</v>
      </c>
      <c r="K463" s="456">
        <v>0.0</v>
      </c>
      <c r="L463" s="456">
        <v>0.0</v>
      </c>
      <c r="M463" s="431"/>
      <c r="N463" s="436"/>
      <c r="O463" s="399"/>
      <c r="P463" s="455"/>
      <c r="Q463" s="399"/>
      <c r="R463" s="399"/>
      <c r="S463" s="400"/>
      <c r="T463" s="399"/>
      <c r="U463" s="400"/>
      <c r="V463" s="400"/>
      <c r="W463" s="400"/>
      <c r="X463" s="400"/>
      <c r="Y463" s="400"/>
      <c r="Z463" s="400"/>
      <c r="AA463" s="400"/>
      <c r="AB463" s="399"/>
      <c r="AC463" s="401"/>
      <c r="AD463" s="401"/>
      <c r="AE463" s="401"/>
      <c r="AF463" s="401"/>
      <c r="AG463" s="401"/>
      <c r="AH463" s="401"/>
    </row>
    <row r="464" ht="12.0" customHeight="1">
      <c r="A464" s="399"/>
      <c r="B464" s="436"/>
      <c r="C464" s="399"/>
      <c r="D464" s="399"/>
      <c r="E464" s="399" t="s">
        <v>478</v>
      </c>
      <c r="F464" s="399"/>
      <c r="G464" s="480">
        <v>1554.0</v>
      </c>
      <c r="H464" s="480">
        <v>16.1875</v>
      </c>
      <c r="I464" s="456">
        <v>0.0</v>
      </c>
      <c r="J464" s="456">
        <v>0.0</v>
      </c>
      <c r="K464" s="456">
        <v>82874.82</v>
      </c>
      <c r="L464" s="456">
        <v>82874.82</v>
      </c>
      <c r="M464" s="431"/>
      <c r="N464" s="436"/>
      <c r="O464" s="399"/>
      <c r="P464" s="455"/>
      <c r="Q464" s="399"/>
      <c r="R464" s="399"/>
      <c r="S464" s="400"/>
      <c r="T464" s="399"/>
      <c r="U464" s="400"/>
      <c r="V464" s="400"/>
      <c r="W464" s="400"/>
      <c r="X464" s="400"/>
      <c r="Y464" s="400"/>
      <c r="Z464" s="400"/>
      <c r="AA464" s="400"/>
      <c r="AB464" s="399"/>
      <c r="AC464" s="401"/>
      <c r="AD464" s="401"/>
      <c r="AE464" s="401"/>
      <c r="AF464" s="401"/>
      <c r="AG464" s="401"/>
      <c r="AH464" s="401"/>
    </row>
    <row r="465" ht="12.0" customHeight="1">
      <c r="A465" s="399"/>
      <c r="B465" s="436"/>
      <c r="C465" s="399"/>
      <c r="D465" s="399"/>
      <c r="E465" s="399"/>
      <c r="F465" s="399"/>
      <c r="G465" s="455"/>
      <c r="H465" s="455"/>
      <c r="I465" s="456"/>
      <c r="J465" s="456"/>
      <c r="K465" s="456"/>
      <c r="L465" s="456"/>
      <c r="M465" s="431"/>
      <c r="N465" s="436"/>
      <c r="O465" s="399"/>
      <c r="P465" s="455"/>
      <c r="Q465" s="399"/>
      <c r="R465" s="399"/>
      <c r="S465" s="400"/>
      <c r="T465" s="399"/>
      <c r="U465" s="400"/>
      <c r="V465" s="400"/>
      <c r="W465" s="400"/>
      <c r="X465" s="400"/>
      <c r="Y465" s="400"/>
      <c r="Z465" s="400"/>
      <c r="AA465" s="400"/>
      <c r="AB465" s="399"/>
      <c r="AC465" s="401"/>
      <c r="AD465" s="401"/>
      <c r="AE465" s="401"/>
      <c r="AF465" s="401"/>
      <c r="AG465" s="401"/>
      <c r="AH465" s="401"/>
    </row>
    <row r="466" ht="12.0" customHeight="1">
      <c r="A466" s="399"/>
      <c r="B466" s="436"/>
      <c r="C466" s="399"/>
      <c r="D466" s="469" t="s">
        <v>953</v>
      </c>
      <c r="E466" s="399" t="s">
        <v>954</v>
      </c>
      <c r="F466" s="399"/>
      <c r="G466" s="436"/>
      <c r="H466" s="436" t="s">
        <v>410</v>
      </c>
      <c r="I466" s="423">
        <v>400.0</v>
      </c>
      <c r="J466" s="470">
        <v>1.0</v>
      </c>
      <c r="K466" s="431">
        <v>400.0</v>
      </c>
      <c r="L466" s="468">
        <v>0.0</v>
      </c>
      <c r="M466" s="431">
        <v>2520.0</v>
      </c>
      <c r="N466" s="431"/>
      <c r="O466" s="431"/>
      <c r="P466" s="430"/>
      <c r="Q466" s="468">
        <v>0.0</v>
      </c>
      <c r="R466" s="468"/>
      <c r="S466" s="400"/>
      <c r="T466" s="439">
        <v>0.0</v>
      </c>
      <c r="U466" s="400">
        <v>134391.6</v>
      </c>
      <c r="V466" s="400"/>
      <c r="W466" s="400"/>
      <c r="X466" s="400"/>
      <c r="Y466" s="400">
        <v>0.0</v>
      </c>
      <c r="Z466" s="400"/>
      <c r="AA466" s="400">
        <v>134391.6</v>
      </c>
      <c r="AB466" s="399"/>
      <c r="AC466" s="401"/>
      <c r="AD466" s="401"/>
      <c r="AE466" s="401"/>
      <c r="AF466" s="401"/>
      <c r="AG466" s="401"/>
      <c r="AH466" s="401"/>
    </row>
    <row r="467" ht="12.0" customHeight="1">
      <c r="A467" s="399"/>
      <c r="B467" s="436"/>
      <c r="C467" s="399"/>
      <c r="D467" s="399"/>
      <c r="E467" s="399"/>
      <c r="F467" s="399"/>
      <c r="G467" s="436"/>
      <c r="H467" s="436"/>
      <c r="I467" s="399"/>
      <c r="J467" s="436"/>
      <c r="K467" s="455"/>
      <c r="L467" s="436"/>
      <c r="M467" s="399"/>
      <c r="N467" s="399"/>
      <c r="O467" s="436"/>
      <c r="P467" s="399"/>
      <c r="Q467" s="399"/>
      <c r="R467" s="399"/>
      <c r="S467" s="400"/>
      <c r="T467" s="399"/>
      <c r="U467" s="400"/>
      <c r="V467" s="400"/>
      <c r="W467" s="400"/>
      <c r="X467" s="400"/>
      <c r="Y467" s="400"/>
      <c r="Z467" s="400"/>
      <c r="AA467" s="400"/>
      <c r="AB467" s="399"/>
      <c r="AC467" s="401"/>
      <c r="AD467" s="401"/>
      <c r="AE467" s="401"/>
      <c r="AF467" s="401"/>
      <c r="AG467" s="401"/>
      <c r="AH467" s="401"/>
    </row>
    <row r="468" ht="12.0" customHeight="1">
      <c r="A468" s="399"/>
      <c r="B468" s="436"/>
      <c r="C468" s="399"/>
      <c r="D468" s="399"/>
      <c r="E468" s="399"/>
      <c r="F468" s="399"/>
      <c r="G468" s="399"/>
      <c r="H468" s="399"/>
      <c r="I468" s="399"/>
      <c r="J468" s="399"/>
      <c r="K468" s="436" t="s">
        <v>607</v>
      </c>
      <c r="L468" s="436" t="s">
        <v>541</v>
      </c>
      <c r="M468" s="436" t="s">
        <v>648</v>
      </c>
      <c r="N468" s="399"/>
      <c r="O468" s="399"/>
      <c r="P468" s="436"/>
      <c r="Q468" s="399"/>
      <c r="R468" s="399"/>
      <c r="S468" s="400"/>
      <c r="T468" s="399"/>
      <c r="U468" s="400"/>
      <c r="V468" s="400"/>
      <c r="W468" s="400"/>
      <c r="X468" s="400"/>
      <c r="Y468" s="400"/>
      <c r="Z468" s="400"/>
      <c r="AA468" s="400"/>
      <c r="AB468" s="399"/>
      <c r="AC468" s="401"/>
      <c r="AD468" s="401"/>
      <c r="AE468" s="401"/>
      <c r="AF468" s="401"/>
      <c r="AG468" s="401"/>
      <c r="AH468" s="401"/>
    </row>
    <row r="469" ht="12.0" customHeight="1">
      <c r="A469" s="399"/>
      <c r="B469" s="436"/>
      <c r="C469" s="399"/>
      <c r="D469" s="469"/>
      <c r="E469" s="441" t="s">
        <v>609</v>
      </c>
      <c r="F469" s="399"/>
      <c r="G469" s="435" t="s">
        <v>357</v>
      </c>
      <c r="H469" s="435" t="s">
        <v>610</v>
      </c>
      <c r="I469" s="435" t="s">
        <v>611</v>
      </c>
      <c r="J469" s="435" t="s">
        <v>612</v>
      </c>
      <c r="K469" s="435" t="s">
        <v>613</v>
      </c>
      <c r="L469" s="435" t="s">
        <v>614</v>
      </c>
      <c r="M469" s="435" t="s">
        <v>615</v>
      </c>
      <c r="N469" s="399"/>
      <c r="O469" s="399"/>
      <c r="P469" s="436"/>
      <c r="Q469" s="399"/>
      <c r="R469" s="399"/>
      <c r="S469" s="400"/>
      <c r="T469" s="399"/>
      <c r="U469" s="400"/>
      <c r="V469" s="400"/>
      <c r="W469" s="400"/>
      <c r="X469" s="400"/>
      <c r="Y469" s="400"/>
      <c r="Z469" s="400"/>
      <c r="AA469" s="400"/>
      <c r="AB469" s="399"/>
      <c r="AC469" s="401"/>
      <c r="AD469" s="401"/>
      <c r="AE469" s="401"/>
      <c r="AF469" s="401"/>
      <c r="AG469" s="401"/>
      <c r="AH469" s="401"/>
    </row>
    <row r="470" ht="12.0" customHeight="1">
      <c r="A470" s="399"/>
      <c r="B470" s="436"/>
      <c r="C470" s="399"/>
      <c r="D470" s="399" t="s">
        <v>478</v>
      </c>
      <c r="E470" s="399" t="s">
        <v>654</v>
      </c>
      <c r="F470" s="399"/>
      <c r="G470" s="483">
        <v>100.0</v>
      </c>
      <c r="H470" s="455"/>
      <c r="I470" s="436"/>
      <c r="J470" s="455">
        <v>2520.0</v>
      </c>
      <c r="K470" s="438">
        <v>0.0</v>
      </c>
      <c r="L470" s="478">
        <v>2520.0</v>
      </c>
      <c r="M470" s="478">
        <v>26.25</v>
      </c>
      <c r="N470" s="436">
        <v>4.0</v>
      </c>
      <c r="O470" s="399" t="s">
        <v>629</v>
      </c>
      <c r="P470" s="479">
        <v>400.0</v>
      </c>
      <c r="Q470" s="424" t="s">
        <v>655</v>
      </c>
      <c r="R470" s="424"/>
      <c r="S470" s="400"/>
      <c r="T470" s="399"/>
      <c r="U470" s="400"/>
      <c r="V470" s="400"/>
      <c r="W470" s="400"/>
      <c r="X470" s="400"/>
      <c r="Y470" s="400"/>
      <c r="Z470" s="400"/>
      <c r="AA470" s="400"/>
      <c r="AB470" s="399"/>
      <c r="AC470" s="401"/>
      <c r="AD470" s="401"/>
      <c r="AE470" s="401"/>
      <c r="AF470" s="401"/>
      <c r="AG470" s="401"/>
      <c r="AH470" s="401"/>
    </row>
    <row r="471" ht="12.0" customHeight="1">
      <c r="A471" s="399"/>
      <c r="B471" s="436"/>
      <c r="C471" s="399"/>
      <c r="D471" s="399"/>
      <c r="E471" s="399"/>
      <c r="F471" s="399"/>
      <c r="G471" s="436"/>
      <c r="H471" s="455"/>
      <c r="I471" s="399"/>
      <c r="J471" s="455"/>
      <c r="K471" s="438"/>
      <c r="L471" s="431">
        <v>2520.0</v>
      </c>
      <c r="M471" s="431">
        <v>26.25</v>
      </c>
      <c r="N471" s="436"/>
      <c r="O471" s="399"/>
      <c r="P471" s="455">
        <v>400.0</v>
      </c>
      <c r="Q471" s="399"/>
      <c r="R471" s="399"/>
      <c r="S471" s="400"/>
      <c r="T471" s="399"/>
      <c r="U471" s="400"/>
      <c r="V471" s="400"/>
      <c r="W471" s="400"/>
      <c r="X471" s="400"/>
      <c r="Y471" s="400"/>
      <c r="Z471" s="400"/>
      <c r="AA471" s="400"/>
      <c r="AB471" s="399"/>
      <c r="AC471" s="401"/>
      <c r="AD471" s="401"/>
      <c r="AE471" s="401"/>
      <c r="AF471" s="401"/>
      <c r="AG471" s="401"/>
      <c r="AH471" s="401"/>
    </row>
    <row r="472" ht="12.0" customHeight="1">
      <c r="A472" s="399"/>
      <c r="B472" s="436"/>
      <c r="C472" s="399"/>
      <c r="D472" s="399"/>
      <c r="E472" s="399"/>
      <c r="F472" s="399"/>
      <c r="G472" s="436"/>
      <c r="H472" s="455"/>
      <c r="I472" s="399"/>
      <c r="J472" s="455"/>
      <c r="K472" s="438"/>
      <c r="L472" s="431"/>
      <c r="M472" s="431"/>
      <c r="N472" s="436"/>
      <c r="O472" s="399"/>
      <c r="P472" s="455"/>
      <c r="Q472" s="399"/>
      <c r="R472" s="399"/>
      <c r="S472" s="400"/>
      <c r="T472" s="399"/>
      <c r="U472" s="400"/>
      <c r="V472" s="400"/>
      <c r="W472" s="400"/>
      <c r="X472" s="400"/>
      <c r="Y472" s="400"/>
      <c r="Z472" s="400"/>
      <c r="AA472" s="400"/>
      <c r="AB472" s="399"/>
      <c r="AC472" s="401"/>
      <c r="AD472" s="401"/>
      <c r="AE472" s="401"/>
      <c r="AF472" s="401"/>
      <c r="AG472" s="401"/>
      <c r="AH472" s="401"/>
    </row>
    <row r="473" ht="12.0" customHeight="1">
      <c r="A473" s="399"/>
      <c r="B473" s="436"/>
      <c r="C473" s="399"/>
      <c r="D473" s="399"/>
      <c r="E473" s="441" t="s">
        <v>544</v>
      </c>
      <c r="F473" s="435" t="s">
        <v>649</v>
      </c>
      <c r="G473" s="435" t="s">
        <v>553</v>
      </c>
      <c r="H473" s="479" t="s">
        <v>631</v>
      </c>
      <c r="I473" s="435" t="s">
        <v>632</v>
      </c>
      <c r="J473" s="479" t="s">
        <v>633</v>
      </c>
      <c r="K473" s="442" t="s">
        <v>634</v>
      </c>
      <c r="L473" s="479" t="s">
        <v>635</v>
      </c>
      <c r="M473" s="431"/>
      <c r="N473" s="436"/>
      <c r="O473" s="399"/>
      <c r="P473" s="455"/>
      <c r="Q473" s="399"/>
      <c r="R473" s="399"/>
      <c r="S473" s="400"/>
      <c r="T473" s="399"/>
      <c r="U473" s="400"/>
      <c r="V473" s="400"/>
      <c r="W473" s="400"/>
      <c r="X473" s="400"/>
      <c r="Y473" s="400"/>
      <c r="Z473" s="400"/>
      <c r="AA473" s="400"/>
      <c r="AB473" s="399"/>
      <c r="AC473" s="401"/>
      <c r="AD473" s="401"/>
      <c r="AE473" s="401"/>
      <c r="AF473" s="401"/>
      <c r="AG473" s="401"/>
      <c r="AH473" s="401"/>
    </row>
    <row r="474" ht="12.0" customHeight="1">
      <c r="A474" s="399"/>
      <c r="B474" s="436"/>
      <c r="C474" s="399"/>
      <c r="D474" s="399"/>
      <c r="E474" s="399" t="s">
        <v>636</v>
      </c>
      <c r="F474" s="399"/>
      <c r="G474" s="480">
        <v>0.0</v>
      </c>
      <c r="H474" s="480">
        <v>0.0</v>
      </c>
      <c r="I474" s="456">
        <v>0.0</v>
      </c>
      <c r="J474" s="456">
        <v>0.0</v>
      </c>
      <c r="K474" s="456">
        <v>0.0</v>
      </c>
      <c r="L474" s="456">
        <v>0.0</v>
      </c>
      <c r="M474" s="431"/>
      <c r="N474" s="436"/>
      <c r="O474" s="399"/>
      <c r="P474" s="455"/>
      <c r="Q474" s="399"/>
      <c r="R474" s="399"/>
      <c r="S474" s="400"/>
      <c r="T474" s="399"/>
      <c r="U474" s="400"/>
      <c r="V474" s="400"/>
      <c r="W474" s="400"/>
      <c r="X474" s="400"/>
      <c r="Y474" s="400"/>
      <c r="Z474" s="400"/>
      <c r="AA474" s="400"/>
      <c r="AB474" s="399"/>
      <c r="AC474" s="401"/>
      <c r="AD474" s="401"/>
      <c r="AE474" s="401"/>
      <c r="AF474" s="401"/>
      <c r="AG474" s="401"/>
      <c r="AH474" s="401"/>
    </row>
    <row r="475" ht="12.0" customHeight="1">
      <c r="A475" s="399"/>
      <c r="B475" s="436"/>
      <c r="C475" s="399"/>
      <c r="D475" s="399"/>
      <c r="E475" s="399" t="s">
        <v>478</v>
      </c>
      <c r="F475" s="399"/>
      <c r="G475" s="480">
        <v>2520.0</v>
      </c>
      <c r="H475" s="480">
        <v>26.25</v>
      </c>
      <c r="I475" s="456">
        <v>0.0</v>
      </c>
      <c r="J475" s="456">
        <v>0.0</v>
      </c>
      <c r="K475" s="456">
        <v>134391.6</v>
      </c>
      <c r="L475" s="456">
        <v>134391.6</v>
      </c>
      <c r="M475" s="431"/>
      <c r="N475" s="436"/>
      <c r="O475" s="399"/>
      <c r="P475" s="455"/>
      <c r="Q475" s="399"/>
      <c r="R475" s="399"/>
      <c r="S475" s="400"/>
      <c r="T475" s="399"/>
      <c r="U475" s="400"/>
      <c r="V475" s="400"/>
      <c r="W475" s="400"/>
      <c r="X475" s="400"/>
      <c r="Y475" s="400"/>
      <c r="Z475" s="400"/>
      <c r="AA475" s="400"/>
      <c r="AB475" s="399"/>
      <c r="AC475" s="401"/>
      <c r="AD475" s="401"/>
      <c r="AE475" s="401"/>
      <c r="AF475" s="401"/>
      <c r="AG475" s="401"/>
      <c r="AH475" s="401"/>
    </row>
    <row r="476" ht="12.0" customHeight="1">
      <c r="A476" s="399"/>
      <c r="B476" s="436"/>
      <c r="C476" s="399"/>
      <c r="D476" s="399"/>
      <c r="E476" s="399"/>
      <c r="F476" s="399"/>
      <c r="G476" s="455"/>
      <c r="H476" s="455"/>
      <c r="I476" s="456"/>
      <c r="J476" s="456"/>
      <c r="K476" s="456"/>
      <c r="L476" s="456"/>
      <c r="M476" s="431"/>
      <c r="N476" s="436"/>
      <c r="O476" s="399"/>
      <c r="P476" s="455"/>
      <c r="Q476" s="399"/>
      <c r="R476" s="399"/>
      <c r="S476" s="400"/>
      <c r="T476" s="399"/>
      <c r="U476" s="400"/>
      <c r="V476" s="400"/>
      <c r="W476" s="400"/>
      <c r="X476" s="400"/>
      <c r="Y476" s="400"/>
      <c r="Z476" s="400"/>
      <c r="AA476" s="400"/>
      <c r="AB476" s="399"/>
      <c r="AC476" s="401"/>
      <c r="AD476" s="401"/>
      <c r="AE476" s="401"/>
      <c r="AF476" s="401"/>
      <c r="AG476" s="401"/>
      <c r="AH476" s="401"/>
    </row>
    <row r="477" ht="12.0" customHeight="1">
      <c r="A477" s="399"/>
      <c r="B477" s="436"/>
      <c r="C477" s="399"/>
      <c r="D477" s="469" t="s">
        <v>955</v>
      </c>
      <c r="E477" s="399" t="s">
        <v>956</v>
      </c>
      <c r="F477" s="399"/>
      <c r="G477" s="436"/>
      <c r="H477" s="436" t="s">
        <v>410</v>
      </c>
      <c r="I477" s="423">
        <v>1670.7634</v>
      </c>
      <c r="J477" s="470">
        <v>1.0</v>
      </c>
      <c r="K477" s="431">
        <v>1670.7634</v>
      </c>
      <c r="L477" s="468">
        <v>0.0</v>
      </c>
      <c r="M477" s="431">
        <v>2976.0</v>
      </c>
      <c r="N477" s="431"/>
      <c r="O477" s="431"/>
      <c r="P477" s="430"/>
      <c r="Q477" s="468">
        <v>78822.0</v>
      </c>
      <c r="R477" s="468"/>
      <c r="S477" s="400"/>
      <c r="T477" s="439">
        <v>0.0</v>
      </c>
      <c r="U477" s="400">
        <v>158710.08000000002</v>
      </c>
      <c r="V477" s="400"/>
      <c r="W477" s="400"/>
      <c r="X477" s="400"/>
      <c r="Y477" s="400">
        <v>363943.55555555556</v>
      </c>
      <c r="Z477" s="400"/>
      <c r="AA477" s="400">
        <v>522653.6355555556</v>
      </c>
      <c r="AB477" s="399"/>
      <c r="AC477" s="401"/>
      <c r="AD477" s="401"/>
      <c r="AE477" s="401"/>
      <c r="AF477" s="401"/>
      <c r="AG477" s="401"/>
      <c r="AH477" s="401"/>
    </row>
    <row r="478" ht="12.0" customHeight="1">
      <c r="A478" s="399"/>
      <c r="B478" s="436"/>
      <c r="C478" s="399"/>
      <c r="D478" s="399"/>
      <c r="E478" s="399"/>
      <c r="F478" s="399"/>
      <c r="G478" s="436"/>
      <c r="H478" s="436"/>
      <c r="I478" s="399"/>
      <c r="J478" s="436"/>
      <c r="K478" s="455"/>
      <c r="L478" s="436"/>
      <c r="M478" s="399"/>
      <c r="N478" s="399"/>
      <c r="O478" s="436"/>
      <c r="P478" s="399"/>
      <c r="Q478" s="399"/>
      <c r="R478" s="399"/>
      <c r="S478" s="400"/>
      <c r="T478" s="399"/>
      <c r="U478" s="400"/>
      <c r="V478" s="400"/>
      <c r="W478" s="400"/>
      <c r="X478" s="400"/>
      <c r="Y478" s="400"/>
      <c r="Z478" s="400"/>
      <c r="AA478" s="400"/>
      <c r="AB478" s="399"/>
      <c r="AC478" s="401"/>
      <c r="AD478" s="401"/>
      <c r="AE478" s="401"/>
      <c r="AF478" s="401"/>
      <c r="AG478" s="401"/>
      <c r="AH478" s="401"/>
    </row>
    <row r="479" ht="12.0" customHeight="1">
      <c r="A479" s="399"/>
      <c r="B479" s="436"/>
      <c r="C479" s="399"/>
      <c r="D479" s="399"/>
      <c r="E479" s="399"/>
      <c r="F479" s="399"/>
      <c r="G479" s="399"/>
      <c r="H479" s="399"/>
      <c r="I479" s="399"/>
      <c r="J479" s="399"/>
      <c r="K479" s="436" t="s">
        <v>607</v>
      </c>
      <c r="L479" s="436" t="s">
        <v>541</v>
      </c>
      <c r="M479" s="436" t="s">
        <v>648</v>
      </c>
      <c r="N479" s="399"/>
      <c r="O479" s="399"/>
      <c r="P479" s="436"/>
      <c r="Q479" s="399"/>
      <c r="R479" s="399"/>
      <c r="S479" s="400"/>
      <c r="T479" s="399"/>
      <c r="U479" s="400"/>
      <c r="V479" s="400"/>
      <c r="W479" s="400"/>
      <c r="X479" s="400"/>
      <c r="Y479" s="400"/>
      <c r="Z479" s="400"/>
      <c r="AA479" s="400"/>
      <c r="AB479" s="399"/>
      <c r="AC479" s="401"/>
      <c r="AD479" s="401"/>
      <c r="AE479" s="401"/>
      <c r="AF479" s="401"/>
      <c r="AG479" s="401"/>
      <c r="AH479" s="401"/>
    </row>
    <row r="480" ht="12.0" customHeight="1">
      <c r="A480" s="399"/>
      <c r="B480" s="436"/>
      <c r="C480" s="399"/>
      <c r="D480" s="469"/>
      <c r="E480" s="441" t="s">
        <v>609</v>
      </c>
      <c r="F480" s="399"/>
      <c r="G480" s="435" t="s">
        <v>357</v>
      </c>
      <c r="H480" s="435" t="s">
        <v>610</v>
      </c>
      <c r="I480" s="435" t="s">
        <v>611</v>
      </c>
      <c r="J480" s="435" t="s">
        <v>612</v>
      </c>
      <c r="K480" s="435" t="s">
        <v>613</v>
      </c>
      <c r="L480" s="435" t="s">
        <v>614</v>
      </c>
      <c r="M480" s="435" t="s">
        <v>615</v>
      </c>
      <c r="N480" s="399"/>
      <c r="O480" s="399"/>
      <c r="P480" s="436"/>
      <c r="Q480" s="399"/>
      <c r="R480" s="399"/>
      <c r="S480" s="400"/>
      <c r="T480" s="399"/>
      <c r="U480" s="400"/>
      <c r="V480" s="400"/>
      <c r="W480" s="400"/>
      <c r="X480" s="400"/>
      <c r="Y480" s="400"/>
      <c r="Z480" s="400"/>
      <c r="AA480" s="400"/>
      <c r="AB480" s="399"/>
      <c r="AC480" s="401"/>
      <c r="AD480" s="401"/>
      <c r="AE480" s="401"/>
      <c r="AF480" s="401"/>
      <c r="AG480" s="401"/>
      <c r="AH480" s="401"/>
    </row>
    <row r="481" ht="12.0" customHeight="1">
      <c r="A481" s="399"/>
      <c r="B481" s="436"/>
      <c r="C481" s="399"/>
      <c r="D481" s="424" t="s">
        <v>477</v>
      </c>
      <c r="E481" s="399" t="s">
        <v>674</v>
      </c>
      <c r="F481" s="399"/>
      <c r="G481" s="483"/>
      <c r="H481" s="455"/>
      <c r="I481" s="436"/>
      <c r="J481" s="455"/>
      <c r="K481" s="438">
        <v>0.0</v>
      </c>
      <c r="L481" s="431">
        <v>0.0</v>
      </c>
      <c r="M481" s="431">
        <v>0.0</v>
      </c>
      <c r="N481" s="455">
        <v>0.6319</v>
      </c>
      <c r="O481" s="399" t="s">
        <v>629</v>
      </c>
      <c r="P481" s="455">
        <v>0.0</v>
      </c>
      <c r="Q481" s="399" t="s">
        <v>926</v>
      </c>
      <c r="R481" s="400"/>
      <c r="S481" s="399"/>
      <c r="T481" s="400"/>
      <c r="U481" s="400"/>
      <c r="V481" s="400"/>
      <c r="W481" s="400"/>
      <c r="X481" s="400"/>
      <c r="Y481" s="400"/>
      <c r="Z481" s="399"/>
      <c r="AA481" s="399"/>
      <c r="AB481" s="399"/>
      <c r="AC481" s="401"/>
      <c r="AD481" s="401"/>
      <c r="AE481" s="401"/>
      <c r="AF481" s="401"/>
      <c r="AG481" s="401"/>
      <c r="AH481" s="401"/>
    </row>
    <row r="482" ht="12.0" customHeight="1">
      <c r="A482" s="399"/>
      <c r="B482" s="436"/>
      <c r="C482" s="399"/>
      <c r="D482" s="424" t="s">
        <v>477</v>
      </c>
      <c r="E482" s="399" t="s">
        <v>676</v>
      </c>
      <c r="F482" s="399"/>
      <c r="G482" s="483">
        <v>2.0</v>
      </c>
      <c r="H482" s="455"/>
      <c r="I482" s="436"/>
      <c r="J482" s="455">
        <v>44.0</v>
      </c>
      <c r="K482" s="438">
        <v>0.0</v>
      </c>
      <c r="L482" s="431">
        <v>44.0</v>
      </c>
      <c r="M482" s="431">
        <v>0.05432098765432099</v>
      </c>
      <c r="N482" s="455">
        <v>1.625</v>
      </c>
      <c r="O482" s="399" t="s">
        <v>629</v>
      </c>
      <c r="P482" s="455">
        <v>3.25</v>
      </c>
      <c r="Q482" s="399" t="s">
        <v>927</v>
      </c>
      <c r="R482" s="400"/>
      <c r="S482" s="399"/>
      <c r="T482" s="400"/>
      <c r="U482" s="400"/>
      <c r="V482" s="400"/>
      <c r="W482" s="400"/>
      <c r="X482" s="400"/>
      <c r="Y482" s="400"/>
      <c r="Z482" s="399"/>
      <c r="AA482" s="399"/>
      <c r="AB482" s="399"/>
      <c r="AC482" s="401"/>
      <c r="AD482" s="401"/>
      <c r="AE482" s="401"/>
      <c r="AF482" s="401"/>
      <c r="AG482" s="401"/>
      <c r="AH482" s="401"/>
    </row>
    <row r="483" ht="12.0" customHeight="1">
      <c r="A483" s="399"/>
      <c r="B483" s="436"/>
      <c r="C483" s="399"/>
      <c r="D483" s="424" t="s">
        <v>477</v>
      </c>
      <c r="E483" s="399" t="s">
        <v>928</v>
      </c>
      <c r="F483" s="399"/>
      <c r="G483" s="483">
        <v>2.0</v>
      </c>
      <c r="H483" s="455"/>
      <c r="I483" s="436"/>
      <c r="J483" s="455">
        <v>228.0</v>
      </c>
      <c r="K483" s="438">
        <v>0.0</v>
      </c>
      <c r="L483" s="431">
        <v>228.0</v>
      </c>
      <c r="M483" s="431">
        <v>0.2814814814814815</v>
      </c>
      <c r="N483" s="455">
        <v>8.7567</v>
      </c>
      <c r="O483" s="399" t="s">
        <v>629</v>
      </c>
      <c r="P483" s="455">
        <v>17.5134</v>
      </c>
      <c r="Q483" s="399" t="s">
        <v>948</v>
      </c>
      <c r="R483" s="400"/>
      <c r="S483" s="399"/>
      <c r="T483" s="400"/>
      <c r="U483" s="400"/>
      <c r="V483" s="400"/>
      <c r="W483" s="400"/>
      <c r="X483" s="400"/>
      <c r="Y483" s="400"/>
      <c r="Z483" s="399"/>
      <c r="AA483" s="399"/>
      <c r="AB483" s="399"/>
      <c r="AC483" s="401"/>
      <c r="AD483" s="401"/>
      <c r="AE483" s="401"/>
      <c r="AF483" s="401"/>
      <c r="AG483" s="401"/>
      <c r="AH483" s="401"/>
    </row>
    <row r="484" ht="12.0" customHeight="1">
      <c r="A484" s="399"/>
      <c r="B484" s="436"/>
      <c r="C484" s="399"/>
      <c r="D484" s="399" t="s">
        <v>477</v>
      </c>
      <c r="E484" s="399" t="s">
        <v>654</v>
      </c>
      <c r="F484" s="399"/>
      <c r="G484" s="483">
        <v>500.0</v>
      </c>
      <c r="H484" s="455"/>
      <c r="I484" s="436"/>
      <c r="J484" s="455">
        <v>78550.0</v>
      </c>
      <c r="K484" s="438">
        <v>0.0</v>
      </c>
      <c r="L484" s="431">
        <v>78550.0</v>
      </c>
      <c r="M484" s="431">
        <v>96.9753086419753</v>
      </c>
      <c r="N484" s="436">
        <v>2.5</v>
      </c>
      <c r="O484" s="399" t="s">
        <v>629</v>
      </c>
      <c r="P484" s="455">
        <v>1250.0</v>
      </c>
      <c r="Q484" s="424" t="s">
        <v>655</v>
      </c>
      <c r="R484" s="424"/>
      <c r="S484" s="400"/>
      <c r="T484" s="399"/>
      <c r="U484" s="400"/>
      <c r="V484" s="400"/>
      <c r="W484" s="400"/>
      <c r="X484" s="400"/>
      <c r="Y484" s="400"/>
      <c r="Z484" s="400"/>
      <c r="AA484" s="400"/>
      <c r="AB484" s="399"/>
      <c r="AC484" s="401"/>
      <c r="AD484" s="401"/>
      <c r="AE484" s="401"/>
      <c r="AF484" s="401"/>
      <c r="AG484" s="401"/>
      <c r="AH484" s="401"/>
    </row>
    <row r="485" ht="12.0" customHeight="1">
      <c r="A485" s="399"/>
      <c r="B485" s="436"/>
      <c r="C485" s="399"/>
      <c r="D485" s="399" t="s">
        <v>478</v>
      </c>
      <c r="E485" s="399" t="s">
        <v>654</v>
      </c>
      <c r="F485" s="399"/>
      <c r="G485" s="483">
        <v>100.0</v>
      </c>
      <c r="H485" s="455"/>
      <c r="I485" s="436"/>
      <c r="J485" s="455">
        <v>2976.0</v>
      </c>
      <c r="K485" s="438">
        <v>0.0</v>
      </c>
      <c r="L485" s="478">
        <v>2976.0</v>
      </c>
      <c r="M485" s="478">
        <v>31.0</v>
      </c>
      <c r="N485" s="436">
        <v>4.0</v>
      </c>
      <c r="O485" s="399" t="s">
        <v>629</v>
      </c>
      <c r="P485" s="479">
        <v>400.0</v>
      </c>
      <c r="Q485" s="424" t="s">
        <v>655</v>
      </c>
      <c r="R485" s="424"/>
      <c r="S485" s="400"/>
      <c r="T485" s="399"/>
      <c r="U485" s="400"/>
      <c r="V485" s="400"/>
      <c r="W485" s="400"/>
      <c r="X485" s="400"/>
      <c r="Y485" s="400"/>
      <c r="Z485" s="400"/>
      <c r="AA485" s="400"/>
      <c r="AB485" s="399"/>
      <c r="AC485" s="401"/>
      <c r="AD485" s="401"/>
      <c r="AE485" s="401"/>
      <c r="AF485" s="401"/>
      <c r="AG485" s="401"/>
      <c r="AH485" s="401"/>
    </row>
    <row r="486" ht="12.0" customHeight="1">
      <c r="A486" s="399"/>
      <c r="B486" s="436"/>
      <c r="C486" s="399"/>
      <c r="D486" s="399"/>
      <c r="E486" s="399"/>
      <c r="F486" s="399"/>
      <c r="G486" s="436"/>
      <c r="H486" s="455"/>
      <c r="I486" s="399"/>
      <c r="J486" s="455"/>
      <c r="K486" s="438"/>
      <c r="L486" s="431">
        <v>81798.0</v>
      </c>
      <c r="M486" s="431">
        <v>128.3111111111111</v>
      </c>
      <c r="N486" s="436"/>
      <c r="O486" s="399"/>
      <c r="P486" s="455">
        <v>1670.7634</v>
      </c>
      <c r="Q486" s="399"/>
      <c r="R486" s="399"/>
      <c r="S486" s="400"/>
      <c r="T486" s="399"/>
      <c r="U486" s="400"/>
      <c r="V486" s="400"/>
      <c r="W486" s="400"/>
      <c r="X486" s="400"/>
      <c r="Y486" s="400"/>
      <c r="Z486" s="400"/>
      <c r="AA486" s="400"/>
      <c r="AB486" s="399"/>
      <c r="AC486" s="401"/>
      <c r="AD486" s="401"/>
      <c r="AE486" s="401"/>
      <c r="AF486" s="401"/>
      <c r="AG486" s="401"/>
      <c r="AH486" s="401"/>
    </row>
    <row r="487" ht="12.0" customHeight="1">
      <c r="A487" s="399"/>
      <c r="B487" s="436"/>
      <c r="C487" s="399"/>
      <c r="D487" s="399"/>
      <c r="E487" s="399"/>
      <c r="F487" s="399"/>
      <c r="G487" s="436"/>
      <c r="H487" s="455"/>
      <c r="I487" s="399"/>
      <c r="J487" s="455"/>
      <c r="K487" s="438"/>
      <c r="L487" s="431"/>
      <c r="M487" s="431"/>
      <c r="N487" s="436"/>
      <c r="O487" s="399"/>
      <c r="P487" s="455"/>
      <c r="Q487" s="399"/>
      <c r="R487" s="399"/>
      <c r="S487" s="400"/>
      <c r="T487" s="399"/>
      <c r="U487" s="400"/>
      <c r="V487" s="400"/>
      <c r="W487" s="400"/>
      <c r="X487" s="400"/>
      <c r="Y487" s="400"/>
      <c r="Z487" s="400"/>
      <c r="AA487" s="400"/>
      <c r="AB487" s="399"/>
      <c r="AC487" s="401"/>
      <c r="AD487" s="401"/>
      <c r="AE487" s="401"/>
      <c r="AF487" s="401"/>
      <c r="AG487" s="401"/>
      <c r="AH487" s="401"/>
    </row>
    <row r="488" ht="12.0" customHeight="1">
      <c r="A488" s="399"/>
      <c r="B488" s="436"/>
      <c r="C488" s="399"/>
      <c r="D488" s="399"/>
      <c r="E488" s="441" t="s">
        <v>544</v>
      </c>
      <c r="F488" s="435" t="s">
        <v>649</v>
      </c>
      <c r="G488" s="435" t="s">
        <v>553</v>
      </c>
      <c r="H488" s="479" t="s">
        <v>631</v>
      </c>
      <c r="I488" s="435" t="s">
        <v>632</v>
      </c>
      <c r="J488" s="479" t="s">
        <v>633</v>
      </c>
      <c r="K488" s="442" t="s">
        <v>634</v>
      </c>
      <c r="L488" s="479" t="s">
        <v>635</v>
      </c>
      <c r="M488" s="431"/>
      <c r="N488" s="436"/>
      <c r="O488" s="399"/>
      <c r="P488" s="455"/>
      <c r="Q488" s="399"/>
      <c r="R488" s="399"/>
      <c r="S488" s="400"/>
      <c r="T488" s="399"/>
      <c r="U488" s="400"/>
      <c r="V488" s="400"/>
      <c r="W488" s="400"/>
      <c r="X488" s="400"/>
      <c r="Y488" s="400"/>
      <c r="Z488" s="400"/>
      <c r="AA488" s="400"/>
      <c r="AB488" s="399"/>
      <c r="AC488" s="401"/>
      <c r="AD488" s="401"/>
      <c r="AE488" s="401"/>
      <c r="AF488" s="401"/>
      <c r="AG488" s="401"/>
      <c r="AH488" s="401"/>
    </row>
    <row r="489" ht="12.0" customHeight="1">
      <c r="A489" s="399"/>
      <c r="B489" s="436"/>
      <c r="C489" s="399"/>
      <c r="D489" s="399"/>
      <c r="E489" s="399" t="s">
        <v>636</v>
      </c>
      <c r="F489" s="399"/>
      <c r="G489" s="480">
        <v>78822.0</v>
      </c>
      <c r="H489" s="480">
        <v>97.3111111111111</v>
      </c>
      <c r="I489" s="456">
        <v>0.0</v>
      </c>
      <c r="J489" s="456">
        <v>48655.555555555555</v>
      </c>
      <c r="K489" s="456">
        <v>315288.0</v>
      </c>
      <c r="L489" s="456">
        <v>363943.55555555556</v>
      </c>
      <c r="M489" s="431"/>
      <c r="N489" s="436"/>
      <c r="O489" s="399"/>
      <c r="P489" s="455"/>
      <c r="Q489" s="399"/>
      <c r="R489" s="399"/>
      <c r="S489" s="400"/>
      <c r="T489" s="399"/>
      <c r="U489" s="400"/>
      <c r="V489" s="400"/>
      <c r="W489" s="400"/>
      <c r="X489" s="400"/>
      <c r="Y489" s="400"/>
      <c r="Z489" s="400"/>
      <c r="AA489" s="400"/>
      <c r="AB489" s="399"/>
      <c r="AC489" s="401"/>
      <c r="AD489" s="401"/>
      <c r="AE489" s="401"/>
      <c r="AF489" s="401"/>
      <c r="AG489" s="401"/>
      <c r="AH489" s="401"/>
    </row>
    <row r="490" ht="12.0" customHeight="1">
      <c r="A490" s="399"/>
      <c r="B490" s="436"/>
      <c r="C490" s="399"/>
      <c r="D490" s="399"/>
      <c r="E490" s="399" t="s">
        <v>478</v>
      </c>
      <c r="F490" s="399"/>
      <c r="G490" s="480">
        <v>2976.0</v>
      </c>
      <c r="H490" s="480">
        <v>31.0</v>
      </c>
      <c r="I490" s="456">
        <v>0.0</v>
      </c>
      <c r="J490" s="456">
        <v>0.0</v>
      </c>
      <c r="K490" s="456">
        <v>158710.08000000002</v>
      </c>
      <c r="L490" s="456">
        <v>158710.08000000002</v>
      </c>
      <c r="M490" s="431"/>
      <c r="N490" s="436"/>
      <c r="O490" s="399"/>
      <c r="P490" s="455"/>
      <c r="Q490" s="399"/>
      <c r="R490" s="399"/>
      <c r="S490" s="400"/>
      <c r="T490" s="399"/>
      <c r="U490" s="400"/>
      <c r="V490" s="400"/>
      <c r="W490" s="400"/>
      <c r="X490" s="400"/>
      <c r="Y490" s="400"/>
      <c r="Z490" s="400"/>
      <c r="AA490" s="400"/>
      <c r="AB490" s="399"/>
      <c r="AC490" s="401"/>
      <c r="AD490" s="401"/>
      <c r="AE490" s="401"/>
      <c r="AF490" s="401"/>
      <c r="AG490" s="401"/>
      <c r="AH490" s="401"/>
    </row>
    <row r="491" ht="12.0" customHeight="1">
      <c r="A491" s="399"/>
      <c r="B491" s="436"/>
      <c r="C491" s="399"/>
      <c r="D491" s="399"/>
      <c r="E491" s="399"/>
      <c r="F491" s="399"/>
      <c r="G491" s="455"/>
      <c r="H491" s="455"/>
      <c r="I491" s="456"/>
      <c r="J491" s="456"/>
      <c r="K491" s="456"/>
      <c r="L491" s="456"/>
      <c r="M491" s="431"/>
      <c r="N491" s="436"/>
      <c r="O491" s="399"/>
      <c r="P491" s="455"/>
      <c r="Q491" s="399"/>
      <c r="R491" s="399"/>
      <c r="S491" s="400"/>
      <c r="T491" s="399"/>
      <c r="U491" s="400"/>
      <c r="V491" s="400"/>
      <c r="W491" s="400"/>
      <c r="X491" s="400"/>
      <c r="Y491" s="400"/>
      <c r="Z491" s="400"/>
      <c r="AA491" s="400"/>
      <c r="AB491" s="399"/>
      <c r="AC491" s="401"/>
      <c r="AD491" s="401"/>
      <c r="AE491" s="401"/>
      <c r="AF491" s="401"/>
      <c r="AG491" s="401"/>
      <c r="AH491" s="401"/>
    </row>
    <row r="492" ht="12.0" customHeight="1">
      <c r="A492" s="399"/>
      <c r="B492" s="436"/>
      <c r="C492" s="399"/>
      <c r="D492" s="399"/>
      <c r="E492" s="399"/>
      <c r="F492" s="399"/>
      <c r="G492" s="455"/>
      <c r="H492" s="455"/>
      <c r="I492" s="456"/>
      <c r="J492" s="456"/>
      <c r="K492" s="456"/>
      <c r="L492" s="456"/>
      <c r="M492" s="431"/>
      <c r="N492" s="436"/>
      <c r="O492" s="399"/>
      <c r="P492" s="455"/>
      <c r="Q492" s="399"/>
      <c r="R492" s="399"/>
      <c r="S492" s="400"/>
      <c r="T492" s="399"/>
      <c r="U492" s="400"/>
      <c r="V492" s="400"/>
      <c r="W492" s="400"/>
      <c r="X492" s="400"/>
      <c r="Y492" s="400"/>
      <c r="Z492" s="400"/>
      <c r="AA492" s="400"/>
      <c r="AB492" s="399"/>
      <c r="AC492" s="401"/>
      <c r="AD492" s="401"/>
      <c r="AE492" s="401"/>
      <c r="AF492" s="401"/>
      <c r="AG492" s="401"/>
      <c r="AH492" s="401"/>
    </row>
    <row r="493" ht="12.0" customHeight="1">
      <c r="A493" s="399"/>
      <c r="B493" s="436"/>
      <c r="C493" s="436" t="s">
        <v>957</v>
      </c>
      <c r="D493" s="424" t="s">
        <v>321</v>
      </c>
      <c r="E493" s="399"/>
      <c r="F493" s="399"/>
      <c r="G493" s="455"/>
      <c r="H493" s="455"/>
      <c r="I493" s="506">
        <v>1187.1200000000001</v>
      </c>
      <c r="J493" s="456"/>
      <c r="K493" s="506">
        <v>1187.1200000000001</v>
      </c>
      <c r="L493" s="506">
        <v>0.0</v>
      </c>
      <c r="M493" s="506">
        <v>702.65</v>
      </c>
      <c r="N493" s="506">
        <v>0.0</v>
      </c>
      <c r="O493" s="506">
        <v>0.0</v>
      </c>
      <c r="P493" s="506">
        <v>0.0</v>
      </c>
      <c r="Q493" s="506">
        <v>0.0</v>
      </c>
      <c r="R493" s="506">
        <v>0.0</v>
      </c>
      <c r="S493" s="471">
        <v>0.0</v>
      </c>
      <c r="T493" s="471">
        <v>0.0</v>
      </c>
      <c r="U493" s="471">
        <v>37472.32450000001</v>
      </c>
      <c r="V493" s="471">
        <v>0.0</v>
      </c>
      <c r="W493" s="471">
        <v>0.0</v>
      </c>
      <c r="X493" s="471">
        <v>0.0</v>
      </c>
      <c r="Y493" s="471">
        <v>0.0</v>
      </c>
      <c r="Z493" s="471">
        <v>0.0</v>
      </c>
      <c r="AA493" s="400">
        <v>37472.32450000001</v>
      </c>
      <c r="AB493" s="399"/>
      <c r="AC493" s="428">
        <f>K493*F1166/E2</f>
        <v>17.06525861</v>
      </c>
      <c r="AD493" s="476" t="s">
        <v>509</v>
      </c>
      <c r="AE493" s="505">
        <f>Q493</f>
        <v>0</v>
      </c>
      <c r="AF493" s="401"/>
      <c r="AG493" s="401">
        <f>M493/E2</f>
        <v>0.01488349926</v>
      </c>
      <c r="AH493" s="401"/>
    </row>
    <row r="494" ht="12.0" customHeight="1">
      <c r="A494" s="399"/>
      <c r="B494" s="436"/>
      <c r="C494" s="399"/>
      <c r="D494" s="399"/>
      <c r="E494" s="399"/>
      <c r="F494" s="399"/>
      <c r="G494" s="455"/>
      <c r="H494" s="455"/>
      <c r="I494" s="456"/>
      <c r="J494" s="456"/>
      <c r="K494" s="456"/>
      <c r="L494" s="456"/>
      <c r="M494" s="431"/>
      <c r="N494" s="436"/>
      <c r="O494" s="399"/>
      <c r="P494" s="455"/>
      <c r="Q494" s="399"/>
      <c r="R494" s="399"/>
      <c r="S494" s="400"/>
      <c r="T494" s="399"/>
      <c r="U494" s="400"/>
      <c r="V494" s="400"/>
      <c r="W494" s="400"/>
      <c r="X494" s="400"/>
      <c r="Y494" s="400"/>
      <c r="Z494" s="400"/>
      <c r="AA494" s="400"/>
      <c r="AB494" s="399"/>
      <c r="AC494" s="401"/>
      <c r="AD494" s="401"/>
      <c r="AE494" s="401"/>
      <c r="AF494" s="401"/>
      <c r="AG494" s="401"/>
      <c r="AH494" s="401"/>
    </row>
    <row r="495" ht="12.0" customHeight="1">
      <c r="A495" s="399"/>
      <c r="B495" s="436"/>
      <c r="C495" s="469" t="s">
        <v>958</v>
      </c>
      <c r="D495" s="424" t="s">
        <v>959</v>
      </c>
      <c r="E495" s="399"/>
      <c r="F495" s="399"/>
      <c r="G495" s="399"/>
      <c r="H495" s="436" t="s">
        <v>410</v>
      </c>
      <c r="I495" s="423">
        <v>683.2</v>
      </c>
      <c r="J495" s="470">
        <v>1.0</v>
      </c>
      <c r="K495" s="431">
        <v>683.2</v>
      </c>
      <c r="L495" s="468">
        <v>0.0</v>
      </c>
      <c r="M495" s="431">
        <v>457.6</v>
      </c>
      <c r="N495" s="431"/>
      <c r="O495" s="431"/>
      <c r="P495" s="430"/>
      <c r="Q495" s="468">
        <v>0.0</v>
      </c>
      <c r="R495" s="468"/>
      <c r="S495" s="400"/>
      <c r="T495" s="439">
        <v>0.0</v>
      </c>
      <c r="U495" s="400">
        <v>24403.808000000005</v>
      </c>
      <c r="V495" s="400"/>
      <c r="W495" s="400"/>
      <c r="X495" s="400"/>
      <c r="Y495" s="400">
        <v>0.0</v>
      </c>
      <c r="Z495" s="400"/>
      <c r="AA495" s="400">
        <v>24403.808000000005</v>
      </c>
      <c r="AB495" s="399"/>
      <c r="AC495" s="401"/>
      <c r="AD495" s="401"/>
      <c r="AE495" s="401"/>
      <c r="AF495" s="401"/>
      <c r="AG495" s="401"/>
      <c r="AH495" s="401"/>
    </row>
    <row r="496" ht="12.0" customHeight="1">
      <c r="A496" s="399"/>
      <c r="B496" s="436"/>
      <c r="C496" s="436"/>
      <c r="D496" s="399"/>
      <c r="E496" s="399"/>
      <c r="F496" s="399"/>
      <c r="G496" s="399"/>
      <c r="H496" s="399"/>
      <c r="I496" s="436"/>
      <c r="J496" s="431"/>
      <c r="K496" s="470"/>
      <c r="L496" s="470"/>
      <c r="M496" s="468"/>
      <c r="N496" s="400"/>
      <c r="O496" s="399"/>
      <c r="P496" s="399"/>
      <c r="Q496" s="399"/>
      <c r="R496" s="399"/>
      <c r="S496" s="399"/>
      <c r="T496" s="400"/>
      <c r="U496" s="399"/>
      <c r="V496" s="400"/>
      <c r="W496" s="400"/>
      <c r="X496" s="400"/>
      <c r="Y496" s="400"/>
      <c r="Z496" s="400"/>
      <c r="AA496" s="400"/>
      <c r="AB496" s="400"/>
      <c r="AC496" s="401"/>
      <c r="AD496" s="401"/>
      <c r="AE496" s="401"/>
      <c r="AF496" s="401"/>
      <c r="AG496" s="401"/>
      <c r="AH496" s="401"/>
    </row>
    <row r="497" ht="12.0" customHeight="1">
      <c r="A497" s="399"/>
      <c r="B497" s="436"/>
      <c r="C497" s="399"/>
      <c r="D497" s="399"/>
      <c r="E497" s="399"/>
      <c r="F497" s="399"/>
      <c r="G497" s="399"/>
      <c r="H497" s="399"/>
      <c r="I497" s="399"/>
      <c r="J497" s="399"/>
      <c r="K497" s="436" t="s">
        <v>607</v>
      </c>
      <c r="L497" s="436" t="s">
        <v>541</v>
      </c>
      <c r="M497" s="436" t="s">
        <v>648</v>
      </c>
      <c r="N497" s="399"/>
      <c r="O497" s="399"/>
      <c r="P497" s="436"/>
      <c r="Q497" s="399"/>
      <c r="R497" s="399"/>
      <c r="S497" s="400"/>
      <c r="T497" s="399"/>
      <c r="U497" s="400"/>
      <c r="V497" s="400"/>
      <c r="W497" s="400"/>
      <c r="X497" s="400"/>
      <c r="Y497" s="400"/>
      <c r="Z497" s="400"/>
      <c r="AA497" s="400"/>
      <c r="AB497" s="399"/>
      <c r="AC497" s="401"/>
      <c r="AD497" s="401"/>
      <c r="AE497" s="401"/>
      <c r="AF497" s="401"/>
      <c r="AG497" s="401"/>
      <c r="AH497" s="401"/>
    </row>
    <row r="498" ht="12.0" customHeight="1">
      <c r="A498" s="399"/>
      <c r="B498" s="436"/>
      <c r="C498" s="399"/>
      <c r="D498" s="399"/>
      <c r="E498" s="441" t="s">
        <v>609</v>
      </c>
      <c r="F498" s="399"/>
      <c r="G498" s="435" t="s">
        <v>357</v>
      </c>
      <c r="H498" s="435" t="s">
        <v>610</v>
      </c>
      <c r="I498" s="435" t="s">
        <v>611</v>
      </c>
      <c r="J498" s="435" t="s">
        <v>612</v>
      </c>
      <c r="K498" s="435" t="s">
        <v>613</v>
      </c>
      <c r="L498" s="435" t="s">
        <v>614</v>
      </c>
      <c r="M498" s="435" t="s">
        <v>615</v>
      </c>
      <c r="N498" s="399"/>
      <c r="O498" s="399"/>
      <c r="P498" s="436"/>
      <c r="Q498" s="399"/>
      <c r="R498" s="399"/>
      <c r="S498" s="400"/>
      <c r="T498" s="399"/>
      <c r="U498" s="400"/>
      <c r="V498" s="400"/>
      <c r="W498" s="400"/>
      <c r="X498" s="400"/>
      <c r="Y498" s="400"/>
      <c r="Z498" s="400"/>
      <c r="AA498" s="400"/>
      <c r="AB498" s="399"/>
      <c r="AC498" s="401"/>
      <c r="AD498" s="401"/>
      <c r="AE498" s="401"/>
      <c r="AF498" s="401"/>
      <c r="AG498" s="401"/>
      <c r="AH498" s="401"/>
    </row>
    <row r="499" ht="12.0" customHeight="1">
      <c r="A499" s="399"/>
      <c r="B499" s="436"/>
      <c r="C499" s="399"/>
      <c r="D499" s="469" t="s">
        <v>478</v>
      </c>
      <c r="E499" s="399" t="s">
        <v>960</v>
      </c>
      <c r="F499" s="399"/>
      <c r="G499" s="436"/>
      <c r="H499" s="483"/>
      <c r="I499" s="483">
        <v>1000.0</v>
      </c>
      <c r="J499" s="455">
        <v>170.0</v>
      </c>
      <c r="K499" s="438">
        <v>-0.3</v>
      </c>
      <c r="L499" s="431">
        <v>221.0</v>
      </c>
      <c r="M499" s="431">
        <v>2.3020833333333335</v>
      </c>
      <c r="N499" s="436">
        <v>0.32</v>
      </c>
      <c r="O499" s="399" t="s">
        <v>709</v>
      </c>
      <c r="P499" s="455">
        <v>320.0</v>
      </c>
      <c r="Q499" s="399" t="s">
        <v>961</v>
      </c>
      <c r="R499" s="399"/>
      <c r="S499" s="400"/>
      <c r="T499" s="399"/>
      <c r="U499" s="400"/>
      <c r="V499" s="400"/>
      <c r="W499" s="400"/>
      <c r="X499" s="400"/>
      <c r="Y499" s="400"/>
      <c r="Z499" s="400"/>
      <c r="AA499" s="400"/>
      <c r="AB499" s="399"/>
      <c r="AC499" s="401"/>
      <c r="AD499" s="401"/>
      <c r="AE499" s="401"/>
      <c r="AF499" s="401"/>
      <c r="AG499" s="401"/>
      <c r="AH499" s="401"/>
    </row>
    <row r="500" ht="12.0" customHeight="1">
      <c r="A500" s="399"/>
      <c r="B500" s="436"/>
      <c r="C500" s="399"/>
      <c r="D500" s="469" t="s">
        <v>478</v>
      </c>
      <c r="E500" s="399" t="s">
        <v>962</v>
      </c>
      <c r="F500" s="399"/>
      <c r="G500" s="436"/>
      <c r="H500" s="483"/>
      <c r="I500" s="455">
        <v>600.0</v>
      </c>
      <c r="J500" s="455">
        <v>12.0</v>
      </c>
      <c r="K500" s="438">
        <v>-0.3</v>
      </c>
      <c r="L500" s="431">
        <v>15.600000000000001</v>
      </c>
      <c r="M500" s="431">
        <v>0.1625</v>
      </c>
      <c r="N500" s="436">
        <v>0.04</v>
      </c>
      <c r="O500" s="399" t="s">
        <v>709</v>
      </c>
      <c r="P500" s="455">
        <v>24.0</v>
      </c>
      <c r="Q500" s="399" t="s">
        <v>710</v>
      </c>
      <c r="R500" s="399"/>
      <c r="S500" s="400"/>
      <c r="T500" s="399"/>
      <c r="U500" s="400"/>
      <c r="V500" s="400"/>
      <c r="W500" s="400"/>
      <c r="X500" s="400"/>
      <c r="Y500" s="400"/>
      <c r="Z500" s="400"/>
      <c r="AA500" s="400"/>
      <c r="AB500" s="399"/>
      <c r="AC500" s="401"/>
      <c r="AD500" s="401"/>
      <c r="AE500" s="401"/>
      <c r="AF500" s="401"/>
      <c r="AG500" s="401"/>
      <c r="AH500" s="401"/>
    </row>
    <row r="501" ht="12.0" customHeight="1">
      <c r="A501" s="399"/>
      <c r="B501" s="436"/>
      <c r="C501" s="399"/>
      <c r="D501" s="469" t="s">
        <v>478</v>
      </c>
      <c r="E501" s="399" t="s">
        <v>963</v>
      </c>
      <c r="F501" s="399"/>
      <c r="G501" s="436"/>
      <c r="H501" s="483"/>
      <c r="I501" s="455">
        <v>2120.0</v>
      </c>
      <c r="J501" s="455">
        <v>170.0</v>
      </c>
      <c r="K501" s="438">
        <v>-0.3</v>
      </c>
      <c r="L501" s="478">
        <v>221.0</v>
      </c>
      <c r="M501" s="478">
        <v>2.3020833333333335</v>
      </c>
      <c r="N501" s="436">
        <v>0.16</v>
      </c>
      <c r="O501" s="399" t="s">
        <v>709</v>
      </c>
      <c r="P501" s="479">
        <v>339.2</v>
      </c>
      <c r="Q501" s="399" t="s">
        <v>964</v>
      </c>
      <c r="R501" s="399"/>
      <c r="S501" s="400"/>
      <c r="T501" s="399"/>
      <c r="U501" s="400"/>
      <c r="V501" s="400"/>
      <c r="W501" s="400"/>
      <c r="X501" s="400"/>
      <c r="Y501" s="400"/>
      <c r="Z501" s="400"/>
      <c r="AA501" s="400"/>
      <c r="AB501" s="399"/>
      <c r="AC501" s="401"/>
      <c r="AD501" s="401"/>
      <c r="AE501" s="401"/>
      <c r="AF501" s="401"/>
      <c r="AG501" s="401"/>
      <c r="AH501" s="401"/>
    </row>
    <row r="502" ht="12.0" customHeight="1">
      <c r="A502" s="399"/>
      <c r="B502" s="436"/>
      <c r="C502" s="399"/>
      <c r="D502" s="399"/>
      <c r="E502" s="399"/>
      <c r="F502" s="399"/>
      <c r="G502" s="436"/>
      <c r="H502" s="455"/>
      <c r="I502" s="399"/>
      <c r="J502" s="455"/>
      <c r="K502" s="438"/>
      <c r="L502" s="431">
        <v>457.6</v>
      </c>
      <c r="M502" s="431">
        <v>4.7666666666666675</v>
      </c>
      <c r="N502" s="436"/>
      <c r="O502" s="399"/>
      <c r="P502" s="455">
        <v>683.2</v>
      </c>
      <c r="Q502" s="399"/>
      <c r="R502" s="399"/>
      <c r="S502" s="400"/>
      <c r="T502" s="399"/>
      <c r="U502" s="400"/>
      <c r="V502" s="400"/>
      <c r="W502" s="400"/>
      <c r="X502" s="400"/>
      <c r="Y502" s="400"/>
      <c r="Z502" s="400"/>
      <c r="AA502" s="400"/>
      <c r="AB502" s="399"/>
      <c r="AC502" s="401"/>
      <c r="AD502" s="401"/>
      <c r="AE502" s="401"/>
      <c r="AF502" s="401"/>
      <c r="AG502" s="401"/>
      <c r="AH502" s="401"/>
    </row>
    <row r="503" ht="12.0" customHeight="1">
      <c r="A503" s="399"/>
      <c r="B503" s="436"/>
      <c r="C503" s="436"/>
      <c r="D503" s="399"/>
      <c r="E503" s="399"/>
      <c r="F503" s="399"/>
      <c r="G503" s="399"/>
      <c r="H503" s="399"/>
      <c r="I503" s="436"/>
      <c r="J503" s="431"/>
      <c r="K503" s="470"/>
      <c r="L503" s="470"/>
      <c r="M503" s="468"/>
      <c r="N503" s="400"/>
      <c r="O503" s="399"/>
      <c r="P503" s="399"/>
      <c r="Q503" s="399"/>
      <c r="R503" s="399"/>
      <c r="S503" s="399"/>
      <c r="T503" s="400"/>
      <c r="U503" s="399"/>
      <c r="V503" s="400"/>
      <c r="W503" s="400"/>
      <c r="X503" s="400"/>
      <c r="Y503" s="400"/>
      <c r="Z503" s="400"/>
      <c r="AA503" s="400"/>
      <c r="AB503" s="400"/>
      <c r="AC503" s="401"/>
      <c r="AD503" s="401"/>
      <c r="AE503" s="401"/>
      <c r="AF503" s="401"/>
      <c r="AG503" s="401"/>
      <c r="AH503" s="401"/>
    </row>
    <row r="504" ht="12.0" customHeight="1">
      <c r="A504" s="399"/>
      <c r="B504" s="436"/>
      <c r="C504" s="399"/>
      <c r="D504" s="399"/>
      <c r="E504" s="441" t="s">
        <v>544</v>
      </c>
      <c r="F504" s="399"/>
      <c r="G504" s="435" t="s">
        <v>553</v>
      </c>
      <c r="H504" s="479" t="s">
        <v>631</v>
      </c>
      <c r="I504" s="435" t="s">
        <v>632</v>
      </c>
      <c r="J504" s="479" t="s">
        <v>633</v>
      </c>
      <c r="K504" s="442" t="s">
        <v>634</v>
      </c>
      <c r="L504" s="479" t="s">
        <v>635</v>
      </c>
      <c r="M504" s="431"/>
      <c r="N504" s="436"/>
      <c r="O504" s="399"/>
      <c r="P504" s="455"/>
      <c r="Q504" s="399"/>
      <c r="R504" s="399"/>
      <c r="S504" s="400"/>
      <c r="T504" s="399"/>
      <c r="U504" s="400"/>
      <c r="V504" s="400"/>
      <c r="W504" s="400"/>
      <c r="X504" s="400"/>
      <c r="Y504" s="400"/>
      <c r="Z504" s="400"/>
      <c r="AA504" s="400"/>
      <c r="AB504" s="399"/>
      <c r="AC504" s="401"/>
      <c r="AD504" s="401"/>
      <c r="AE504" s="401"/>
      <c r="AF504" s="401"/>
      <c r="AG504" s="401"/>
      <c r="AH504" s="401"/>
    </row>
    <row r="505" ht="12.0" customHeight="1">
      <c r="A505" s="399"/>
      <c r="B505" s="436"/>
      <c r="C505" s="399"/>
      <c r="D505" s="399"/>
      <c r="E505" s="399" t="s">
        <v>636</v>
      </c>
      <c r="F505" s="399"/>
      <c r="G505" s="480">
        <v>0.0</v>
      </c>
      <c r="H505" s="480">
        <v>0.0</v>
      </c>
      <c r="I505" s="456">
        <v>0.0</v>
      </c>
      <c r="J505" s="456">
        <v>0.0</v>
      </c>
      <c r="K505" s="456">
        <v>0.0</v>
      </c>
      <c r="L505" s="456">
        <v>0.0</v>
      </c>
      <c r="M505" s="431"/>
      <c r="N505" s="436"/>
      <c r="O505" s="399"/>
      <c r="P505" s="455"/>
      <c r="Q505" s="399"/>
      <c r="R505" s="399"/>
      <c r="S505" s="400"/>
      <c r="T505" s="399"/>
      <c r="U505" s="400"/>
      <c r="V505" s="400"/>
      <c r="W505" s="400"/>
      <c r="X505" s="400"/>
      <c r="Y505" s="400"/>
      <c r="Z505" s="400"/>
      <c r="AA505" s="400"/>
      <c r="AB505" s="399"/>
      <c r="AC505" s="401"/>
      <c r="AD505" s="401"/>
      <c r="AE505" s="401"/>
      <c r="AF505" s="401"/>
      <c r="AG505" s="401"/>
      <c r="AH505" s="401"/>
    </row>
    <row r="506" ht="12.0" customHeight="1">
      <c r="A506" s="399"/>
      <c r="B506" s="436"/>
      <c r="C506" s="399"/>
      <c r="D506" s="399"/>
      <c r="E506" s="399" t="s">
        <v>478</v>
      </c>
      <c r="F506" s="399"/>
      <c r="G506" s="480">
        <v>457.6</v>
      </c>
      <c r="H506" s="480">
        <v>4.7666666666666675</v>
      </c>
      <c r="I506" s="456">
        <v>0.0</v>
      </c>
      <c r="J506" s="456">
        <v>0.0</v>
      </c>
      <c r="K506" s="456">
        <v>24403.808000000005</v>
      </c>
      <c r="L506" s="456">
        <v>24403.808000000005</v>
      </c>
      <c r="M506" s="431" t="s">
        <v>740</v>
      </c>
      <c r="N506" s="436"/>
      <c r="O506" s="399"/>
      <c r="P506" s="455"/>
      <c r="Q506" s="399"/>
      <c r="R506" s="399"/>
      <c r="S506" s="400"/>
      <c r="T506" s="399"/>
      <c r="U506" s="400"/>
      <c r="V506" s="400"/>
      <c r="W506" s="400"/>
      <c r="X506" s="400"/>
      <c r="Y506" s="400"/>
      <c r="Z506" s="400"/>
      <c r="AA506" s="400"/>
      <c r="AB506" s="399"/>
      <c r="AC506" s="401"/>
      <c r="AD506" s="401"/>
      <c r="AE506" s="401"/>
      <c r="AF506" s="401"/>
      <c r="AG506" s="401"/>
      <c r="AH506" s="401"/>
    </row>
    <row r="507" ht="12.0" customHeight="1">
      <c r="A507" s="399"/>
      <c r="B507" s="436"/>
      <c r="C507" s="399"/>
      <c r="D507" s="399"/>
      <c r="E507" s="399"/>
      <c r="F507" s="399"/>
      <c r="G507" s="480"/>
      <c r="H507" s="480"/>
      <c r="I507" s="456"/>
      <c r="J507" s="456"/>
      <c r="K507" s="456"/>
      <c r="L507" s="456"/>
      <c r="M507" s="431"/>
      <c r="N507" s="436"/>
      <c r="O507" s="399"/>
      <c r="P507" s="455"/>
      <c r="Q507" s="399"/>
      <c r="R507" s="399"/>
      <c r="S507" s="400"/>
      <c r="T507" s="399"/>
      <c r="U507" s="400"/>
      <c r="V507" s="400"/>
      <c r="W507" s="400"/>
      <c r="X507" s="400"/>
      <c r="Y507" s="400"/>
      <c r="Z507" s="400"/>
      <c r="AA507" s="400"/>
      <c r="AB507" s="399"/>
      <c r="AC507" s="401"/>
      <c r="AD507" s="401"/>
      <c r="AE507" s="401"/>
      <c r="AF507" s="401"/>
      <c r="AG507" s="401"/>
      <c r="AH507" s="401"/>
    </row>
    <row r="508" ht="12.0" customHeight="1">
      <c r="A508" s="399"/>
      <c r="B508" s="436"/>
      <c r="C508" s="469" t="s">
        <v>965</v>
      </c>
      <c r="D508" s="424" t="s">
        <v>966</v>
      </c>
      <c r="E508" s="399"/>
      <c r="F508" s="399"/>
      <c r="G508" s="399"/>
      <c r="H508" s="436" t="s">
        <v>410</v>
      </c>
      <c r="I508" s="423">
        <v>53.76</v>
      </c>
      <c r="J508" s="470">
        <v>1.0</v>
      </c>
      <c r="K508" s="431">
        <v>53.76</v>
      </c>
      <c r="L508" s="468">
        <v>0.0</v>
      </c>
      <c r="M508" s="431">
        <v>35.1</v>
      </c>
      <c r="N508" s="431"/>
      <c r="O508" s="431"/>
      <c r="P508" s="430"/>
      <c r="Q508" s="468">
        <v>0.0</v>
      </c>
      <c r="R508" s="468"/>
      <c r="S508" s="400"/>
      <c r="T508" s="439">
        <v>0.0</v>
      </c>
      <c r="U508" s="400">
        <v>1871.8830000000003</v>
      </c>
      <c r="V508" s="400"/>
      <c r="W508" s="400"/>
      <c r="X508" s="400"/>
      <c r="Y508" s="400">
        <v>0.0</v>
      </c>
      <c r="Z508" s="400"/>
      <c r="AA508" s="400">
        <v>1871.8830000000003</v>
      </c>
      <c r="AB508" s="399"/>
      <c r="AC508" s="401"/>
      <c r="AD508" s="401"/>
      <c r="AE508" s="401"/>
      <c r="AF508" s="401"/>
      <c r="AG508" s="401"/>
      <c r="AH508" s="401"/>
    </row>
    <row r="509" ht="12.0" customHeight="1">
      <c r="A509" s="399"/>
      <c r="B509" s="436"/>
      <c r="C509" s="436"/>
      <c r="D509" s="399"/>
      <c r="E509" s="399"/>
      <c r="F509" s="399"/>
      <c r="G509" s="399"/>
      <c r="H509" s="399"/>
      <c r="I509" s="436"/>
      <c r="J509" s="431"/>
      <c r="K509" s="470"/>
      <c r="L509" s="470"/>
      <c r="M509" s="468"/>
      <c r="N509" s="400"/>
      <c r="O509" s="399"/>
      <c r="P509" s="399"/>
      <c r="Q509" s="399"/>
      <c r="R509" s="399"/>
      <c r="S509" s="399"/>
      <c r="T509" s="400"/>
      <c r="U509" s="399"/>
      <c r="V509" s="400"/>
      <c r="W509" s="400"/>
      <c r="X509" s="400"/>
      <c r="Y509" s="400"/>
      <c r="Z509" s="400"/>
      <c r="AA509" s="400"/>
      <c r="AB509" s="400"/>
      <c r="AC509" s="401"/>
      <c r="AD509" s="401"/>
      <c r="AE509" s="401"/>
      <c r="AF509" s="401"/>
      <c r="AG509" s="401"/>
      <c r="AH509" s="401"/>
    </row>
    <row r="510" ht="12.0" customHeight="1">
      <c r="A510" s="399"/>
      <c r="B510" s="436"/>
      <c r="C510" s="399"/>
      <c r="D510" s="399"/>
      <c r="E510" s="399"/>
      <c r="F510" s="399"/>
      <c r="G510" s="399"/>
      <c r="H510" s="399"/>
      <c r="I510" s="399"/>
      <c r="J510" s="399"/>
      <c r="K510" s="436" t="s">
        <v>607</v>
      </c>
      <c r="L510" s="436" t="s">
        <v>541</v>
      </c>
      <c r="M510" s="436" t="s">
        <v>648</v>
      </c>
      <c r="N510" s="399"/>
      <c r="O510" s="399"/>
      <c r="P510" s="436"/>
      <c r="Q510" s="399"/>
      <c r="R510" s="399"/>
      <c r="S510" s="400"/>
      <c r="T510" s="399"/>
      <c r="U510" s="400"/>
      <c r="V510" s="400"/>
      <c r="W510" s="400"/>
      <c r="X510" s="400"/>
      <c r="Y510" s="400"/>
      <c r="Z510" s="400"/>
      <c r="AA510" s="400"/>
      <c r="AB510" s="399"/>
      <c r="AC510" s="401"/>
      <c r="AD510" s="401"/>
      <c r="AE510" s="401"/>
      <c r="AF510" s="401"/>
      <c r="AG510" s="401"/>
      <c r="AH510" s="401"/>
    </row>
    <row r="511" ht="12.0" customHeight="1">
      <c r="A511" s="399"/>
      <c r="B511" s="436"/>
      <c r="C511" s="399"/>
      <c r="D511" s="399"/>
      <c r="E511" s="441" t="s">
        <v>609</v>
      </c>
      <c r="F511" s="399"/>
      <c r="G511" s="435" t="s">
        <v>357</v>
      </c>
      <c r="H511" s="435" t="s">
        <v>610</v>
      </c>
      <c r="I511" s="435" t="s">
        <v>611</v>
      </c>
      <c r="J511" s="435" t="s">
        <v>612</v>
      </c>
      <c r="K511" s="435" t="s">
        <v>613</v>
      </c>
      <c r="L511" s="435" t="s">
        <v>614</v>
      </c>
      <c r="M511" s="435" t="s">
        <v>615</v>
      </c>
      <c r="N511" s="399"/>
      <c r="O511" s="399"/>
      <c r="P511" s="436"/>
      <c r="Q511" s="399"/>
      <c r="R511" s="399"/>
      <c r="S511" s="400"/>
      <c r="T511" s="399"/>
      <c r="U511" s="400"/>
      <c r="V511" s="400"/>
      <c r="W511" s="400"/>
      <c r="X511" s="400"/>
      <c r="Y511" s="400"/>
      <c r="Z511" s="400"/>
      <c r="AA511" s="400"/>
      <c r="AB511" s="399"/>
      <c r="AC511" s="401"/>
      <c r="AD511" s="401"/>
      <c r="AE511" s="401"/>
      <c r="AF511" s="401"/>
      <c r="AG511" s="401"/>
      <c r="AH511" s="401"/>
    </row>
    <row r="512" ht="12.0" customHeight="1">
      <c r="A512" s="399"/>
      <c r="B512" s="436"/>
      <c r="C512" s="399"/>
      <c r="D512" s="469" t="s">
        <v>478</v>
      </c>
      <c r="E512" s="399" t="s">
        <v>963</v>
      </c>
      <c r="F512" s="399"/>
      <c r="G512" s="436"/>
      <c r="H512" s="483"/>
      <c r="I512" s="455">
        <v>336.0</v>
      </c>
      <c r="J512" s="455">
        <v>27.0</v>
      </c>
      <c r="K512" s="438">
        <v>-0.3</v>
      </c>
      <c r="L512" s="478">
        <v>35.1</v>
      </c>
      <c r="M512" s="478">
        <v>0.36562500000000003</v>
      </c>
      <c r="N512" s="436">
        <v>0.16</v>
      </c>
      <c r="O512" s="399" t="s">
        <v>709</v>
      </c>
      <c r="P512" s="479">
        <v>53.76</v>
      </c>
      <c r="Q512" s="399" t="s">
        <v>964</v>
      </c>
      <c r="R512" s="399"/>
      <c r="S512" s="400"/>
      <c r="T512" s="399"/>
      <c r="U512" s="400"/>
      <c r="V512" s="400"/>
      <c r="W512" s="400"/>
      <c r="X512" s="400"/>
      <c r="Y512" s="400"/>
      <c r="Z512" s="400"/>
      <c r="AA512" s="400"/>
      <c r="AB512" s="399"/>
      <c r="AC512" s="401"/>
      <c r="AD512" s="401"/>
      <c r="AE512" s="401"/>
      <c r="AF512" s="401"/>
      <c r="AG512" s="401"/>
      <c r="AH512" s="401"/>
    </row>
    <row r="513" ht="12.0" customHeight="1">
      <c r="A513" s="399"/>
      <c r="B513" s="436"/>
      <c r="C513" s="399"/>
      <c r="D513" s="399"/>
      <c r="E513" s="399"/>
      <c r="F513" s="399"/>
      <c r="G513" s="436"/>
      <c r="H513" s="455"/>
      <c r="I513" s="399"/>
      <c r="J513" s="455"/>
      <c r="K513" s="438"/>
      <c r="L513" s="431">
        <v>35.1</v>
      </c>
      <c r="M513" s="431">
        <v>0.36562500000000003</v>
      </c>
      <c r="N513" s="436"/>
      <c r="O513" s="399"/>
      <c r="P513" s="455">
        <v>53.76</v>
      </c>
      <c r="Q513" s="399"/>
      <c r="R513" s="399"/>
      <c r="S513" s="400"/>
      <c r="T513" s="399"/>
      <c r="U513" s="400"/>
      <c r="V513" s="400"/>
      <c r="W513" s="400"/>
      <c r="X513" s="400"/>
      <c r="Y513" s="400"/>
      <c r="Z513" s="400"/>
      <c r="AA513" s="400"/>
      <c r="AB513" s="399"/>
      <c r="AC513" s="401"/>
      <c r="AD513" s="401"/>
      <c r="AE513" s="401"/>
      <c r="AF513" s="401"/>
      <c r="AG513" s="401"/>
      <c r="AH513" s="401"/>
    </row>
    <row r="514" ht="12.0" customHeight="1">
      <c r="A514" s="399"/>
      <c r="B514" s="436"/>
      <c r="C514" s="436"/>
      <c r="D514" s="399"/>
      <c r="E514" s="399"/>
      <c r="F514" s="399"/>
      <c r="G514" s="399"/>
      <c r="H514" s="399"/>
      <c r="I514" s="436"/>
      <c r="J514" s="431"/>
      <c r="K514" s="470"/>
      <c r="L514" s="470"/>
      <c r="M514" s="468"/>
      <c r="N514" s="400"/>
      <c r="O514" s="399"/>
      <c r="P514" s="399"/>
      <c r="Q514" s="399"/>
      <c r="R514" s="399"/>
      <c r="S514" s="399"/>
      <c r="T514" s="400"/>
      <c r="U514" s="399"/>
      <c r="V514" s="400"/>
      <c r="W514" s="400"/>
      <c r="X514" s="400"/>
      <c r="Y514" s="400"/>
      <c r="Z514" s="400"/>
      <c r="AA514" s="400"/>
      <c r="AB514" s="400"/>
      <c r="AC514" s="401"/>
      <c r="AD514" s="401"/>
      <c r="AE514" s="401"/>
      <c r="AF514" s="401"/>
      <c r="AG514" s="401"/>
      <c r="AH514" s="401"/>
    </row>
    <row r="515" ht="12.0" customHeight="1">
      <c r="A515" s="399"/>
      <c r="B515" s="436"/>
      <c r="C515" s="399"/>
      <c r="D515" s="399"/>
      <c r="E515" s="441" t="s">
        <v>544</v>
      </c>
      <c r="F515" s="399"/>
      <c r="G515" s="435" t="s">
        <v>553</v>
      </c>
      <c r="H515" s="479" t="s">
        <v>631</v>
      </c>
      <c r="I515" s="435" t="s">
        <v>632</v>
      </c>
      <c r="J515" s="479" t="s">
        <v>633</v>
      </c>
      <c r="K515" s="442" t="s">
        <v>634</v>
      </c>
      <c r="L515" s="479" t="s">
        <v>635</v>
      </c>
      <c r="M515" s="431"/>
      <c r="N515" s="436"/>
      <c r="O515" s="399"/>
      <c r="P515" s="455"/>
      <c r="Q515" s="399"/>
      <c r="R515" s="399"/>
      <c r="S515" s="400"/>
      <c r="T515" s="399"/>
      <c r="U515" s="400"/>
      <c r="V515" s="400"/>
      <c r="W515" s="400"/>
      <c r="X515" s="400"/>
      <c r="Y515" s="400"/>
      <c r="Z515" s="400"/>
      <c r="AA515" s="400"/>
      <c r="AB515" s="399"/>
      <c r="AC515" s="401"/>
      <c r="AD515" s="401"/>
      <c r="AE515" s="401"/>
      <c r="AF515" s="401"/>
      <c r="AG515" s="401"/>
      <c r="AH515" s="401"/>
    </row>
    <row r="516" ht="12.0" customHeight="1">
      <c r="A516" s="399"/>
      <c r="B516" s="436"/>
      <c r="C516" s="399"/>
      <c r="D516" s="399"/>
      <c r="E516" s="399" t="s">
        <v>636</v>
      </c>
      <c r="F516" s="399"/>
      <c r="G516" s="480">
        <v>0.0</v>
      </c>
      <c r="H516" s="480">
        <v>0.0</v>
      </c>
      <c r="I516" s="456">
        <v>0.0</v>
      </c>
      <c r="J516" s="456">
        <v>0.0</v>
      </c>
      <c r="K516" s="456">
        <v>0.0</v>
      </c>
      <c r="L516" s="456">
        <v>0.0</v>
      </c>
      <c r="M516" s="431"/>
      <c r="N516" s="436"/>
      <c r="O516" s="399"/>
      <c r="P516" s="455"/>
      <c r="Q516" s="399"/>
      <c r="R516" s="399"/>
      <c r="S516" s="400"/>
      <c r="T516" s="399"/>
      <c r="U516" s="400"/>
      <c r="V516" s="400"/>
      <c r="W516" s="400"/>
      <c r="X516" s="400"/>
      <c r="Y516" s="400"/>
      <c r="Z516" s="400"/>
      <c r="AA516" s="400"/>
      <c r="AB516" s="399"/>
      <c r="AC516" s="401"/>
      <c r="AD516" s="401"/>
      <c r="AE516" s="401"/>
      <c r="AF516" s="401"/>
      <c r="AG516" s="401"/>
      <c r="AH516" s="401"/>
    </row>
    <row r="517" ht="12.0" customHeight="1">
      <c r="A517" s="399"/>
      <c r="B517" s="436"/>
      <c r="C517" s="399"/>
      <c r="D517" s="399"/>
      <c r="E517" s="399" t="s">
        <v>478</v>
      </c>
      <c r="F517" s="399"/>
      <c r="G517" s="480">
        <v>35.1</v>
      </c>
      <c r="H517" s="480">
        <v>0.36562500000000003</v>
      </c>
      <c r="I517" s="456">
        <v>0.0</v>
      </c>
      <c r="J517" s="456">
        <v>0.0</v>
      </c>
      <c r="K517" s="456">
        <v>1871.8830000000003</v>
      </c>
      <c r="L517" s="456">
        <v>1871.8830000000003</v>
      </c>
      <c r="M517" s="431" t="s">
        <v>740</v>
      </c>
      <c r="N517" s="436"/>
      <c r="O517" s="399"/>
      <c r="P517" s="455"/>
      <c r="Q517" s="399"/>
      <c r="R517" s="399"/>
      <c r="S517" s="400"/>
      <c r="T517" s="399"/>
      <c r="U517" s="400"/>
      <c r="V517" s="400"/>
      <c r="W517" s="400"/>
      <c r="X517" s="400"/>
      <c r="Y517" s="400"/>
      <c r="Z517" s="400"/>
      <c r="AA517" s="400"/>
      <c r="AB517" s="399"/>
      <c r="AC517" s="401"/>
      <c r="AD517" s="401"/>
      <c r="AE517" s="401"/>
      <c r="AF517" s="401"/>
      <c r="AG517" s="401"/>
      <c r="AH517" s="401"/>
    </row>
    <row r="518" ht="12.0" customHeight="1">
      <c r="A518" s="399"/>
      <c r="B518" s="436"/>
      <c r="C518" s="399"/>
      <c r="D518" s="399"/>
      <c r="E518" s="399"/>
      <c r="F518" s="399"/>
      <c r="G518" s="480"/>
      <c r="H518" s="480"/>
      <c r="I518" s="456"/>
      <c r="J518" s="456"/>
      <c r="K518" s="456"/>
      <c r="L518" s="456"/>
      <c r="M518" s="431"/>
      <c r="N518" s="436"/>
      <c r="O518" s="399"/>
      <c r="P518" s="455"/>
      <c r="Q518" s="399"/>
      <c r="R518" s="399"/>
      <c r="S518" s="400"/>
      <c r="T518" s="399"/>
      <c r="U518" s="400"/>
      <c r="V518" s="400"/>
      <c r="W518" s="400"/>
      <c r="X518" s="400"/>
      <c r="Y518" s="400"/>
      <c r="Z518" s="400"/>
      <c r="AA518" s="400"/>
      <c r="AB518" s="399"/>
      <c r="AC518" s="401"/>
      <c r="AD518" s="401"/>
      <c r="AE518" s="401"/>
      <c r="AF518" s="401"/>
      <c r="AG518" s="401"/>
      <c r="AH518" s="401"/>
    </row>
    <row r="519" ht="12.0" customHeight="1">
      <c r="A519" s="399"/>
      <c r="B519" s="436"/>
      <c r="C519" s="469" t="s">
        <v>967</v>
      </c>
      <c r="D519" s="424" t="s">
        <v>968</v>
      </c>
      <c r="E519" s="399"/>
      <c r="F519" s="399"/>
      <c r="G519" s="399"/>
      <c r="H519" s="436" t="s">
        <v>410</v>
      </c>
      <c r="I519" s="423">
        <v>236.32</v>
      </c>
      <c r="J519" s="470">
        <v>1.0</v>
      </c>
      <c r="K519" s="431">
        <v>236.32</v>
      </c>
      <c r="L519" s="468">
        <v>0.0</v>
      </c>
      <c r="M519" s="431">
        <v>140.4</v>
      </c>
      <c r="N519" s="431"/>
      <c r="O519" s="431"/>
      <c r="P519" s="430"/>
      <c r="Q519" s="468">
        <v>0.0</v>
      </c>
      <c r="R519" s="468"/>
      <c r="S519" s="400"/>
      <c r="T519" s="439">
        <v>0.0</v>
      </c>
      <c r="U519" s="400">
        <v>7487.532000000001</v>
      </c>
      <c r="V519" s="400"/>
      <c r="W519" s="400"/>
      <c r="X519" s="400"/>
      <c r="Y519" s="400">
        <v>0.0</v>
      </c>
      <c r="Z519" s="400"/>
      <c r="AA519" s="400">
        <v>7487.532000000001</v>
      </c>
      <c r="AB519" s="399"/>
      <c r="AC519" s="401"/>
      <c r="AD519" s="401"/>
      <c r="AE519" s="401"/>
      <c r="AF519" s="401"/>
      <c r="AG519" s="401"/>
      <c r="AH519" s="401"/>
    </row>
    <row r="520" ht="12.0" customHeight="1">
      <c r="A520" s="399"/>
      <c r="B520" s="436"/>
      <c r="C520" s="436"/>
      <c r="D520" s="399"/>
      <c r="E520" s="399"/>
      <c r="F520" s="399"/>
      <c r="G520" s="399"/>
      <c r="H520" s="399"/>
      <c r="I520" s="436"/>
      <c r="J520" s="431"/>
      <c r="K520" s="470"/>
      <c r="L520" s="470"/>
      <c r="M520" s="468"/>
      <c r="N520" s="400"/>
      <c r="O520" s="399"/>
      <c r="P520" s="399"/>
      <c r="Q520" s="399"/>
      <c r="R520" s="399"/>
      <c r="S520" s="399"/>
      <c r="T520" s="400"/>
      <c r="U520" s="399"/>
      <c r="V520" s="400"/>
      <c r="W520" s="400"/>
      <c r="X520" s="400"/>
      <c r="Y520" s="400"/>
      <c r="Z520" s="400"/>
      <c r="AA520" s="400"/>
      <c r="AB520" s="400"/>
      <c r="AC520" s="401"/>
      <c r="AD520" s="401"/>
      <c r="AE520" s="401"/>
      <c r="AF520" s="401"/>
      <c r="AG520" s="401"/>
      <c r="AH520" s="401"/>
    </row>
    <row r="521" ht="12.0" customHeight="1">
      <c r="A521" s="399"/>
      <c r="B521" s="436"/>
      <c r="C521" s="399"/>
      <c r="D521" s="399"/>
      <c r="E521" s="399"/>
      <c r="F521" s="399"/>
      <c r="G521" s="399"/>
      <c r="H521" s="399"/>
      <c r="I521" s="399"/>
      <c r="J521" s="399"/>
      <c r="K521" s="436" t="s">
        <v>607</v>
      </c>
      <c r="L521" s="436" t="s">
        <v>541</v>
      </c>
      <c r="M521" s="436" t="s">
        <v>648</v>
      </c>
      <c r="N521" s="399"/>
      <c r="O521" s="399"/>
      <c r="P521" s="436"/>
      <c r="Q521" s="399"/>
      <c r="R521" s="399"/>
      <c r="S521" s="400"/>
      <c r="T521" s="399"/>
      <c r="U521" s="400"/>
      <c r="V521" s="400"/>
      <c r="W521" s="400"/>
      <c r="X521" s="400"/>
      <c r="Y521" s="400"/>
      <c r="Z521" s="400"/>
      <c r="AA521" s="400"/>
      <c r="AB521" s="399"/>
      <c r="AC521" s="401"/>
      <c r="AD521" s="401"/>
      <c r="AE521" s="401"/>
      <c r="AF521" s="401"/>
      <c r="AG521" s="401"/>
      <c r="AH521" s="401"/>
    </row>
    <row r="522" ht="12.0" customHeight="1">
      <c r="A522" s="399"/>
      <c r="B522" s="436"/>
      <c r="C522" s="399"/>
      <c r="D522" s="399"/>
      <c r="E522" s="441" t="s">
        <v>609</v>
      </c>
      <c r="F522" s="399"/>
      <c r="G522" s="435" t="s">
        <v>357</v>
      </c>
      <c r="H522" s="435" t="s">
        <v>610</v>
      </c>
      <c r="I522" s="435" t="s">
        <v>611</v>
      </c>
      <c r="J522" s="435" t="s">
        <v>612</v>
      </c>
      <c r="K522" s="435" t="s">
        <v>613</v>
      </c>
      <c r="L522" s="435" t="s">
        <v>614</v>
      </c>
      <c r="M522" s="435" t="s">
        <v>615</v>
      </c>
      <c r="N522" s="399"/>
      <c r="O522" s="399"/>
      <c r="P522" s="436"/>
      <c r="Q522" s="399"/>
      <c r="R522" s="399"/>
      <c r="S522" s="400"/>
      <c r="T522" s="399"/>
      <c r="U522" s="400"/>
      <c r="V522" s="400"/>
      <c r="W522" s="400"/>
      <c r="X522" s="400"/>
      <c r="Y522" s="400"/>
      <c r="Z522" s="400"/>
      <c r="AA522" s="400"/>
      <c r="AB522" s="399"/>
      <c r="AC522" s="401"/>
      <c r="AD522" s="401"/>
      <c r="AE522" s="401"/>
      <c r="AF522" s="401"/>
      <c r="AG522" s="401"/>
      <c r="AH522" s="401"/>
    </row>
    <row r="523" ht="12.0" customHeight="1">
      <c r="A523" s="399"/>
      <c r="B523" s="436"/>
      <c r="C523" s="399"/>
      <c r="D523" s="469" t="s">
        <v>478</v>
      </c>
      <c r="E523" s="399" t="s">
        <v>969</v>
      </c>
      <c r="F523" s="399"/>
      <c r="G523" s="436"/>
      <c r="H523" s="483"/>
      <c r="I523" s="455">
        <v>2548.0</v>
      </c>
      <c r="J523" s="455">
        <v>41.0</v>
      </c>
      <c r="K523" s="438">
        <v>-0.3</v>
      </c>
      <c r="L523" s="431">
        <v>53.300000000000004</v>
      </c>
      <c r="M523" s="431">
        <v>0.5552083333333334</v>
      </c>
      <c r="N523" s="436">
        <v>0.04</v>
      </c>
      <c r="O523" s="399" t="s">
        <v>709</v>
      </c>
      <c r="P523" s="455">
        <v>101.92</v>
      </c>
      <c r="Q523" s="399" t="s">
        <v>710</v>
      </c>
      <c r="R523" s="399"/>
      <c r="S523" s="400"/>
      <c r="T523" s="399"/>
      <c r="U523" s="400"/>
      <c r="V523" s="400"/>
      <c r="W523" s="400"/>
      <c r="X523" s="400"/>
      <c r="Y523" s="400"/>
      <c r="Z523" s="400"/>
      <c r="AA523" s="400"/>
      <c r="AB523" s="399"/>
      <c r="AC523" s="401"/>
      <c r="AD523" s="401"/>
      <c r="AE523" s="401"/>
      <c r="AF523" s="401"/>
      <c r="AG523" s="401"/>
      <c r="AH523" s="401"/>
    </row>
    <row r="524" ht="12.0" customHeight="1">
      <c r="A524" s="399"/>
      <c r="B524" s="436"/>
      <c r="C524" s="399"/>
      <c r="D524" s="469" t="s">
        <v>478</v>
      </c>
      <c r="E524" s="399" t="s">
        <v>963</v>
      </c>
      <c r="F524" s="399"/>
      <c r="G524" s="436"/>
      <c r="H524" s="483"/>
      <c r="I524" s="455">
        <v>840.0</v>
      </c>
      <c r="J524" s="455">
        <v>67.0</v>
      </c>
      <c r="K524" s="438">
        <v>-0.3</v>
      </c>
      <c r="L524" s="478">
        <v>87.10000000000001</v>
      </c>
      <c r="M524" s="478">
        <v>0.9072916666666667</v>
      </c>
      <c r="N524" s="436">
        <v>0.16</v>
      </c>
      <c r="O524" s="399" t="s">
        <v>709</v>
      </c>
      <c r="P524" s="479">
        <v>134.4</v>
      </c>
      <c r="Q524" s="399" t="s">
        <v>964</v>
      </c>
      <c r="R524" s="399"/>
      <c r="S524" s="400"/>
      <c r="T524" s="399"/>
      <c r="U524" s="400"/>
      <c r="V524" s="400"/>
      <c r="W524" s="400"/>
      <c r="X524" s="400"/>
      <c r="Y524" s="400"/>
      <c r="Z524" s="400"/>
      <c r="AA524" s="400"/>
      <c r="AB524" s="399"/>
      <c r="AC524" s="401"/>
      <c r="AD524" s="401"/>
      <c r="AE524" s="401"/>
      <c r="AF524" s="401"/>
      <c r="AG524" s="401"/>
      <c r="AH524" s="401"/>
    </row>
    <row r="525" ht="12.0" customHeight="1">
      <c r="A525" s="399"/>
      <c r="B525" s="436"/>
      <c r="C525" s="399"/>
      <c r="D525" s="399"/>
      <c r="E525" s="399"/>
      <c r="F525" s="399"/>
      <c r="G525" s="436"/>
      <c r="H525" s="455"/>
      <c r="I525" s="399"/>
      <c r="J525" s="455"/>
      <c r="K525" s="438"/>
      <c r="L525" s="431">
        <v>140.4</v>
      </c>
      <c r="M525" s="431">
        <v>1.4625000000000001</v>
      </c>
      <c r="N525" s="436"/>
      <c r="O525" s="399"/>
      <c r="P525" s="455">
        <v>236.32</v>
      </c>
      <c r="Q525" s="399"/>
      <c r="R525" s="399"/>
      <c r="S525" s="400"/>
      <c r="T525" s="399"/>
      <c r="U525" s="400"/>
      <c r="V525" s="400"/>
      <c r="W525" s="400"/>
      <c r="X525" s="400"/>
      <c r="Y525" s="400"/>
      <c r="Z525" s="400"/>
      <c r="AA525" s="400"/>
      <c r="AB525" s="399"/>
      <c r="AC525" s="401"/>
      <c r="AD525" s="401"/>
      <c r="AE525" s="401"/>
      <c r="AF525" s="401"/>
      <c r="AG525" s="401"/>
      <c r="AH525" s="401"/>
    </row>
    <row r="526" ht="12.0" customHeight="1">
      <c r="A526" s="399"/>
      <c r="B526" s="436"/>
      <c r="C526" s="436"/>
      <c r="D526" s="399"/>
      <c r="E526" s="399"/>
      <c r="F526" s="399"/>
      <c r="G526" s="399"/>
      <c r="H526" s="399"/>
      <c r="I526" s="436"/>
      <c r="J526" s="431"/>
      <c r="K526" s="470"/>
      <c r="L526" s="470"/>
      <c r="M526" s="468"/>
      <c r="N526" s="400"/>
      <c r="O526" s="399"/>
      <c r="P526" s="399"/>
      <c r="Q526" s="399"/>
      <c r="R526" s="399"/>
      <c r="S526" s="399"/>
      <c r="T526" s="400"/>
      <c r="U526" s="399"/>
      <c r="V526" s="400"/>
      <c r="W526" s="400"/>
      <c r="X526" s="400"/>
      <c r="Y526" s="400"/>
      <c r="Z526" s="400"/>
      <c r="AA526" s="400"/>
      <c r="AB526" s="400"/>
      <c r="AC526" s="401"/>
      <c r="AD526" s="401"/>
      <c r="AE526" s="401"/>
      <c r="AF526" s="401"/>
      <c r="AG526" s="401"/>
      <c r="AH526" s="401"/>
    </row>
    <row r="527" ht="12.0" customHeight="1">
      <c r="A527" s="399"/>
      <c r="B527" s="436"/>
      <c r="C527" s="399"/>
      <c r="D527" s="399"/>
      <c r="E527" s="441" t="s">
        <v>544</v>
      </c>
      <c r="F527" s="399"/>
      <c r="G527" s="435" t="s">
        <v>553</v>
      </c>
      <c r="H527" s="479" t="s">
        <v>631</v>
      </c>
      <c r="I527" s="435" t="s">
        <v>632</v>
      </c>
      <c r="J527" s="479" t="s">
        <v>633</v>
      </c>
      <c r="K527" s="442" t="s">
        <v>634</v>
      </c>
      <c r="L527" s="479" t="s">
        <v>635</v>
      </c>
      <c r="M527" s="431"/>
      <c r="N527" s="436"/>
      <c r="O527" s="399"/>
      <c r="P527" s="455"/>
      <c r="Q527" s="399"/>
      <c r="R527" s="399"/>
      <c r="S527" s="400"/>
      <c r="T527" s="399"/>
      <c r="U527" s="400"/>
      <c r="V527" s="400"/>
      <c r="W527" s="400"/>
      <c r="X527" s="400"/>
      <c r="Y527" s="400"/>
      <c r="Z527" s="400"/>
      <c r="AA527" s="400"/>
      <c r="AB527" s="399"/>
      <c r="AC527" s="401"/>
      <c r="AD527" s="401"/>
      <c r="AE527" s="401"/>
      <c r="AF527" s="401"/>
      <c r="AG527" s="401"/>
      <c r="AH527" s="401"/>
    </row>
    <row r="528" ht="12.0" customHeight="1">
      <c r="A528" s="399"/>
      <c r="B528" s="436"/>
      <c r="C528" s="399"/>
      <c r="D528" s="399"/>
      <c r="E528" s="399" t="s">
        <v>636</v>
      </c>
      <c r="F528" s="399"/>
      <c r="G528" s="480">
        <v>0.0</v>
      </c>
      <c r="H528" s="480">
        <v>0.0</v>
      </c>
      <c r="I528" s="456">
        <v>0.0</v>
      </c>
      <c r="J528" s="456">
        <v>0.0</v>
      </c>
      <c r="K528" s="456">
        <v>0.0</v>
      </c>
      <c r="L528" s="456">
        <v>0.0</v>
      </c>
      <c r="M528" s="431"/>
      <c r="N528" s="436"/>
      <c r="O528" s="399"/>
      <c r="P528" s="455"/>
      <c r="Q528" s="399"/>
      <c r="R528" s="399"/>
      <c r="S528" s="400"/>
      <c r="T528" s="399"/>
      <c r="U528" s="400"/>
      <c r="V528" s="400"/>
      <c r="W528" s="400"/>
      <c r="X528" s="400"/>
      <c r="Y528" s="400"/>
      <c r="Z528" s="400"/>
      <c r="AA528" s="400"/>
      <c r="AB528" s="399"/>
      <c r="AC528" s="401"/>
      <c r="AD528" s="401"/>
      <c r="AE528" s="401"/>
      <c r="AF528" s="401"/>
      <c r="AG528" s="401"/>
      <c r="AH528" s="401"/>
    </row>
    <row r="529" ht="12.0" customHeight="1">
      <c r="A529" s="399"/>
      <c r="B529" s="436"/>
      <c r="C529" s="399"/>
      <c r="D529" s="399"/>
      <c r="E529" s="399" t="s">
        <v>478</v>
      </c>
      <c r="F529" s="399"/>
      <c r="G529" s="480">
        <v>140.4</v>
      </c>
      <c r="H529" s="480">
        <v>1.4625000000000001</v>
      </c>
      <c r="I529" s="456">
        <v>0.0</v>
      </c>
      <c r="J529" s="456">
        <v>0.0</v>
      </c>
      <c r="K529" s="456">
        <v>7487.532000000001</v>
      </c>
      <c r="L529" s="456">
        <v>7487.532000000001</v>
      </c>
      <c r="M529" s="431" t="s">
        <v>740</v>
      </c>
      <c r="N529" s="436"/>
      <c r="O529" s="399"/>
      <c r="P529" s="455"/>
      <c r="Q529" s="399"/>
      <c r="R529" s="399"/>
      <c r="S529" s="400"/>
      <c r="T529" s="399"/>
      <c r="U529" s="400"/>
      <c r="V529" s="400"/>
      <c r="W529" s="400"/>
      <c r="X529" s="400"/>
      <c r="Y529" s="400"/>
      <c r="Z529" s="400"/>
      <c r="AA529" s="400"/>
      <c r="AB529" s="399"/>
      <c r="AC529" s="401"/>
      <c r="AD529" s="401"/>
      <c r="AE529" s="401"/>
      <c r="AF529" s="401"/>
      <c r="AG529" s="401"/>
      <c r="AH529" s="401"/>
    </row>
    <row r="530" ht="12.0" customHeight="1">
      <c r="A530" s="399"/>
      <c r="B530" s="436"/>
      <c r="C530" s="399"/>
      <c r="D530" s="399"/>
      <c r="E530" s="399"/>
      <c r="F530" s="399"/>
      <c r="G530" s="480"/>
      <c r="H530" s="480"/>
      <c r="I530" s="456"/>
      <c r="J530" s="456"/>
      <c r="K530" s="456"/>
      <c r="L530" s="456"/>
      <c r="M530" s="431"/>
      <c r="N530" s="436"/>
      <c r="O530" s="399"/>
      <c r="P530" s="455"/>
      <c r="Q530" s="399"/>
      <c r="R530" s="399"/>
      <c r="S530" s="400"/>
      <c r="T530" s="399"/>
      <c r="U530" s="400"/>
      <c r="V530" s="400"/>
      <c r="W530" s="400"/>
      <c r="X530" s="400"/>
      <c r="Y530" s="400"/>
      <c r="Z530" s="400"/>
      <c r="AA530" s="400"/>
      <c r="AB530" s="399"/>
      <c r="AC530" s="401"/>
      <c r="AD530" s="401"/>
      <c r="AE530" s="401"/>
      <c r="AF530" s="401"/>
      <c r="AG530" s="401"/>
      <c r="AH530" s="401"/>
    </row>
    <row r="531" ht="12.0" customHeight="1">
      <c r="A531" s="399"/>
      <c r="B531" s="436"/>
      <c r="C531" s="469" t="s">
        <v>970</v>
      </c>
      <c r="D531" s="424" t="s">
        <v>971</v>
      </c>
      <c r="E531" s="399"/>
      <c r="F531" s="399"/>
      <c r="G531" s="399"/>
      <c r="H531" s="436" t="s">
        <v>410</v>
      </c>
      <c r="I531" s="423">
        <v>62.160000000000004</v>
      </c>
      <c r="J531" s="470">
        <v>1.0</v>
      </c>
      <c r="K531" s="431">
        <v>62.160000000000004</v>
      </c>
      <c r="L531" s="468">
        <v>0.0</v>
      </c>
      <c r="M531" s="431">
        <v>20.150000000000002</v>
      </c>
      <c r="N531" s="431"/>
      <c r="O531" s="431"/>
      <c r="P531" s="430"/>
      <c r="Q531" s="468">
        <v>0.0</v>
      </c>
      <c r="R531" s="468"/>
      <c r="S531" s="400"/>
      <c r="T531" s="439">
        <v>0.0</v>
      </c>
      <c r="U531" s="400">
        <v>1074.5995000000003</v>
      </c>
      <c r="V531" s="400"/>
      <c r="W531" s="400"/>
      <c r="X531" s="400"/>
      <c r="Y531" s="400">
        <v>0.0</v>
      </c>
      <c r="Z531" s="400"/>
      <c r="AA531" s="400">
        <v>1074.5995000000003</v>
      </c>
      <c r="AB531" s="399"/>
      <c r="AC531" s="401"/>
      <c r="AD531" s="401"/>
      <c r="AE531" s="401"/>
      <c r="AF531" s="401"/>
      <c r="AG531" s="401"/>
      <c r="AH531" s="401"/>
    </row>
    <row r="532" ht="12.0" customHeight="1">
      <c r="A532" s="399"/>
      <c r="B532" s="436"/>
      <c r="C532" s="436"/>
      <c r="D532" s="399"/>
      <c r="E532" s="399"/>
      <c r="F532" s="399"/>
      <c r="G532" s="399"/>
      <c r="H532" s="399"/>
      <c r="I532" s="436"/>
      <c r="J532" s="431"/>
      <c r="K532" s="470"/>
      <c r="L532" s="470"/>
      <c r="M532" s="468"/>
      <c r="N532" s="400"/>
      <c r="O532" s="399"/>
      <c r="P532" s="399"/>
      <c r="Q532" s="399"/>
      <c r="R532" s="399"/>
      <c r="S532" s="399"/>
      <c r="T532" s="400"/>
      <c r="U532" s="399"/>
      <c r="V532" s="400"/>
      <c r="W532" s="400"/>
      <c r="X532" s="400"/>
      <c r="Y532" s="400"/>
      <c r="Z532" s="400"/>
      <c r="AA532" s="400"/>
      <c r="AB532" s="400"/>
      <c r="AC532" s="401"/>
      <c r="AD532" s="401"/>
      <c r="AE532" s="401"/>
      <c r="AF532" s="401"/>
      <c r="AG532" s="401"/>
      <c r="AH532" s="401"/>
    </row>
    <row r="533" ht="12.0" customHeight="1">
      <c r="A533" s="399"/>
      <c r="B533" s="436"/>
      <c r="C533" s="399"/>
      <c r="D533" s="399"/>
      <c r="E533" s="399"/>
      <c r="F533" s="399"/>
      <c r="G533" s="399"/>
      <c r="H533" s="399"/>
      <c r="I533" s="399"/>
      <c r="J533" s="399"/>
      <c r="K533" s="436" t="s">
        <v>607</v>
      </c>
      <c r="L533" s="436" t="s">
        <v>541</v>
      </c>
      <c r="M533" s="436" t="s">
        <v>648</v>
      </c>
      <c r="N533" s="399"/>
      <c r="O533" s="399"/>
      <c r="P533" s="436"/>
      <c r="Q533" s="399"/>
      <c r="R533" s="399"/>
      <c r="S533" s="400"/>
      <c r="T533" s="399"/>
      <c r="U533" s="400"/>
      <c r="V533" s="400"/>
      <c r="W533" s="400"/>
      <c r="X533" s="400"/>
      <c r="Y533" s="400"/>
      <c r="Z533" s="400"/>
      <c r="AA533" s="400"/>
      <c r="AB533" s="399"/>
      <c r="AC533" s="401"/>
      <c r="AD533" s="401"/>
      <c r="AE533" s="401"/>
      <c r="AF533" s="401"/>
      <c r="AG533" s="401"/>
      <c r="AH533" s="401"/>
    </row>
    <row r="534" ht="12.0" customHeight="1">
      <c r="A534" s="399"/>
      <c r="B534" s="436"/>
      <c r="C534" s="399"/>
      <c r="D534" s="399"/>
      <c r="E534" s="441" t="s">
        <v>609</v>
      </c>
      <c r="F534" s="399"/>
      <c r="G534" s="435" t="s">
        <v>357</v>
      </c>
      <c r="H534" s="435" t="s">
        <v>610</v>
      </c>
      <c r="I534" s="435" t="s">
        <v>611</v>
      </c>
      <c r="J534" s="435" t="s">
        <v>612</v>
      </c>
      <c r="K534" s="435" t="s">
        <v>613</v>
      </c>
      <c r="L534" s="435" t="s">
        <v>614</v>
      </c>
      <c r="M534" s="435" t="s">
        <v>615</v>
      </c>
      <c r="N534" s="399"/>
      <c r="O534" s="399"/>
      <c r="P534" s="436"/>
      <c r="Q534" s="399"/>
      <c r="R534" s="399"/>
      <c r="S534" s="400"/>
      <c r="T534" s="399"/>
      <c r="U534" s="400"/>
      <c r="V534" s="400"/>
      <c r="W534" s="400"/>
      <c r="X534" s="400"/>
      <c r="Y534" s="400"/>
      <c r="Z534" s="400"/>
      <c r="AA534" s="400"/>
      <c r="AB534" s="399"/>
      <c r="AC534" s="401"/>
      <c r="AD534" s="401"/>
      <c r="AE534" s="401"/>
      <c r="AF534" s="401"/>
      <c r="AG534" s="401"/>
      <c r="AH534" s="401"/>
    </row>
    <row r="535" ht="12.0" customHeight="1">
      <c r="A535" s="399"/>
      <c r="B535" s="436"/>
      <c r="C535" s="399"/>
      <c r="D535" s="469" t="s">
        <v>478</v>
      </c>
      <c r="E535" s="399" t="s">
        <v>972</v>
      </c>
      <c r="F535" s="399"/>
      <c r="G535" s="436"/>
      <c r="H535" s="483"/>
      <c r="I535" s="455">
        <v>777.0</v>
      </c>
      <c r="J535" s="455">
        <v>15.5</v>
      </c>
      <c r="K535" s="438">
        <v>-0.3</v>
      </c>
      <c r="L535" s="478">
        <v>20.150000000000002</v>
      </c>
      <c r="M535" s="478">
        <v>0.20989583333333336</v>
      </c>
      <c r="N535" s="436">
        <v>0.08</v>
      </c>
      <c r="O535" s="399" t="s">
        <v>709</v>
      </c>
      <c r="P535" s="479">
        <v>62.160000000000004</v>
      </c>
      <c r="Q535" s="399" t="s">
        <v>973</v>
      </c>
      <c r="R535" s="399"/>
      <c r="S535" s="400"/>
      <c r="T535" s="399"/>
      <c r="U535" s="400"/>
      <c r="V535" s="400"/>
      <c r="W535" s="400"/>
      <c r="X535" s="400"/>
      <c r="Y535" s="400"/>
      <c r="Z535" s="400"/>
      <c r="AA535" s="400"/>
      <c r="AB535" s="399"/>
      <c r="AC535" s="401"/>
      <c r="AD535" s="401"/>
      <c r="AE535" s="401"/>
      <c r="AF535" s="401"/>
      <c r="AG535" s="401"/>
      <c r="AH535" s="401"/>
    </row>
    <row r="536" ht="12.0" customHeight="1">
      <c r="A536" s="399"/>
      <c r="B536" s="436"/>
      <c r="C536" s="399"/>
      <c r="D536" s="399"/>
      <c r="E536" s="399"/>
      <c r="F536" s="399"/>
      <c r="G536" s="436"/>
      <c r="H536" s="455"/>
      <c r="I536" s="399"/>
      <c r="J536" s="455"/>
      <c r="K536" s="438"/>
      <c r="L536" s="431">
        <v>20.150000000000002</v>
      </c>
      <c r="M536" s="431">
        <v>0.20989583333333336</v>
      </c>
      <c r="N536" s="436"/>
      <c r="O536" s="399"/>
      <c r="P536" s="455">
        <v>62.160000000000004</v>
      </c>
      <c r="Q536" s="399"/>
      <c r="R536" s="399"/>
      <c r="S536" s="400"/>
      <c r="T536" s="399"/>
      <c r="U536" s="400"/>
      <c r="V536" s="400"/>
      <c r="W536" s="400"/>
      <c r="X536" s="400"/>
      <c r="Y536" s="400"/>
      <c r="Z536" s="400"/>
      <c r="AA536" s="400"/>
      <c r="AB536" s="399"/>
      <c r="AC536" s="401"/>
      <c r="AD536" s="401"/>
      <c r="AE536" s="401"/>
      <c r="AF536" s="401"/>
      <c r="AG536" s="401"/>
      <c r="AH536" s="401"/>
    </row>
    <row r="537" ht="12.0" customHeight="1">
      <c r="A537" s="399"/>
      <c r="B537" s="436"/>
      <c r="C537" s="436"/>
      <c r="D537" s="399"/>
      <c r="E537" s="399"/>
      <c r="F537" s="399"/>
      <c r="G537" s="399"/>
      <c r="H537" s="399"/>
      <c r="I537" s="436"/>
      <c r="J537" s="431"/>
      <c r="K537" s="470"/>
      <c r="L537" s="470"/>
      <c r="M537" s="468"/>
      <c r="N537" s="400"/>
      <c r="O537" s="399"/>
      <c r="P537" s="399"/>
      <c r="Q537" s="399"/>
      <c r="R537" s="399"/>
      <c r="S537" s="399"/>
      <c r="T537" s="400"/>
      <c r="U537" s="399"/>
      <c r="V537" s="400"/>
      <c r="W537" s="400"/>
      <c r="X537" s="400"/>
      <c r="Y537" s="400"/>
      <c r="Z537" s="400"/>
      <c r="AA537" s="400"/>
      <c r="AB537" s="400"/>
      <c r="AC537" s="401"/>
      <c r="AD537" s="401"/>
      <c r="AE537" s="401"/>
      <c r="AF537" s="401"/>
      <c r="AG537" s="401"/>
      <c r="AH537" s="401"/>
    </row>
    <row r="538" ht="12.0" customHeight="1">
      <c r="A538" s="399"/>
      <c r="B538" s="436"/>
      <c r="C538" s="399"/>
      <c r="D538" s="399"/>
      <c r="E538" s="441" t="s">
        <v>544</v>
      </c>
      <c r="F538" s="399"/>
      <c r="G538" s="435" t="s">
        <v>553</v>
      </c>
      <c r="H538" s="479" t="s">
        <v>631</v>
      </c>
      <c r="I538" s="435" t="s">
        <v>632</v>
      </c>
      <c r="J538" s="479" t="s">
        <v>633</v>
      </c>
      <c r="K538" s="442" t="s">
        <v>634</v>
      </c>
      <c r="L538" s="479" t="s">
        <v>635</v>
      </c>
      <c r="M538" s="431"/>
      <c r="N538" s="436"/>
      <c r="O538" s="399"/>
      <c r="P538" s="455"/>
      <c r="Q538" s="399"/>
      <c r="R538" s="399"/>
      <c r="S538" s="400"/>
      <c r="T538" s="399"/>
      <c r="U538" s="400"/>
      <c r="V538" s="400"/>
      <c r="W538" s="400"/>
      <c r="X538" s="400"/>
      <c r="Y538" s="400"/>
      <c r="Z538" s="400"/>
      <c r="AA538" s="400"/>
      <c r="AB538" s="399"/>
      <c r="AC538" s="401"/>
      <c r="AD538" s="401"/>
      <c r="AE538" s="401"/>
      <c r="AF538" s="401"/>
      <c r="AG538" s="401"/>
      <c r="AH538" s="401"/>
    </row>
    <row r="539" ht="12.0" customHeight="1">
      <c r="A539" s="399"/>
      <c r="B539" s="436"/>
      <c r="C539" s="399"/>
      <c r="D539" s="399"/>
      <c r="E539" s="399" t="s">
        <v>636</v>
      </c>
      <c r="F539" s="399"/>
      <c r="G539" s="480">
        <v>0.0</v>
      </c>
      <c r="H539" s="480">
        <v>0.0</v>
      </c>
      <c r="I539" s="456">
        <v>0.0</v>
      </c>
      <c r="J539" s="456">
        <v>0.0</v>
      </c>
      <c r="K539" s="456">
        <v>0.0</v>
      </c>
      <c r="L539" s="456">
        <v>0.0</v>
      </c>
      <c r="M539" s="431"/>
      <c r="N539" s="436"/>
      <c r="O539" s="399"/>
      <c r="P539" s="455"/>
      <c r="Q539" s="399"/>
      <c r="R539" s="399"/>
      <c r="S539" s="400"/>
      <c r="T539" s="399"/>
      <c r="U539" s="400"/>
      <c r="V539" s="400"/>
      <c r="W539" s="400"/>
      <c r="X539" s="400"/>
      <c r="Y539" s="400"/>
      <c r="Z539" s="400"/>
      <c r="AA539" s="400"/>
      <c r="AB539" s="399"/>
      <c r="AC539" s="401"/>
      <c r="AD539" s="401"/>
      <c r="AE539" s="401"/>
      <c r="AF539" s="401"/>
      <c r="AG539" s="401"/>
      <c r="AH539" s="401"/>
    </row>
    <row r="540" ht="12.0" customHeight="1">
      <c r="A540" s="399"/>
      <c r="B540" s="436"/>
      <c r="C540" s="399"/>
      <c r="D540" s="399"/>
      <c r="E540" s="399" t="s">
        <v>478</v>
      </c>
      <c r="F540" s="399"/>
      <c r="G540" s="480">
        <v>20.150000000000002</v>
      </c>
      <c r="H540" s="480">
        <v>0.20989583333333336</v>
      </c>
      <c r="I540" s="456">
        <v>0.0</v>
      </c>
      <c r="J540" s="456">
        <v>0.0</v>
      </c>
      <c r="K540" s="456">
        <v>1074.5995000000003</v>
      </c>
      <c r="L540" s="456">
        <v>1074.5995000000003</v>
      </c>
      <c r="M540" s="431" t="s">
        <v>740</v>
      </c>
      <c r="N540" s="436"/>
      <c r="O540" s="399"/>
      <c r="P540" s="455"/>
      <c r="Q540" s="399"/>
      <c r="R540" s="399"/>
      <c r="S540" s="400"/>
      <c r="T540" s="399"/>
      <c r="U540" s="400"/>
      <c r="V540" s="400"/>
      <c r="W540" s="400"/>
      <c r="X540" s="400"/>
      <c r="Y540" s="400"/>
      <c r="Z540" s="400"/>
      <c r="AA540" s="400"/>
      <c r="AB540" s="399"/>
      <c r="AC540" s="401"/>
      <c r="AD540" s="401"/>
      <c r="AE540" s="401"/>
      <c r="AF540" s="401"/>
      <c r="AG540" s="401"/>
      <c r="AH540" s="401"/>
    </row>
    <row r="541" ht="12.0" customHeight="1">
      <c r="A541" s="399"/>
      <c r="B541" s="436"/>
      <c r="C541" s="399"/>
      <c r="D541" s="399"/>
      <c r="E541" s="399"/>
      <c r="F541" s="399"/>
      <c r="G541" s="480"/>
      <c r="H541" s="480"/>
      <c r="I541" s="456"/>
      <c r="J541" s="456"/>
      <c r="K541" s="456"/>
      <c r="L541" s="456"/>
      <c r="M541" s="431"/>
      <c r="N541" s="436"/>
      <c r="O541" s="399"/>
      <c r="P541" s="455"/>
      <c r="Q541" s="399"/>
      <c r="R541" s="399"/>
      <c r="S541" s="400"/>
      <c r="T541" s="399"/>
      <c r="U541" s="400"/>
      <c r="V541" s="400"/>
      <c r="W541" s="400"/>
      <c r="X541" s="400"/>
      <c r="Y541" s="400"/>
      <c r="Z541" s="400"/>
      <c r="AA541" s="400"/>
      <c r="AB541" s="399"/>
      <c r="AC541" s="401"/>
      <c r="AD541" s="401"/>
      <c r="AE541" s="401"/>
      <c r="AF541" s="401"/>
      <c r="AG541" s="401"/>
      <c r="AH541" s="401"/>
    </row>
    <row r="542" ht="12.0" customHeight="1">
      <c r="A542" s="399"/>
      <c r="B542" s="436"/>
      <c r="C542" s="469" t="s">
        <v>974</v>
      </c>
      <c r="D542" s="424" t="s">
        <v>975</v>
      </c>
      <c r="E542" s="399"/>
      <c r="F542" s="399"/>
      <c r="G542" s="399"/>
      <c r="H542" s="436" t="s">
        <v>410</v>
      </c>
      <c r="I542" s="423">
        <v>13.44</v>
      </c>
      <c r="J542" s="470">
        <v>1.0</v>
      </c>
      <c r="K542" s="431">
        <v>13.44</v>
      </c>
      <c r="L542" s="468">
        <v>0.0</v>
      </c>
      <c r="M542" s="431">
        <v>4.42</v>
      </c>
      <c r="N542" s="431"/>
      <c r="O542" s="431"/>
      <c r="P542" s="430"/>
      <c r="Q542" s="468">
        <v>0.0</v>
      </c>
      <c r="R542" s="468"/>
      <c r="S542" s="400"/>
      <c r="T542" s="439">
        <v>0.0</v>
      </c>
      <c r="U542" s="400">
        <v>235.7186</v>
      </c>
      <c r="V542" s="400"/>
      <c r="W542" s="400"/>
      <c r="X542" s="400"/>
      <c r="Y542" s="400">
        <v>0.0</v>
      </c>
      <c r="Z542" s="400"/>
      <c r="AA542" s="400">
        <v>235.7186</v>
      </c>
      <c r="AB542" s="399"/>
      <c r="AC542" s="401"/>
      <c r="AD542" s="401"/>
      <c r="AE542" s="401"/>
      <c r="AF542" s="401"/>
      <c r="AG542" s="401"/>
      <c r="AH542" s="401"/>
    </row>
    <row r="543" ht="12.0" customHeight="1">
      <c r="A543" s="399"/>
      <c r="B543" s="436"/>
      <c r="C543" s="436"/>
      <c r="D543" s="399"/>
      <c r="E543" s="399"/>
      <c r="F543" s="399"/>
      <c r="G543" s="399"/>
      <c r="H543" s="399"/>
      <c r="I543" s="436"/>
      <c r="J543" s="431"/>
      <c r="K543" s="470"/>
      <c r="L543" s="470"/>
      <c r="M543" s="468"/>
      <c r="N543" s="400"/>
      <c r="O543" s="399"/>
      <c r="P543" s="399"/>
      <c r="Q543" s="399"/>
      <c r="R543" s="399"/>
      <c r="S543" s="399"/>
      <c r="T543" s="400"/>
      <c r="U543" s="399"/>
      <c r="V543" s="400"/>
      <c r="W543" s="400"/>
      <c r="X543" s="400"/>
      <c r="Y543" s="400"/>
      <c r="Z543" s="400"/>
      <c r="AA543" s="400"/>
      <c r="AB543" s="400"/>
      <c r="AC543" s="401"/>
      <c r="AD543" s="401"/>
      <c r="AE543" s="401"/>
      <c r="AF543" s="401"/>
      <c r="AG543" s="401"/>
      <c r="AH543" s="401"/>
    </row>
    <row r="544" ht="12.0" customHeight="1">
      <c r="A544" s="399"/>
      <c r="B544" s="436"/>
      <c r="C544" s="399"/>
      <c r="D544" s="399"/>
      <c r="E544" s="399"/>
      <c r="F544" s="399"/>
      <c r="G544" s="399"/>
      <c r="H544" s="399"/>
      <c r="I544" s="399"/>
      <c r="J544" s="399"/>
      <c r="K544" s="436" t="s">
        <v>607</v>
      </c>
      <c r="L544" s="436" t="s">
        <v>541</v>
      </c>
      <c r="M544" s="436" t="s">
        <v>648</v>
      </c>
      <c r="N544" s="399"/>
      <c r="O544" s="399"/>
      <c r="P544" s="436"/>
      <c r="Q544" s="399"/>
      <c r="R544" s="399"/>
      <c r="S544" s="400"/>
      <c r="T544" s="399"/>
      <c r="U544" s="400"/>
      <c r="V544" s="400"/>
      <c r="W544" s="400"/>
      <c r="X544" s="400"/>
      <c r="Y544" s="400"/>
      <c r="Z544" s="400"/>
      <c r="AA544" s="400"/>
      <c r="AB544" s="399"/>
      <c r="AC544" s="401"/>
      <c r="AD544" s="401"/>
      <c r="AE544" s="401"/>
      <c r="AF544" s="401"/>
      <c r="AG544" s="401"/>
      <c r="AH544" s="401"/>
    </row>
    <row r="545" ht="12.0" customHeight="1">
      <c r="A545" s="399"/>
      <c r="B545" s="436"/>
      <c r="C545" s="399"/>
      <c r="D545" s="399"/>
      <c r="E545" s="441" t="s">
        <v>609</v>
      </c>
      <c r="F545" s="399"/>
      <c r="G545" s="435" t="s">
        <v>357</v>
      </c>
      <c r="H545" s="435" t="s">
        <v>610</v>
      </c>
      <c r="I545" s="435" t="s">
        <v>611</v>
      </c>
      <c r="J545" s="435" t="s">
        <v>612</v>
      </c>
      <c r="K545" s="435" t="s">
        <v>613</v>
      </c>
      <c r="L545" s="435" t="s">
        <v>614</v>
      </c>
      <c r="M545" s="435" t="s">
        <v>615</v>
      </c>
      <c r="N545" s="399"/>
      <c r="O545" s="399"/>
      <c r="P545" s="436"/>
      <c r="Q545" s="399"/>
      <c r="R545" s="399"/>
      <c r="S545" s="400"/>
      <c r="T545" s="399"/>
      <c r="U545" s="400"/>
      <c r="V545" s="400"/>
      <c r="W545" s="400"/>
      <c r="X545" s="400"/>
      <c r="Y545" s="400"/>
      <c r="Z545" s="400"/>
      <c r="AA545" s="400"/>
      <c r="AB545" s="399"/>
      <c r="AC545" s="401"/>
      <c r="AD545" s="401"/>
      <c r="AE545" s="401"/>
      <c r="AF545" s="401"/>
      <c r="AG545" s="401"/>
      <c r="AH545" s="401"/>
    </row>
    <row r="546" ht="12.0" customHeight="1">
      <c r="A546" s="399"/>
      <c r="B546" s="436"/>
      <c r="C546" s="399"/>
      <c r="D546" s="469" t="s">
        <v>478</v>
      </c>
      <c r="E546" s="399" t="s">
        <v>976</v>
      </c>
      <c r="F546" s="399"/>
      <c r="G546" s="436"/>
      <c r="H546" s="483"/>
      <c r="I546" s="455">
        <v>336.0</v>
      </c>
      <c r="J546" s="455">
        <v>3.4</v>
      </c>
      <c r="K546" s="438">
        <v>-0.3</v>
      </c>
      <c r="L546" s="478">
        <v>4.42</v>
      </c>
      <c r="M546" s="478">
        <v>0.04604166666666667</v>
      </c>
      <c r="N546" s="436">
        <v>0.04</v>
      </c>
      <c r="O546" s="399" t="s">
        <v>709</v>
      </c>
      <c r="P546" s="479">
        <v>13.44</v>
      </c>
      <c r="Q546" s="399" t="s">
        <v>710</v>
      </c>
      <c r="R546" s="399"/>
      <c r="S546" s="400"/>
      <c r="T546" s="399"/>
      <c r="U546" s="400"/>
      <c r="V546" s="400"/>
      <c r="W546" s="400"/>
      <c r="X546" s="400"/>
      <c r="Y546" s="400"/>
      <c r="Z546" s="400"/>
      <c r="AA546" s="400"/>
      <c r="AB546" s="399"/>
      <c r="AC546" s="401"/>
      <c r="AD546" s="401"/>
      <c r="AE546" s="401"/>
      <c r="AF546" s="401"/>
      <c r="AG546" s="401"/>
      <c r="AH546" s="401"/>
    </row>
    <row r="547" ht="12.0" customHeight="1">
      <c r="A547" s="399"/>
      <c r="B547" s="436"/>
      <c r="C547" s="399"/>
      <c r="D547" s="399"/>
      <c r="E547" s="399"/>
      <c r="F547" s="399"/>
      <c r="G547" s="436"/>
      <c r="H547" s="455"/>
      <c r="I547" s="399"/>
      <c r="J547" s="455"/>
      <c r="K547" s="438"/>
      <c r="L547" s="431">
        <v>4.42</v>
      </c>
      <c r="M547" s="431">
        <v>0.04604166666666667</v>
      </c>
      <c r="N547" s="436"/>
      <c r="O547" s="399"/>
      <c r="P547" s="455">
        <v>13.44</v>
      </c>
      <c r="Q547" s="399"/>
      <c r="R547" s="399"/>
      <c r="S547" s="400"/>
      <c r="T547" s="399"/>
      <c r="U547" s="400"/>
      <c r="V547" s="400"/>
      <c r="W547" s="400"/>
      <c r="X547" s="400"/>
      <c r="Y547" s="400"/>
      <c r="Z547" s="400"/>
      <c r="AA547" s="400"/>
      <c r="AB547" s="399"/>
      <c r="AC547" s="401"/>
      <c r="AD547" s="401"/>
      <c r="AE547" s="401"/>
      <c r="AF547" s="401"/>
      <c r="AG547" s="401"/>
      <c r="AH547" s="401"/>
    </row>
    <row r="548" ht="12.0" customHeight="1">
      <c r="A548" s="399"/>
      <c r="B548" s="436"/>
      <c r="C548" s="436"/>
      <c r="D548" s="399"/>
      <c r="E548" s="399"/>
      <c r="F548" s="399"/>
      <c r="G548" s="399"/>
      <c r="H548" s="399"/>
      <c r="I548" s="436"/>
      <c r="J548" s="431"/>
      <c r="K548" s="470"/>
      <c r="L548" s="470"/>
      <c r="M548" s="468"/>
      <c r="N548" s="400"/>
      <c r="O548" s="399"/>
      <c r="P548" s="399"/>
      <c r="Q548" s="399"/>
      <c r="R548" s="399"/>
      <c r="S548" s="399"/>
      <c r="T548" s="400"/>
      <c r="U548" s="399"/>
      <c r="V548" s="400"/>
      <c r="W548" s="400"/>
      <c r="X548" s="400"/>
      <c r="Y548" s="400"/>
      <c r="Z548" s="400"/>
      <c r="AA548" s="400"/>
      <c r="AB548" s="400"/>
      <c r="AC548" s="401"/>
      <c r="AD548" s="401"/>
      <c r="AE548" s="401"/>
      <c r="AF548" s="401"/>
      <c r="AG548" s="401"/>
      <c r="AH548" s="401"/>
    </row>
    <row r="549" ht="12.0" customHeight="1">
      <c r="A549" s="399"/>
      <c r="B549" s="436"/>
      <c r="C549" s="399"/>
      <c r="D549" s="399"/>
      <c r="E549" s="441" t="s">
        <v>544</v>
      </c>
      <c r="F549" s="399"/>
      <c r="G549" s="435" t="s">
        <v>553</v>
      </c>
      <c r="H549" s="479" t="s">
        <v>631</v>
      </c>
      <c r="I549" s="435" t="s">
        <v>632</v>
      </c>
      <c r="J549" s="479" t="s">
        <v>633</v>
      </c>
      <c r="K549" s="442" t="s">
        <v>634</v>
      </c>
      <c r="L549" s="479" t="s">
        <v>635</v>
      </c>
      <c r="M549" s="431"/>
      <c r="N549" s="436"/>
      <c r="O549" s="399"/>
      <c r="P549" s="455"/>
      <c r="Q549" s="399"/>
      <c r="R549" s="399"/>
      <c r="S549" s="400"/>
      <c r="T549" s="399"/>
      <c r="U549" s="400"/>
      <c r="V549" s="400"/>
      <c r="W549" s="400"/>
      <c r="X549" s="400"/>
      <c r="Y549" s="400"/>
      <c r="Z549" s="400"/>
      <c r="AA549" s="400"/>
      <c r="AB549" s="399"/>
      <c r="AC549" s="401"/>
      <c r="AD549" s="401"/>
      <c r="AE549" s="401"/>
      <c r="AF549" s="401"/>
      <c r="AG549" s="401"/>
      <c r="AH549" s="401"/>
    </row>
    <row r="550" ht="12.0" customHeight="1">
      <c r="A550" s="399"/>
      <c r="B550" s="436"/>
      <c r="C550" s="399"/>
      <c r="D550" s="399"/>
      <c r="E550" s="399" t="s">
        <v>636</v>
      </c>
      <c r="F550" s="399"/>
      <c r="G550" s="480">
        <v>0.0</v>
      </c>
      <c r="H550" s="480">
        <v>0.0</v>
      </c>
      <c r="I550" s="456">
        <v>0.0</v>
      </c>
      <c r="J550" s="456">
        <v>0.0</v>
      </c>
      <c r="K550" s="456">
        <v>0.0</v>
      </c>
      <c r="L550" s="456">
        <v>0.0</v>
      </c>
      <c r="M550" s="431"/>
      <c r="N550" s="436"/>
      <c r="O550" s="399"/>
      <c r="P550" s="455"/>
      <c r="Q550" s="399"/>
      <c r="R550" s="399"/>
      <c r="S550" s="400"/>
      <c r="T550" s="399"/>
      <c r="U550" s="400"/>
      <c r="V550" s="400"/>
      <c r="W550" s="400"/>
      <c r="X550" s="400"/>
      <c r="Y550" s="400"/>
      <c r="Z550" s="400"/>
      <c r="AA550" s="400"/>
      <c r="AB550" s="399"/>
      <c r="AC550" s="401"/>
      <c r="AD550" s="401"/>
      <c r="AE550" s="401"/>
      <c r="AF550" s="401"/>
      <c r="AG550" s="401"/>
      <c r="AH550" s="401"/>
    </row>
    <row r="551" ht="12.0" customHeight="1">
      <c r="A551" s="399"/>
      <c r="B551" s="436"/>
      <c r="C551" s="399"/>
      <c r="D551" s="399"/>
      <c r="E551" s="399" t="s">
        <v>478</v>
      </c>
      <c r="F551" s="399"/>
      <c r="G551" s="480">
        <v>4.42</v>
      </c>
      <c r="H551" s="480">
        <v>0.04604166666666667</v>
      </c>
      <c r="I551" s="456">
        <v>0.0</v>
      </c>
      <c r="J551" s="456">
        <v>0.0</v>
      </c>
      <c r="K551" s="456">
        <v>235.7186</v>
      </c>
      <c r="L551" s="456">
        <v>235.7186</v>
      </c>
      <c r="M551" s="431" t="s">
        <v>740</v>
      </c>
      <c r="N551" s="436"/>
      <c r="O551" s="399"/>
      <c r="P551" s="455"/>
      <c r="Q551" s="399"/>
      <c r="R551" s="399"/>
      <c r="S551" s="400"/>
      <c r="T551" s="399"/>
      <c r="U551" s="400"/>
      <c r="V551" s="400"/>
      <c r="W551" s="400"/>
      <c r="X551" s="400"/>
      <c r="Y551" s="400"/>
      <c r="Z551" s="400"/>
      <c r="AA551" s="400"/>
      <c r="AB551" s="399"/>
      <c r="AC551" s="401"/>
      <c r="AD551" s="401"/>
      <c r="AE551" s="401"/>
      <c r="AF551" s="401"/>
      <c r="AG551" s="401"/>
      <c r="AH551" s="401"/>
    </row>
    <row r="552" ht="12.0" customHeight="1">
      <c r="A552" s="399"/>
      <c r="B552" s="436"/>
      <c r="C552" s="399"/>
      <c r="D552" s="399"/>
      <c r="E552" s="399"/>
      <c r="F552" s="399"/>
      <c r="G552" s="480"/>
      <c r="H552" s="480"/>
      <c r="I552" s="456"/>
      <c r="J552" s="456"/>
      <c r="K552" s="456"/>
      <c r="L552" s="456"/>
      <c r="M552" s="431"/>
      <c r="N552" s="436"/>
      <c r="O552" s="399"/>
      <c r="P552" s="455"/>
      <c r="Q552" s="399"/>
      <c r="R552" s="399"/>
      <c r="S552" s="400"/>
      <c r="T552" s="399"/>
      <c r="U552" s="400"/>
      <c r="V552" s="400"/>
      <c r="W552" s="400"/>
      <c r="X552" s="400"/>
      <c r="Y552" s="400"/>
      <c r="Z552" s="400"/>
      <c r="AA552" s="400"/>
      <c r="AB552" s="399"/>
      <c r="AC552" s="401"/>
      <c r="AD552" s="401"/>
      <c r="AE552" s="401"/>
      <c r="AF552" s="401"/>
      <c r="AG552" s="401"/>
      <c r="AH552" s="401"/>
    </row>
    <row r="553" ht="12.0" customHeight="1">
      <c r="A553" s="399"/>
      <c r="B553" s="436"/>
      <c r="C553" s="469" t="s">
        <v>977</v>
      </c>
      <c r="D553" s="424" t="s">
        <v>978</v>
      </c>
      <c r="E553" s="399"/>
      <c r="F553" s="399"/>
      <c r="G553" s="399"/>
      <c r="H553" s="436" t="s">
        <v>410</v>
      </c>
      <c r="I553" s="423">
        <v>138.24</v>
      </c>
      <c r="J553" s="470">
        <v>1.0</v>
      </c>
      <c r="K553" s="431">
        <v>138.24</v>
      </c>
      <c r="L553" s="468">
        <v>0.0</v>
      </c>
      <c r="M553" s="431">
        <v>44.980000000000004</v>
      </c>
      <c r="N553" s="431"/>
      <c r="O553" s="431"/>
      <c r="P553" s="430"/>
      <c r="Q553" s="468">
        <v>0.0</v>
      </c>
      <c r="R553" s="468"/>
      <c r="S553" s="400"/>
      <c r="T553" s="439">
        <v>0.0</v>
      </c>
      <c r="U553" s="400">
        <v>2398.7834000000003</v>
      </c>
      <c r="V553" s="400"/>
      <c r="W553" s="400"/>
      <c r="X553" s="400"/>
      <c r="Y553" s="400">
        <v>0.0</v>
      </c>
      <c r="Z553" s="400"/>
      <c r="AA553" s="400">
        <v>2398.7834000000003</v>
      </c>
      <c r="AB553" s="399"/>
      <c r="AC553" s="401"/>
      <c r="AD553" s="401"/>
      <c r="AE553" s="401"/>
      <c r="AF553" s="401"/>
      <c r="AG553" s="401"/>
      <c r="AH553" s="401"/>
    </row>
    <row r="554" ht="12.0" customHeight="1">
      <c r="A554" s="399"/>
      <c r="B554" s="436"/>
      <c r="C554" s="436"/>
      <c r="D554" s="399"/>
      <c r="E554" s="399"/>
      <c r="F554" s="399"/>
      <c r="G554" s="399"/>
      <c r="H554" s="399"/>
      <c r="I554" s="436"/>
      <c r="J554" s="431"/>
      <c r="K554" s="470"/>
      <c r="L554" s="470"/>
      <c r="M554" s="468"/>
      <c r="N554" s="400"/>
      <c r="O554" s="399"/>
      <c r="P554" s="399"/>
      <c r="Q554" s="399"/>
      <c r="R554" s="399"/>
      <c r="S554" s="399"/>
      <c r="T554" s="400"/>
      <c r="U554" s="399"/>
      <c r="V554" s="400"/>
      <c r="W554" s="400"/>
      <c r="X554" s="400"/>
      <c r="Y554" s="400"/>
      <c r="Z554" s="400"/>
      <c r="AA554" s="400"/>
      <c r="AB554" s="400"/>
      <c r="AC554" s="401"/>
      <c r="AD554" s="401"/>
      <c r="AE554" s="401"/>
      <c r="AF554" s="401"/>
      <c r="AG554" s="401"/>
      <c r="AH554" s="401"/>
    </row>
    <row r="555" ht="12.0" customHeight="1">
      <c r="A555" s="399"/>
      <c r="B555" s="436"/>
      <c r="C555" s="399"/>
      <c r="D555" s="399"/>
      <c r="E555" s="399"/>
      <c r="F555" s="399"/>
      <c r="G555" s="399"/>
      <c r="H555" s="399"/>
      <c r="I555" s="399"/>
      <c r="J555" s="399"/>
      <c r="K555" s="436" t="s">
        <v>607</v>
      </c>
      <c r="L555" s="436" t="s">
        <v>541</v>
      </c>
      <c r="M555" s="436" t="s">
        <v>648</v>
      </c>
      <c r="N555" s="399"/>
      <c r="O555" s="399"/>
      <c r="P555" s="436"/>
      <c r="Q555" s="399"/>
      <c r="R555" s="399"/>
      <c r="S555" s="400"/>
      <c r="T555" s="399"/>
      <c r="U555" s="400"/>
      <c r="V555" s="400"/>
      <c r="W555" s="400"/>
      <c r="X555" s="400"/>
      <c r="Y555" s="400"/>
      <c r="Z555" s="400"/>
      <c r="AA555" s="400"/>
      <c r="AB555" s="399"/>
      <c r="AC555" s="401"/>
      <c r="AD555" s="401"/>
      <c r="AE555" s="401"/>
      <c r="AF555" s="401"/>
      <c r="AG555" s="401"/>
      <c r="AH555" s="401"/>
    </row>
    <row r="556" ht="12.0" customHeight="1">
      <c r="A556" s="399"/>
      <c r="B556" s="436"/>
      <c r="C556" s="399"/>
      <c r="D556" s="399"/>
      <c r="E556" s="441" t="s">
        <v>609</v>
      </c>
      <c r="F556" s="399"/>
      <c r="G556" s="435" t="s">
        <v>357</v>
      </c>
      <c r="H556" s="435" t="s">
        <v>610</v>
      </c>
      <c r="I556" s="435" t="s">
        <v>611</v>
      </c>
      <c r="J556" s="435" t="s">
        <v>612</v>
      </c>
      <c r="K556" s="435" t="s">
        <v>613</v>
      </c>
      <c r="L556" s="435" t="s">
        <v>614</v>
      </c>
      <c r="M556" s="435" t="s">
        <v>615</v>
      </c>
      <c r="N556" s="399"/>
      <c r="O556" s="399"/>
      <c r="P556" s="436"/>
      <c r="Q556" s="399"/>
      <c r="R556" s="399"/>
      <c r="S556" s="400"/>
      <c r="T556" s="399"/>
      <c r="U556" s="400"/>
      <c r="V556" s="400"/>
      <c r="W556" s="400"/>
      <c r="X556" s="400"/>
      <c r="Y556" s="400"/>
      <c r="Z556" s="400"/>
      <c r="AA556" s="400"/>
      <c r="AB556" s="399"/>
      <c r="AC556" s="401"/>
      <c r="AD556" s="401"/>
      <c r="AE556" s="401"/>
      <c r="AF556" s="401"/>
      <c r="AG556" s="401"/>
      <c r="AH556" s="401"/>
    </row>
    <row r="557" ht="12.0" customHeight="1">
      <c r="A557" s="399"/>
      <c r="B557" s="436"/>
      <c r="C557" s="399"/>
      <c r="D557" s="469" t="s">
        <v>478</v>
      </c>
      <c r="E557" s="399" t="s">
        <v>972</v>
      </c>
      <c r="F557" s="399"/>
      <c r="G557" s="436"/>
      <c r="H557" s="483"/>
      <c r="I557" s="455">
        <v>1728.0</v>
      </c>
      <c r="J557" s="455">
        <v>34.6</v>
      </c>
      <c r="K557" s="438">
        <v>-0.3</v>
      </c>
      <c r="L557" s="478">
        <v>44.980000000000004</v>
      </c>
      <c r="M557" s="478">
        <v>0.4685416666666667</v>
      </c>
      <c r="N557" s="436">
        <v>0.08</v>
      </c>
      <c r="O557" s="399" t="s">
        <v>709</v>
      </c>
      <c r="P557" s="479">
        <v>138.24</v>
      </c>
      <c r="Q557" s="399" t="s">
        <v>973</v>
      </c>
      <c r="R557" s="399"/>
      <c r="S557" s="400"/>
      <c r="T557" s="399"/>
      <c r="U557" s="400"/>
      <c r="V557" s="400"/>
      <c r="W557" s="400"/>
      <c r="X557" s="400"/>
      <c r="Y557" s="400"/>
      <c r="Z557" s="400"/>
      <c r="AA557" s="400"/>
      <c r="AB557" s="399"/>
      <c r="AC557" s="401"/>
      <c r="AD557" s="401"/>
      <c r="AE557" s="401"/>
      <c r="AF557" s="401"/>
      <c r="AG557" s="401"/>
      <c r="AH557" s="401"/>
    </row>
    <row r="558" ht="12.0" customHeight="1">
      <c r="A558" s="399"/>
      <c r="B558" s="436"/>
      <c r="C558" s="399"/>
      <c r="D558" s="399"/>
      <c r="E558" s="399"/>
      <c r="F558" s="399"/>
      <c r="G558" s="436"/>
      <c r="H558" s="455"/>
      <c r="I558" s="399"/>
      <c r="J558" s="455"/>
      <c r="K558" s="438"/>
      <c r="L558" s="431">
        <v>44.980000000000004</v>
      </c>
      <c r="M558" s="431">
        <v>0.4685416666666667</v>
      </c>
      <c r="N558" s="436"/>
      <c r="O558" s="399"/>
      <c r="P558" s="455">
        <v>138.24</v>
      </c>
      <c r="Q558" s="399"/>
      <c r="R558" s="399"/>
      <c r="S558" s="400"/>
      <c r="T558" s="399"/>
      <c r="U558" s="400"/>
      <c r="V558" s="400"/>
      <c r="W558" s="400"/>
      <c r="X558" s="400"/>
      <c r="Y558" s="400"/>
      <c r="Z558" s="400"/>
      <c r="AA558" s="400"/>
      <c r="AB558" s="399"/>
      <c r="AC558" s="401"/>
      <c r="AD558" s="401"/>
      <c r="AE558" s="401"/>
      <c r="AF558" s="401"/>
      <c r="AG558" s="401"/>
      <c r="AH558" s="401"/>
    </row>
    <row r="559" ht="12.0" customHeight="1">
      <c r="A559" s="399"/>
      <c r="B559" s="436"/>
      <c r="C559" s="436"/>
      <c r="D559" s="399"/>
      <c r="E559" s="399"/>
      <c r="F559" s="399"/>
      <c r="G559" s="399"/>
      <c r="H559" s="399"/>
      <c r="I559" s="436"/>
      <c r="J559" s="431"/>
      <c r="K559" s="470"/>
      <c r="L559" s="470"/>
      <c r="M559" s="468"/>
      <c r="N559" s="400"/>
      <c r="O559" s="399"/>
      <c r="P559" s="399"/>
      <c r="Q559" s="399"/>
      <c r="R559" s="399"/>
      <c r="S559" s="399"/>
      <c r="T559" s="400"/>
      <c r="U559" s="399"/>
      <c r="V559" s="400"/>
      <c r="W559" s="400"/>
      <c r="X559" s="400"/>
      <c r="Y559" s="400"/>
      <c r="Z559" s="400"/>
      <c r="AA559" s="400"/>
      <c r="AB559" s="400"/>
      <c r="AC559" s="401"/>
      <c r="AD559" s="401"/>
      <c r="AE559" s="401"/>
      <c r="AF559" s="401"/>
      <c r="AG559" s="401"/>
      <c r="AH559" s="401"/>
    </row>
    <row r="560" ht="12.0" customHeight="1">
      <c r="A560" s="399"/>
      <c r="B560" s="436"/>
      <c r="C560" s="399"/>
      <c r="D560" s="399"/>
      <c r="E560" s="441" t="s">
        <v>544</v>
      </c>
      <c r="F560" s="399"/>
      <c r="G560" s="435" t="s">
        <v>553</v>
      </c>
      <c r="H560" s="479" t="s">
        <v>631</v>
      </c>
      <c r="I560" s="435" t="s">
        <v>632</v>
      </c>
      <c r="J560" s="479" t="s">
        <v>633</v>
      </c>
      <c r="K560" s="442" t="s">
        <v>634</v>
      </c>
      <c r="L560" s="479" t="s">
        <v>635</v>
      </c>
      <c r="M560" s="431"/>
      <c r="N560" s="436"/>
      <c r="O560" s="399"/>
      <c r="P560" s="455"/>
      <c r="Q560" s="399"/>
      <c r="R560" s="399"/>
      <c r="S560" s="400"/>
      <c r="T560" s="399"/>
      <c r="U560" s="400"/>
      <c r="V560" s="400"/>
      <c r="W560" s="400"/>
      <c r="X560" s="400"/>
      <c r="Y560" s="400"/>
      <c r="Z560" s="400"/>
      <c r="AA560" s="400"/>
      <c r="AB560" s="399"/>
      <c r="AC560" s="401"/>
      <c r="AD560" s="401"/>
      <c r="AE560" s="401"/>
      <c r="AF560" s="401"/>
      <c r="AG560" s="401"/>
      <c r="AH560" s="401"/>
    </row>
    <row r="561" ht="12.0" customHeight="1">
      <c r="A561" s="399"/>
      <c r="B561" s="436"/>
      <c r="C561" s="399"/>
      <c r="D561" s="399"/>
      <c r="E561" s="399" t="s">
        <v>636</v>
      </c>
      <c r="F561" s="399"/>
      <c r="G561" s="480">
        <v>0.0</v>
      </c>
      <c r="H561" s="480">
        <v>0.0</v>
      </c>
      <c r="I561" s="456">
        <v>0.0</v>
      </c>
      <c r="J561" s="456">
        <v>0.0</v>
      </c>
      <c r="K561" s="456">
        <v>0.0</v>
      </c>
      <c r="L561" s="456">
        <v>0.0</v>
      </c>
      <c r="M561" s="431"/>
      <c r="N561" s="436"/>
      <c r="O561" s="399"/>
      <c r="P561" s="455"/>
      <c r="Q561" s="399"/>
      <c r="R561" s="399"/>
      <c r="S561" s="400"/>
      <c r="T561" s="399"/>
      <c r="U561" s="400"/>
      <c r="V561" s="400"/>
      <c r="W561" s="400"/>
      <c r="X561" s="400"/>
      <c r="Y561" s="400"/>
      <c r="Z561" s="400"/>
      <c r="AA561" s="400"/>
      <c r="AB561" s="399"/>
      <c r="AC561" s="401"/>
      <c r="AD561" s="401"/>
      <c r="AE561" s="401"/>
      <c r="AF561" s="401"/>
      <c r="AG561" s="401"/>
      <c r="AH561" s="401"/>
    </row>
    <row r="562" ht="12.0" customHeight="1">
      <c r="A562" s="399"/>
      <c r="B562" s="436"/>
      <c r="C562" s="399"/>
      <c r="D562" s="399"/>
      <c r="E562" s="399" t="s">
        <v>478</v>
      </c>
      <c r="F562" s="399"/>
      <c r="G562" s="480">
        <v>44.980000000000004</v>
      </c>
      <c r="H562" s="480">
        <v>0.4685416666666667</v>
      </c>
      <c r="I562" s="456">
        <v>0.0</v>
      </c>
      <c r="J562" s="456">
        <v>0.0</v>
      </c>
      <c r="K562" s="456">
        <v>2398.7834000000003</v>
      </c>
      <c r="L562" s="456">
        <v>2398.7834000000003</v>
      </c>
      <c r="M562" s="431" t="s">
        <v>740</v>
      </c>
      <c r="N562" s="436"/>
      <c r="O562" s="399"/>
      <c r="P562" s="455"/>
      <c r="Q562" s="399"/>
      <c r="R562" s="399"/>
      <c r="S562" s="400"/>
      <c r="T562" s="399"/>
      <c r="U562" s="400"/>
      <c r="V562" s="400"/>
      <c r="W562" s="400"/>
      <c r="X562" s="400"/>
      <c r="Y562" s="400"/>
      <c r="Z562" s="400"/>
      <c r="AA562" s="400"/>
      <c r="AB562" s="399"/>
      <c r="AC562" s="401"/>
      <c r="AD562" s="401"/>
      <c r="AE562" s="401"/>
      <c r="AF562" s="401"/>
      <c r="AG562" s="401"/>
      <c r="AH562" s="401"/>
    </row>
    <row r="563" ht="12.0" customHeight="1">
      <c r="A563" s="399"/>
      <c r="B563" s="436"/>
      <c r="C563" s="399"/>
      <c r="D563" s="399"/>
      <c r="E563" s="399"/>
      <c r="F563" s="399"/>
      <c r="G563" s="480"/>
      <c r="H563" s="480"/>
      <c r="I563" s="456"/>
      <c r="J563" s="456"/>
      <c r="K563" s="456"/>
      <c r="L563" s="456"/>
      <c r="M563" s="431"/>
      <c r="N563" s="436"/>
      <c r="O563" s="399"/>
      <c r="P563" s="455"/>
      <c r="Q563" s="399"/>
      <c r="R563" s="399"/>
      <c r="S563" s="400"/>
      <c r="T563" s="399"/>
      <c r="U563" s="400"/>
      <c r="V563" s="400"/>
      <c r="W563" s="400"/>
      <c r="X563" s="400"/>
      <c r="Y563" s="400"/>
      <c r="Z563" s="400"/>
      <c r="AA563" s="400"/>
      <c r="AB563" s="399"/>
      <c r="AC563" s="401"/>
      <c r="AD563" s="401"/>
      <c r="AE563" s="401"/>
      <c r="AF563" s="401"/>
      <c r="AG563" s="401"/>
      <c r="AH563" s="401"/>
    </row>
    <row r="564" ht="12.0" customHeight="1">
      <c r="A564" s="399"/>
      <c r="B564" s="436"/>
      <c r="C564" s="436" t="s">
        <v>979</v>
      </c>
      <c r="D564" s="399" t="s">
        <v>741</v>
      </c>
      <c r="E564" s="399"/>
      <c r="F564" s="399"/>
      <c r="G564" s="399"/>
      <c r="H564" s="436" t="s">
        <v>410</v>
      </c>
      <c r="I564" s="430">
        <v>320.0</v>
      </c>
      <c r="J564" s="470">
        <v>1.595</v>
      </c>
      <c r="K564" s="430">
        <v>510.4</v>
      </c>
      <c r="L564" s="468">
        <v>0.0</v>
      </c>
      <c r="M564" s="399"/>
      <c r="N564" s="399"/>
      <c r="O564" s="399"/>
      <c r="P564" s="399"/>
      <c r="Q564" s="399"/>
      <c r="R564" s="399"/>
      <c r="S564" s="400"/>
      <c r="T564" s="439">
        <v>0.0</v>
      </c>
      <c r="U564" s="400"/>
      <c r="V564" s="400"/>
      <c r="W564" s="400"/>
      <c r="X564" s="400"/>
      <c r="Y564" s="400"/>
      <c r="Z564" s="400"/>
      <c r="AA564" s="400">
        <v>0.0</v>
      </c>
      <c r="AB564" s="399"/>
      <c r="AC564" s="428">
        <f>K564*F1166/E2</f>
        <v>7.337175683</v>
      </c>
      <c r="AD564" s="476" t="s">
        <v>509</v>
      </c>
      <c r="AE564" s="401"/>
      <c r="AF564" s="401"/>
      <c r="AG564" s="401"/>
      <c r="AH564" s="401"/>
    </row>
    <row r="565" ht="12.0" customHeight="1">
      <c r="A565" s="399"/>
      <c r="B565" s="436"/>
      <c r="C565" s="436"/>
      <c r="D565" s="399"/>
      <c r="E565" s="399"/>
      <c r="F565" s="399"/>
      <c r="G565" s="399"/>
      <c r="H565" s="399"/>
      <c r="I565" s="399"/>
      <c r="J565" s="399"/>
      <c r="K565" s="399"/>
      <c r="L565" s="399"/>
      <c r="M565" s="469"/>
      <c r="N565" s="399"/>
      <c r="O565" s="399"/>
      <c r="P565" s="399"/>
      <c r="Q565" s="399"/>
      <c r="R565" s="399"/>
      <c r="S565" s="399"/>
      <c r="T565" s="400"/>
      <c r="U565" s="445"/>
      <c r="V565" s="400"/>
      <c r="W565" s="400"/>
      <c r="X565" s="400"/>
      <c r="Y565" s="400"/>
      <c r="Z565" s="400"/>
      <c r="AA565" s="400"/>
      <c r="AB565" s="400"/>
      <c r="AC565" s="401"/>
      <c r="AD565" s="401"/>
      <c r="AE565" s="401"/>
      <c r="AF565" s="401"/>
      <c r="AG565" s="401"/>
      <c r="AH565" s="401"/>
    </row>
    <row r="566" ht="12.0" customHeight="1">
      <c r="A566" s="399"/>
      <c r="B566" s="436"/>
      <c r="C566" s="436"/>
      <c r="D566" s="399"/>
      <c r="E566" s="469" t="s">
        <v>413</v>
      </c>
      <c r="F566" s="399">
        <v>320.0</v>
      </c>
      <c r="G566" s="399" t="s">
        <v>414</v>
      </c>
      <c r="H566" s="436"/>
      <c r="I566" s="437"/>
      <c r="J566" s="445"/>
      <c r="K566" s="399"/>
      <c r="L566" s="399"/>
      <c r="M566" s="469"/>
      <c r="N566" s="399"/>
      <c r="O566" s="399"/>
      <c r="P566" s="399"/>
      <c r="Q566" s="399"/>
      <c r="R566" s="399"/>
      <c r="S566" s="399"/>
      <c r="T566" s="400"/>
      <c r="U566" s="445"/>
      <c r="V566" s="400"/>
      <c r="W566" s="400"/>
      <c r="X566" s="400"/>
      <c r="Y566" s="400"/>
      <c r="Z566" s="400"/>
      <c r="AA566" s="400"/>
      <c r="AB566" s="400"/>
      <c r="AC566" s="401"/>
      <c r="AD566" s="401"/>
      <c r="AE566" s="401"/>
      <c r="AF566" s="401"/>
      <c r="AG566" s="401"/>
      <c r="AH566" s="401"/>
    </row>
    <row r="567" ht="12.0" customHeight="1">
      <c r="A567" s="399"/>
      <c r="B567" s="436"/>
      <c r="C567" s="399"/>
      <c r="D567" s="399"/>
      <c r="E567" s="399"/>
      <c r="F567" s="399"/>
      <c r="G567" s="480"/>
      <c r="H567" s="480"/>
      <c r="I567" s="456"/>
      <c r="J567" s="456"/>
      <c r="K567" s="456"/>
      <c r="L567" s="456"/>
      <c r="M567" s="431"/>
      <c r="N567" s="436"/>
      <c r="O567" s="399"/>
      <c r="P567" s="455"/>
      <c r="Q567" s="399"/>
      <c r="R567" s="399"/>
      <c r="S567" s="400"/>
      <c r="T567" s="399"/>
      <c r="U567" s="400"/>
      <c r="V567" s="400"/>
      <c r="W567" s="400"/>
      <c r="X567" s="400"/>
      <c r="Y567" s="400"/>
      <c r="Z567" s="400"/>
      <c r="AA567" s="400"/>
      <c r="AB567" s="399"/>
      <c r="AC567" s="401"/>
      <c r="AD567" s="401"/>
      <c r="AE567" s="401"/>
      <c r="AF567" s="401"/>
      <c r="AG567" s="401"/>
      <c r="AH567" s="401"/>
    </row>
    <row r="568" ht="12.0" customHeight="1">
      <c r="A568" s="497"/>
      <c r="B568" s="498"/>
      <c r="C568" s="497" t="s">
        <v>980</v>
      </c>
      <c r="D568" s="497" t="s">
        <v>856</v>
      </c>
      <c r="E568" s="497"/>
      <c r="F568" s="497"/>
      <c r="G568" s="497"/>
      <c r="H568" s="498"/>
      <c r="I568" s="499">
        <v>3708.936472222222</v>
      </c>
      <c r="J568" s="500"/>
      <c r="K568" s="499">
        <v>4069.347012222222</v>
      </c>
      <c r="L568" s="499">
        <v>0.0</v>
      </c>
      <c r="M568" s="499">
        <v>5344.477416666667</v>
      </c>
      <c r="N568" s="499">
        <v>0.0</v>
      </c>
      <c r="O568" s="499">
        <v>45.0</v>
      </c>
      <c r="P568" s="499">
        <v>0.0</v>
      </c>
      <c r="Q568" s="499">
        <v>7961.417938271605</v>
      </c>
      <c r="R568" s="499">
        <v>2.2</v>
      </c>
      <c r="S568" s="501">
        <v>0.0</v>
      </c>
      <c r="T568" s="501">
        <v>0.0</v>
      </c>
      <c r="U568" s="501">
        <v>285020.9806308333</v>
      </c>
      <c r="V568" s="501">
        <v>540.0</v>
      </c>
      <c r="W568" s="501">
        <v>0.0</v>
      </c>
      <c r="X568" s="501">
        <v>0.0</v>
      </c>
      <c r="Y568" s="501">
        <v>88700.3933580247</v>
      </c>
      <c r="Z568" s="501">
        <v>0.0</v>
      </c>
      <c r="AA568" s="501">
        <v>374261.373988858</v>
      </c>
      <c r="AB568" s="497"/>
      <c r="AC568" s="497"/>
      <c r="AD568" s="497"/>
      <c r="AE568" s="497"/>
      <c r="AF568" s="497"/>
      <c r="AG568" s="497"/>
      <c r="AH568" s="497"/>
    </row>
    <row r="569" ht="12.0" customHeight="1">
      <c r="A569" s="399"/>
      <c r="B569" s="436"/>
      <c r="C569" s="399"/>
      <c r="D569" s="399"/>
      <c r="E569" s="399" t="s">
        <v>903</v>
      </c>
      <c r="F569" s="399"/>
      <c r="G569" s="399"/>
      <c r="H569" s="436"/>
      <c r="I569" s="431"/>
      <c r="J569" s="470"/>
      <c r="K569" s="502"/>
      <c r="L569" s="468"/>
      <c r="M569" s="400"/>
      <c r="N569" s="399"/>
      <c r="O569" s="399"/>
      <c r="P569" s="399"/>
      <c r="Q569" s="399"/>
      <c r="R569" s="399"/>
      <c r="S569" s="400"/>
      <c r="T569" s="399"/>
      <c r="U569" s="400"/>
      <c r="V569" s="400"/>
      <c r="W569" s="400"/>
      <c r="X569" s="400"/>
      <c r="Y569" s="400"/>
      <c r="Z569" s="400"/>
      <c r="AA569" s="400"/>
      <c r="AB569" s="399"/>
      <c r="AC569" s="428"/>
      <c r="AD569" s="401"/>
      <c r="AE569" s="401"/>
      <c r="AF569" s="401"/>
      <c r="AG569" s="401"/>
      <c r="AH569" s="401"/>
    </row>
    <row r="570" ht="12.0" customHeight="1">
      <c r="A570" s="399"/>
      <c r="B570" s="436"/>
      <c r="C570" s="399"/>
      <c r="D570" s="399"/>
      <c r="E570" s="401" t="s">
        <v>477</v>
      </c>
      <c r="F570" s="399"/>
      <c r="G570" s="399"/>
      <c r="H570" s="436"/>
      <c r="I570" s="431"/>
      <c r="J570" s="470"/>
      <c r="K570" s="477">
        <f t="array" ref="K570">SUM(IF(D580:D719="clean",P580:P719),0)-(P598+P599)</f>
        <v>1098.6827</v>
      </c>
      <c r="L570" s="468"/>
      <c r="M570" s="400"/>
      <c r="N570" s="399"/>
      <c r="O570" s="399"/>
      <c r="P570" s="399"/>
      <c r="Q570" s="399"/>
      <c r="R570" s="399"/>
      <c r="S570" s="400"/>
      <c r="T570" s="399"/>
      <c r="U570" s="400"/>
      <c r="V570" s="400"/>
      <c r="W570" s="400"/>
      <c r="X570" s="400"/>
      <c r="Y570" s="400"/>
      <c r="Z570" s="400"/>
      <c r="AA570" s="400"/>
      <c r="AB570" s="399"/>
      <c r="AC570" s="428">
        <f t="shared" ref="AC570:AC573" si="3">K570*$F$1166/E$3</f>
        <v>10.37617591</v>
      </c>
      <c r="AD570" s="476" t="s">
        <v>509</v>
      </c>
      <c r="AE570" s="503">
        <f>(Q568-Q588-Q727-Q799)/E3</f>
        <v>0.1036241016</v>
      </c>
      <c r="AF570" s="504"/>
      <c r="AG570" s="503"/>
      <c r="AH570" s="504"/>
    </row>
    <row r="571" ht="12.0" customHeight="1">
      <c r="A571" s="399"/>
      <c r="B571" s="436"/>
      <c r="C571" s="399"/>
      <c r="D571" s="399"/>
      <c r="E571" s="401" t="s">
        <v>510</v>
      </c>
      <c r="F571" s="399"/>
      <c r="G571" s="399"/>
      <c r="H571" s="436"/>
      <c r="I571" s="431"/>
      <c r="J571" s="470"/>
      <c r="K571" s="477">
        <f t="array" ref="K571">SUM(IF(D580:D719="contaminated",P580:P719),0)</f>
        <v>744.7817722</v>
      </c>
      <c r="L571" s="468"/>
      <c r="M571" s="400"/>
      <c r="N571" s="399"/>
      <c r="O571" s="399"/>
      <c r="P571" s="399"/>
      <c r="Q571" s="399"/>
      <c r="R571" s="399"/>
      <c r="S571" s="400"/>
      <c r="T571" s="399"/>
      <c r="U571" s="400"/>
      <c r="V571" s="400"/>
      <c r="W571" s="400"/>
      <c r="X571" s="400"/>
      <c r="Y571" s="400"/>
      <c r="Z571" s="400"/>
      <c r="AA571" s="400"/>
      <c r="AB571" s="399"/>
      <c r="AC571" s="428">
        <f t="shared" si="3"/>
        <v>7.033865816</v>
      </c>
      <c r="AD571" s="476" t="s">
        <v>509</v>
      </c>
      <c r="AE571" s="503"/>
      <c r="AF571" s="504"/>
      <c r="AG571" s="503">
        <f>(M568-M588-M727-M799)/E3</f>
        <v>0.0699787921</v>
      </c>
      <c r="AH571" s="504"/>
    </row>
    <row r="572" ht="12.0" customHeight="1">
      <c r="A572" s="399"/>
      <c r="B572" s="436"/>
      <c r="C572" s="399"/>
      <c r="D572" s="399"/>
      <c r="E572" s="401" t="s">
        <v>511</v>
      </c>
      <c r="F572" s="399"/>
      <c r="G572" s="399"/>
      <c r="H572" s="436"/>
      <c r="I572" s="431"/>
      <c r="J572" s="470"/>
      <c r="K572" s="477">
        <f t="array" ref="K572">SUM(IF(D575:D726="Hazardous",P575:P726),0)-P602</f>
        <v>0</v>
      </c>
      <c r="L572" s="468"/>
      <c r="M572" s="400"/>
      <c r="N572" s="399"/>
      <c r="O572" s="399"/>
      <c r="P572" s="399"/>
      <c r="Q572" s="399"/>
      <c r="R572" s="399"/>
      <c r="S572" s="400"/>
      <c r="T572" s="399"/>
      <c r="U572" s="400"/>
      <c r="V572" s="400"/>
      <c r="W572" s="400"/>
      <c r="X572" s="400"/>
      <c r="Y572" s="400"/>
      <c r="Z572" s="400"/>
      <c r="AA572" s="400"/>
      <c r="AB572" s="399"/>
      <c r="AC572" s="428">
        <f t="shared" si="3"/>
        <v>0</v>
      </c>
      <c r="AD572" s="476" t="s">
        <v>509</v>
      </c>
      <c r="AE572" s="503"/>
      <c r="AF572" s="504">
        <f>N568</f>
        <v>0</v>
      </c>
      <c r="AG572" s="503"/>
      <c r="AH572" s="504"/>
    </row>
    <row r="573" ht="12.0" customHeight="1">
      <c r="A573" s="399"/>
      <c r="B573" s="436"/>
      <c r="C573" s="399"/>
      <c r="D573" s="399"/>
      <c r="E573" s="401" t="s">
        <v>483</v>
      </c>
      <c r="F573" s="399"/>
      <c r="G573" s="399"/>
      <c r="H573" s="436"/>
      <c r="I573" s="431"/>
      <c r="J573" s="470"/>
      <c r="K573" s="477">
        <f t="array" ref="K573">SUM(IF(D575:D656="Mixed",P575:P656),0)</f>
        <v>0</v>
      </c>
      <c r="L573" s="468"/>
      <c r="M573" s="400"/>
      <c r="N573" s="399"/>
      <c r="O573" s="399"/>
      <c r="P573" s="399"/>
      <c r="Q573" s="399"/>
      <c r="R573" s="399"/>
      <c r="S573" s="400"/>
      <c r="T573" s="399"/>
      <c r="U573" s="400"/>
      <c r="V573" s="400"/>
      <c r="W573" s="400"/>
      <c r="X573" s="400"/>
      <c r="Y573" s="400"/>
      <c r="Z573" s="400"/>
      <c r="AA573" s="400"/>
      <c r="AB573" s="399"/>
      <c r="AC573" s="428">
        <f t="shared" si="3"/>
        <v>0</v>
      </c>
      <c r="AD573" s="476" t="s">
        <v>509</v>
      </c>
      <c r="AE573" s="503"/>
      <c r="AF573" s="504"/>
      <c r="AG573" s="503"/>
      <c r="AH573" s="504">
        <f>P568</f>
        <v>0</v>
      </c>
    </row>
    <row r="574" ht="12.0" customHeight="1">
      <c r="A574" s="399"/>
      <c r="B574" s="436"/>
      <c r="C574" s="399"/>
      <c r="D574" s="399"/>
      <c r="E574" s="399"/>
      <c r="F574" s="399"/>
      <c r="G574" s="399"/>
      <c r="H574" s="436"/>
      <c r="I574" s="431"/>
      <c r="J574" s="470"/>
      <c r="K574" s="502"/>
      <c r="L574" s="468"/>
      <c r="M574" s="400"/>
      <c r="N574" s="399"/>
      <c r="O574" s="399"/>
      <c r="P574" s="399"/>
      <c r="Q574" s="399"/>
      <c r="R574" s="399"/>
      <c r="S574" s="400"/>
      <c r="T574" s="399"/>
      <c r="U574" s="400"/>
      <c r="V574" s="400"/>
      <c r="W574" s="400"/>
      <c r="X574" s="400"/>
      <c r="Y574" s="400"/>
      <c r="Z574" s="400"/>
      <c r="AA574" s="400"/>
      <c r="AB574" s="399"/>
      <c r="AC574" s="428"/>
      <c r="AD574" s="401"/>
      <c r="AE574" s="503"/>
      <c r="AF574" s="504"/>
      <c r="AG574" s="503"/>
      <c r="AH574" s="504"/>
    </row>
    <row r="575" ht="12.0" customHeight="1">
      <c r="A575" s="399"/>
      <c r="B575" s="436"/>
      <c r="C575" s="399"/>
      <c r="D575" s="399"/>
      <c r="E575" s="399"/>
      <c r="F575" s="399"/>
      <c r="G575" s="399"/>
      <c r="H575" s="436"/>
      <c r="I575" s="431"/>
      <c r="J575" s="470"/>
      <c r="K575" s="502"/>
      <c r="L575" s="468"/>
      <c r="M575" s="400"/>
      <c r="N575" s="399"/>
      <c r="O575" s="399"/>
      <c r="P575" s="399"/>
      <c r="Q575" s="399"/>
      <c r="R575" s="399"/>
      <c r="S575" s="400"/>
      <c r="T575" s="399"/>
      <c r="U575" s="400"/>
      <c r="V575" s="400"/>
      <c r="W575" s="400"/>
      <c r="X575" s="400"/>
      <c r="Y575" s="400"/>
      <c r="Z575" s="400"/>
      <c r="AA575" s="400"/>
      <c r="AB575" s="399"/>
      <c r="AC575" s="428"/>
      <c r="AD575" s="401"/>
      <c r="AE575" s="503"/>
      <c r="AF575" s="504"/>
      <c r="AG575" s="503"/>
      <c r="AH575" s="504"/>
    </row>
    <row r="576" ht="12.0" customHeight="1">
      <c r="A576" s="399"/>
      <c r="B576" s="436"/>
      <c r="C576" s="436" t="s">
        <v>981</v>
      </c>
      <c r="D576" s="399" t="s">
        <v>603</v>
      </c>
      <c r="E576" s="399"/>
      <c r="F576" s="399"/>
      <c r="G576" s="399"/>
      <c r="H576" s="436" t="s">
        <v>410</v>
      </c>
      <c r="I576" s="423">
        <v>265.0</v>
      </c>
      <c r="J576" s="470">
        <v>1.0</v>
      </c>
      <c r="K576" s="431">
        <v>265.0</v>
      </c>
      <c r="L576" s="468">
        <v>0.0</v>
      </c>
      <c r="M576" s="431">
        <v>1524.0</v>
      </c>
      <c r="N576" s="431"/>
      <c r="O576" s="431"/>
      <c r="P576" s="430"/>
      <c r="Q576" s="468">
        <v>1194.0</v>
      </c>
      <c r="R576" s="468"/>
      <c r="S576" s="400"/>
      <c r="T576" s="439">
        <v>0.0</v>
      </c>
      <c r="U576" s="400">
        <v>81274.92</v>
      </c>
      <c r="V576" s="400"/>
      <c r="W576" s="400"/>
      <c r="X576" s="400">
        <v>0.0</v>
      </c>
      <c r="Y576" s="400">
        <v>5513.037037037037</v>
      </c>
      <c r="Z576" s="400"/>
      <c r="AA576" s="400">
        <v>86787.95703703703</v>
      </c>
      <c r="AB576" s="399"/>
      <c r="AC576" s="401"/>
      <c r="AD576" s="401"/>
      <c r="AE576" s="401"/>
      <c r="AF576" s="401"/>
      <c r="AG576" s="401"/>
      <c r="AH576" s="401"/>
    </row>
    <row r="577" ht="12.0" customHeight="1">
      <c r="A577" s="399"/>
      <c r="B577" s="436"/>
      <c r="C577" s="399"/>
      <c r="D577" s="399"/>
      <c r="E577" s="399"/>
      <c r="F577" s="399"/>
      <c r="G577" s="399"/>
      <c r="H577" s="399"/>
      <c r="I577" s="399"/>
      <c r="J577" s="436"/>
      <c r="K577" s="455"/>
      <c r="L577" s="436"/>
      <c r="M577" s="399"/>
      <c r="N577" s="399"/>
      <c r="O577" s="436"/>
      <c r="P577" s="399"/>
      <c r="Q577" s="399"/>
      <c r="R577" s="399"/>
      <c r="S577" s="400"/>
      <c r="T577" s="399"/>
      <c r="U577" s="400"/>
      <c r="V577" s="400"/>
      <c r="W577" s="400"/>
      <c r="X577" s="400"/>
      <c r="Y577" s="400"/>
      <c r="Z577" s="400"/>
      <c r="AA577" s="400"/>
      <c r="AB577" s="399"/>
      <c r="AC577" s="401"/>
      <c r="AD577" s="401"/>
      <c r="AE577" s="401"/>
      <c r="AF577" s="401"/>
      <c r="AG577" s="401"/>
      <c r="AH577" s="401"/>
    </row>
    <row r="578" ht="12.0" customHeight="1">
      <c r="A578" s="399"/>
      <c r="B578" s="436"/>
      <c r="C578" s="399"/>
      <c r="D578" s="399"/>
      <c r="E578" s="399"/>
      <c r="F578" s="399"/>
      <c r="G578" s="399"/>
      <c r="H578" s="399"/>
      <c r="I578" s="399"/>
      <c r="J578" s="399"/>
      <c r="K578" s="436" t="s">
        <v>607</v>
      </c>
      <c r="L578" s="436" t="s">
        <v>541</v>
      </c>
      <c r="M578" s="436" t="s">
        <v>648</v>
      </c>
      <c r="N578" s="399"/>
      <c r="O578" s="399"/>
      <c r="P578" s="436"/>
      <c r="Q578" s="399"/>
      <c r="R578" s="399"/>
      <c r="S578" s="400"/>
      <c r="T578" s="399"/>
      <c r="U578" s="400"/>
      <c r="V578" s="400"/>
      <c r="W578" s="400"/>
      <c r="X578" s="400"/>
      <c r="Y578" s="400"/>
      <c r="Z578" s="400"/>
      <c r="AA578" s="400"/>
      <c r="AB578" s="399"/>
      <c r="AC578" s="401"/>
      <c r="AD578" s="401"/>
      <c r="AE578" s="401"/>
      <c r="AF578" s="401"/>
      <c r="AG578" s="401"/>
      <c r="AH578" s="401"/>
    </row>
    <row r="579" ht="12.0" customHeight="1">
      <c r="A579" s="399"/>
      <c r="B579" s="436"/>
      <c r="C579" s="399"/>
      <c r="D579" s="469"/>
      <c r="E579" s="441" t="s">
        <v>609</v>
      </c>
      <c r="F579" s="399"/>
      <c r="G579" s="435" t="s">
        <v>357</v>
      </c>
      <c r="H579" s="435" t="s">
        <v>610</v>
      </c>
      <c r="I579" s="435" t="s">
        <v>611</v>
      </c>
      <c r="J579" s="435" t="s">
        <v>612</v>
      </c>
      <c r="K579" s="435" t="s">
        <v>613</v>
      </c>
      <c r="L579" s="435" t="s">
        <v>614</v>
      </c>
      <c r="M579" s="435" t="s">
        <v>615</v>
      </c>
      <c r="N579" s="399"/>
      <c r="O579" s="399"/>
      <c r="P579" s="436"/>
      <c r="Q579" s="399"/>
      <c r="R579" s="399"/>
      <c r="S579" s="400"/>
      <c r="T579" s="399"/>
      <c r="U579" s="400"/>
      <c r="V579" s="400"/>
      <c r="W579" s="400"/>
      <c r="X579" s="400"/>
      <c r="Y579" s="400"/>
      <c r="Z579" s="400"/>
      <c r="AA579" s="400"/>
      <c r="AB579" s="399"/>
      <c r="AC579" s="401"/>
      <c r="AD579" s="401"/>
      <c r="AE579" s="401"/>
      <c r="AF579" s="401"/>
      <c r="AG579" s="401"/>
      <c r="AH579" s="401"/>
    </row>
    <row r="580" ht="12.0" customHeight="1">
      <c r="A580" s="399"/>
      <c r="B580" s="436"/>
      <c r="C580" s="399"/>
      <c r="D580" s="399" t="s">
        <v>477</v>
      </c>
      <c r="E580" s="399" t="s">
        <v>654</v>
      </c>
      <c r="F580" s="399"/>
      <c r="G580" s="483">
        <v>42.0</v>
      </c>
      <c r="H580" s="455"/>
      <c r="I580" s="436"/>
      <c r="J580" s="455">
        <v>1194.0</v>
      </c>
      <c r="K580" s="438">
        <v>0.0</v>
      </c>
      <c r="L580" s="431">
        <v>1194.0</v>
      </c>
      <c r="M580" s="431">
        <v>1.474074074074074</v>
      </c>
      <c r="N580" s="436">
        <v>2.5</v>
      </c>
      <c r="O580" s="399" t="s">
        <v>629</v>
      </c>
      <c r="P580" s="455">
        <v>105.0</v>
      </c>
      <c r="Q580" s="424" t="s">
        <v>655</v>
      </c>
      <c r="R580" s="424"/>
      <c r="S580" s="400"/>
      <c r="T580" s="399"/>
      <c r="U580" s="400"/>
      <c r="V580" s="400"/>
      <c r="W580" s="400"/>
      <c r="X580" s="400"/>
      <c r="Y580" s="400"/>
      <c r="Z580" s="400"/>
      <c r="AA580" s="400"/>
      <c r="AB580" s="399"/>
      <c r="AC580" s="401"/>
      <c r="AD580" s="401"/>
      <c r="AE580" s="401"/>
      <c r="AF580" s="401"/>
      <c r="AG580" s="401"/>
      <c r="AH580" s="401"/>
    </row>
    <row r="581" ht="12.0" customHeight="1">
      <c r="A581" s="399"/>
      <c r="B581" s="436"/>
      <c r="C581" s="399"/>
      <c r="D581" s="424" t="s">
        <v>478</v>
      </c>
      <c r="E581" s="399" t="s">
        <v>654</v>
      </c>
      <c r="F581" s="399"/>
      <c r="G581" s="483">
        <v>40.0</v>
      </c>
      <c r="H581" s="399"/>
      <c r="I581" s="455"/>
      <c r="J581" s="455">
        <v>1524.0</v>
      </c>
      <c r="K581" s="438">
        <v>0.0</v>
      </c>
      <c r="L581" s="478">
        <v>1524.0</v>
      </c>
      <c r="M581" s="478">
        <v>15.875</v>
      </c>
      <c r="N581" s="436">
        <v>4.0</v>
      </c>
      <c r="O581" s="399" t="s">
        <v>620</v>
      </c>
      <c r="P581" s="479">
        <v>160.0</v>
      </c>
      <c r="Q581" s="399" t="s">
        <v>621</v>
      </c>
      <c r="R581" s="399"/>
      <c r="S581" s="400"/>
      <c r="T581" s="399"/>
      <c r="U581" s="400"/>
      <c r="V581" s="400"/>
      <c r="W581" s="400"/>
      <c r="X581" s="400"/>
      <c r="Y581" s="400"/>
      <c r="Z581" s="400"/>
      <c r="AA581" s="400"/>
      <c r="AB581" s="399"/>
      <c r="AC581" s="401"/>
      <c r="AD581" s="401"/>
      <c r="AE581" s="401"/>
      <c r="AF581" s="401"/>
      <c r="AG581" s="401"/>
      <c r="AH581" s="401"/>
    </row>
    <row r="582" ht="12.0" customHeight="1">
      <c r="A582" s="399"/>
      <c r="B582" s="436"/>
      <c r="C582" s="399"/>
      <c r="D582" s="399"/>
      <c r="E582" s="399"/>
      <c r="F582" s="399"/>
      <c r="G582" s="436"/>
      <c r="H582" s="455"/>
      <c r="I582" s="399"/>
      <c r="J582" s="455"/>
      <c r="K582" s="438"/>
      <c r="L582" s="431">
        <v>2718.0</v>
      </c>
      <c r="M582" s="431">
        <v>17.349074074074075</v>
      </c>
      <c r="N582" s="436"/>
      <c r="O582" s="399"/>
      <c r="P582" s="431">
        <v>265.0</v>
      </c>
      <c r="Q582" s="424"/>
      <c r="R582" s="424"/>
      <c r="S582" s="400"/>
      <c r="T582" s="399"/>
      <c r="U582" s="400"/>
      <c r="V582" s="400"/>
      <c r="W582" s="400"/>
      <c r="X582" s="400"/>
      <c r="Y582" s="400"/>
      <c r="Z582" s="400"/>
      <c r="AA582" s="400"/>
      <c r="AB582" s="399"/>
      <c r="AC582" s="401"/>
      <c r="AD582" s="401"/>
      <c r="AE582" s="401"/>
      <c r="AF582" s="401"/>
      <c r="AG582" s="401"/>
      <c r="AH582" s="401"/>
    </row>
    <row r="583" ht="12.0" customHeight="1">
      <c r="A583" s="399"/>
      <c r="B583" s="436"/>
      <c r="C583" s="399"/>
      <c r="D583" s="399"/>
      <c r="E583" s="399"/>
      <c r="F583" s="399"/>
      <c r="G583" s="399"/>
      <c r="H583" s="399"/>
      <c r="I583" s="399"/>
      <c r="J583" s="436"/>
      <c r="K583" s="455"/>
      <c r="L583" s="436"/>
      <c r="M583" s="399"/>
      <c r="N583" s="399"/>
      <c r="O583" s="436"/>
      <c r="P583" s="399"/>
      <c r="Q583" s="399"/>
      <c r="R583" s="399"/>
      <c r="S583" s="400"/>
      <c r="T583" s="399"/>
      <c r="U583" s="400"/>
      <c r="V583" s="400"/>
      <c r="W583" s="400"/>
      <c r="X583" s="400"/>
      <c r="Y583" s="400"/>
      <c r="Z583" s="400"/>
      <c r="AA583" s="400"/>
      <c r="AB583" s="399"/>
      <c r="AC583" s="401"/>
      <c r="AD583" s="401"/>
      <c r="AE583" s="401"/>
      <c r="AF583" s="401"/>
      <c r="AG583" s="401"/>
      <c r="AH583" s="401"/>
    </row>
    <row r="584" ht="12.0" customHeight="1">
      <c r="A584" s="399"/>
      <c r="B584" s="436"/>
      <c r="C584" s="399"/>
      <c r="D584" s="399"/>
      <c r="E584" s="441" t="s">
        <v>544</v>
      </c>
      <c r="F584" s="399"/>
      <c r="G584" s="435" t="s">
        <v>553</v>
      </c>
      <c r="H584" s="479" t="s">
        <v>631</v>
      </c>
      <c r="I584" s="435" t="s">
        <v>632</v>
      </c>
      <c r="J584" s="479" t="s">
        <v>633</v>
      </c>
      <c r="K584" s="442" t="s">
        <v>634</v>
      </c>
      <c r="L584" s="479" t="s">
        <v>635</v>
      </c>
      <c r="M584" s="431"/>
      <c r="N584" s="436"/>
      <c r="O584" s="399"/>
      <c r="P584" s="455"/>
      <c r="Q584" s="399"/>
      <c r="R584" s="399"/>
      <c r="S584" s="400"/>
      <c r="T584" s="399"/>
      <c r="U584" s="400"/>
      <c r="V584" s="400"/>
      <c r="W584" s="400"/>
      <c r="X584" s="400"/>
      <c r="Y584" s="400"/>
      <c r="Z584" s="400"/>
      <c r="AA584" s="400"/>
      <c r="AB584" s="399"/>
      <c r="AC584" s="401"/>
      <c r="AD584" s="401"/>
      <c r="AE584" s="401"/>
      <c r="AF584" s="401"/>
      <c r="AG584" s="401"/>
      <c r="AH584" s="401"/>
    </row>
    <row r="585" ht="12.0" customHeight="1">
      <c r="A585" s="399"/>
      <c r="B585" s="436"/>
      <c r="C585" s="399"/>
      <c r="D585" s="399"/>
      <c r="E585" s="399" t="s">
        <v>636</v>
      </c>
      <c r="F585" s="399"/>
      <c r="G585" s="480">
        <v>1194.0</v>
      </c>
      <c r="H585" s="480">
        <v>1.474074074074074</v>
      </c>
      <c r="I585" s="456">
        <v>0.0</v>
      </c>
      <c r="J585" s="456">
        <v>737.0370370370371</v>
      </c>
      <c r="K585" s="456">
        <v>4776.0</v>
      </c>
      <c r="L585" s="456">
        <v>5513.037037037037</v>
      </c>
      <c r="M585" s="431"/>
      <c r="N585" s="436"/>
      <c r="O585" s="399"/>
      <c r="P585" s="455"/>
      <c r="Q585" s="399"/>
      <c r="R585" s="399"/>
      <c r="S585" s="400"/>
      <c r="T585" s="399"/>
      <c r="U585" s="400"/>
      <c r="V585" s="400"/>
      <c r="W585" s="400"/>
      <c r="X585" s="400"/>
      <c r="Y585" s="400"/>
      <c r="Z585" s="400"/>
      <c r="AA585" s="400"/>
      <c r="AB585" s="399"/>
      <c r="AC585" s="401"/>
      <c r="AD585" s="401"/>
      <c r="AE585" s="401"/>
      <c r="AF585" s="401"/>
      <c r="AG585" s="401"/>
      <c r="AH585" s="401"/>
    </row>
    <row r="586" ht="12.0" customHeight="1">
      <c r="A586" s="399"/>
      <c r="B586" s="436"/>
      <c r="C586" s="399"/>
      <c r="D586" s="399"/>
      <c r="E586" s="399" t="s">
        <v>478</v>
      </c>
      <c r="F586" s="399"/>
      <c r="G586" s="480">
        <v>1524.0</v>
      </c>
      <c r="H586" s="480">
        <v>15.875</v>
      </c>
      <c r="I586" s="456">
        <v>0.0</v>
      </c>
      <c r="J586" s="456">
        <v>0.0</v>
      </c>
      <c r="K586" s="456">
        <v>81274.92</v>
      </c>
      <c r="L586" s="456">
        <v>81274.92</v>
      </c>
      <c r="M586" s="431"/>
      <c r="N586" s="436"/>
      <c r="O586" s="399"/>
      <c r="P586" s="455"/>
      <c r="Q586" s="399"/>
      <c r="R586" s="399"/>
      <c r="S586" s="400"/>
      <c r="T586" s="399"/>
      <c r="U586" s="400"/>
      <c r="V586" s="400"/>
      <c r="W586" s="400"/>
      <c r="X586" s="400"/>
      <c r="Y586" s="400"/>
      <c r="Z586" s="400"/>
      <c r="AA586" s="400"/>
      <c r="AB586" s="399"/>
      <c r="AC586" s="401"/>
      <c r="AD586" s="401"/>
      <c r="AE586" s="401"/>
      <c r="AF586" s="401"/>
      <c r="AG586" s="401"/>
      <c r="AH586" s="401"/>
    </row>
    <row r="587" ht="12.0" customHeight="1">
      <c r="A587" s="399"/>
      <c r="B587" s="436"/>
      <c r="C587" s="399"/>
      <c r="D587" s="399"/>
      <c r="E587" s="399"/>
      <c r="F587" s="399"/>
      <c r="G587" s="399"/>
      <c r="H587" s="436"/>
      <c r="I587" s="431"/>
      <c r="J587" s="470"/>
      <c r="K587" s="470"/>
      <c r="L587" s="468"/>
      <c r="M587" s="400"/>
      <c r="N587" s="399"/>
      <c r="O587" s="399"/>
      <c r="P587" s="399"/>
      <c r="Q587" s="399"/>
      <c r="R587" s="399"/>
      <c r="S587" s="400"/>
      <c r="T587" s="399"/>
      <c r="U587" s="400"/>
      <c r="V587" s="400"/>
      <c r="W587" s="400"/>
      <c r="X587" s="400"/>
      <c r="Y587" s="400"/>
      <c r="Z587" s="400"/>
      <c r="AA587" s="400"/>
      <c r="AB587" s="399"/>
      <c r="AC587" s="401"/>
      <c r="AD587" s="401"/>
      <c r="AE587" s="401"/>
      <c r="AF587" s="401"/>
      <c r="AG587" s="401"/>
      <c r="AH587" s="401"/>
    </row>
    <row r="588" ht="12.0" customHeight="1">
      <c r="A588" s="399"/>
      <c r="B588" s="436"/>
      <c r="C588" s="436" t="s">
        <v>982</v>
      </c>
      <c r="D588" s="399" t="s">
        <v>906</v>
      </c>
      <c r="E588" s="399"/>
      <c r="F588" s="399"/>
      <c r="G588" s="399"/>
      <c r="H588" s="436" t="s">
        <v>410</v>
      </c>
      <c r="I588" s="423">
        <v>285.73199999999997</v>
      </c>
      <c r="J588" s="470">
        <v>1.595</v>
      </c>
      <c r="K588" s="431">
        <v>455.74253999999996</v>
      </c>
      <c r="L588" s="468">
        <v>0.0</v>
      </c>
      <c r="M588" s="431">
        <v>10.790000000000001</v>
      </c>
      <c r="N588" s="431"/>
      <c r="O588" s="431">
        <v>45.0</v>
      </c>
      <c r="P588" s="430">
        <v>0.0</v>
      </c>
      <c r="Q588" s="468">
        <v>514.99</v>
      </c>
      <c r="R588" s="430">
        <v>2.2</v>
      </c>
      <c r="S588" s="400"/>
      <c r="T588" s="439">
        <v>0.0</v>
      </c>
      <c r="U588" s="400">
        <v>575.4307000000001</v>
      </c>
      <c r="V588" s="400">
        <v>540.0</v>
      </c>
      <c r="W588" s="400"/>
      <c r="X588" s="400">
        <v>0.0</v>
      </c>
      <c r="Y588" s="400">
        <v>2377.855061728395</v>
      </c>
      <c r="Z588" s="400">
        <v>0.0</v>
      </c>
      <c r="AA588" s="400">
        <v>3493.2857617283953</v>
      </c>
      <c r="AB588" s="399"/>
      <c r="AC588" s="401"/>
      <c r="AD588" s="401"/>
      <c r="AE588" s="401"/>
      <c r="AF588" s="401"/>
      <c r="AG588" s="401"/>
      <c r="AH588" s="401"/>
    </row>
    <row r="589" ht="12.0" customHeight="1">
      <c r="A589" s="399"/>
      <c r="B589" s="436"/>
      <c r="C589" s="399"/>
      <c r="D589" s="399" t="s">
        <v>900</v>
      </c>
      <c r="E589" s="399"/>
      <c r="F589" s="399"/>
      <c r="G589" s="399"/>
      <c r="H589" s="399"/>
      <c r="I589" s="399"/>
      <c r="J589" s="436"/>
      <c r="K589" s="455"/>
      <c r="L589" s="436"/>
      <c r="M589" s="399"/>
      <c r="N589" s="399"/>
      <c r="O589" s="436"/>
      <c r="P589" s="399"/>
      <c r="Q589" s="399"/>
      <c r="R589" s="399"/>
      <c r="S589" s="400"/>
      <c r="T589" s="399"/>
      <c r="U589" s="400"/>
      <c r="V589" s="400"/>
      <c r="W589" s="400"/>
      <c r="X589" s="400"/>
      <c r="Y589" s="400"/>
      <c r="Z589" s="400"/>
      <c r="AA589" s="400"/>
      <c r="AB589" s="399"/>
      <c r="AC589" s="401"/>
      <c r="AD589" s="401"/>
      <c r="AE589" s="401"/>
      <c r="AF589" s="401"/>
      <c r="AG589" s="401"/>
      <c r="AH589" s="401"/>
    </row>
    <row r="590" ht="12.0" customHeight="1">
      <c r="A590" s="399"/>
      <c r="B590" s="436"/>
      <c r="C590" s="399"/>
      <c r="D590" s="399" t="s">
        <v>907</v>
      </c>
      <c r="E590" s="399"/>
      <c r="F590" s="399"/>
      <c r="G590" s="399"/>
      <c r="H590" s="399"/>
      <c r="I590" s="399"/>
      <c r="J590" s="436"/>
      <c r="K590" s="455"/>
      <c r="L590" s="436"/>
      <c r="M590" s="399"/>
      <c r="N590" s="399"/>
      <c r="O590" s="436"/>
      <c r="P590" s="399"/>
      <c r="Q590" s="399"/>
      <c r="R590" s="399"/>
      <c r="S590" s="400"/>
      <c r="T590" s="399"/>
      <c r="U590" s="400"/>
      <c r="V590" s="400"/>
      <c r="W590" s="400"/>
      <c r="X590" s="400"/>
      <c r="Y590" s="400"/>
      <c r="Z590" s="400"/>
      <c r="AA590" s="400"/>
      <c r="AB590" s="399"/>
      <c r="AC590" s="401"/>
      <c r="AD590" s="401"/>
      <c r="AE590" s="401"/>
      <c r="AF590" s="401"/>
      <c r="AG590" s="401"/>
      <c r="AH590" s="401"/>
    </row>
    <row r="591" ht="12.0" customHeight="1">
      <c r="A591" s="399"/>
      <c r="B591" s="436"/>
      <c r="C591" s="399"/>
      <c r="D591" s="399" t="s">
        <v>908</v>
      </c>
      <c r="E591" s="399"/>
      <c r="F591" s="399"/>
      <c r="G591" s="399"/>
      <c r="H591" s="399"/>
      <c r="I591" s="399"/>
      <c r="J591" s="436"/>
      <c r="K591" s="455"/>
      <c r="L591" s="436"/>
      <c r="M591" s="399"/>
      <c r="N591" s="399"/>
      <c r="O591" s="436"/>
      <c r="P591" s="399"/>
      <c r="Q591" s="399"/>
      <c r="R591" s="399"/>
      <c r="S591" s="400"/>
      <c r="T591" s="399"/>
      <c r="U591" s="400"/>
      <c r="V591" s="400"/>
      <c r="W591" s="400"/>
      <c r="X591" s="400"/>
      <c r="Y591" s="400"/>
      <c r="Z591" s="400"/>
      <c r="AA591" s="400"/>
      <c r="AB591" s="399"/>
      <c r="AC591" s="401"/>
      <c r="AD591" s="401"/>
      <c r="AE591" s="401"/>
      <c r="AF591" s="401"/>
      <c r="AG591" s="401"/>
      <c r="AH591" s="401"/>
    </row>
    <row r="592" ht="12.0" customHeight="1">
      <c r="A592" s="399"/>
      <c r="B592" s="436"/>
      <c r="C592" s="399"/>
      <c r="D592" s="399" t="s">
        <v>909</v>
      </c>
      <c r="E592" s="399"/>
      <c r="F592" s="399"/>
      <c r="G592" s="399"/>
      <c r="H592" s="399"/>
      <c r="I592" s="399"/>
      <c r="J592" s="436"/>
      <c r="K592" s="455"/>
      <c r="L592" s="436"/>
      <c r="M592" s="399"/>
      <c r="N592" s="399"/>
      <c r="O592" s="436"/>
      <c r="P592" s="399"/>
      <c r="Q592" s="399"/>
      <c r="R592" s="399"/>
      <c r="S592" s="400"/>
      <c r="T592" s="399"/>
      <c r="U592" s="400"/>
      <c r="V592" s="400"/>
      <c r="W592" s="400"/>
      <c r="X592" s="400"/>
      <c r="Y592" s="400"/>
      <c r="Z592" s="400"/>
      <c r="AA592" s="400"/>
      <c r="AB592" s="399"/>
      <c r="AC592" s="401"/>
      <c r="AD592" s="401"/>
      <c r="AE592" s="401"/>
      <c r="AF592" s="401"/>
      <c r="AG592" s="401"/>
      <c r="AH592" s="401"/>
    </row>
    <row r="593" ht="12.0" customHeight="1">
      <c r="A593" s="399"/>
      <c r="B593" s="436"/>
      <c r="C593" s="399"/>
      <c r="D593" s="399" t="s">
        <v>910</v>
      </c>
      <c r="E593" s="399"/>
      <c r="F593" s="399"/>
      <c r="G593" s="399"/>
      <c r="H593" s="399"/>
      <c r="I593" s="399"/>
      <c r="J593" s="436"/>
      <c r="K593" s="455"/>
      <c r="L593" s="436"/>
      <c r="M593" s="399"/>
      <c r="N593" s="399"/>
      <c r="O593" s="436"/>
      <c r="P593" s="399"/>
      <c r="Q593" s="399"/>
      <c r="R593" s="399"/>
      <c r="S593" s="400"/>
      <c r="T593" s="399"/>
      <c r="U593" s="400"/>
      <c r="V593" s="400"/>
      <c r="W593" s="400"/>
      <c r="X593" s="400"/>
      <c r="Y593" s="400"/>
      <c r="Z593" s="400"/>
      <c r="AA593" s="400"/>
      <c r="AB593" s="399"/>
      <c r="AC593" s="401"/>
      <c r="AD593" s="401"/>
      <c r="AE593" s="401"/>
      <c r="AF593" s="401"/>
      <c r="AG593" s="401"/>
      <c r="AH593" s="401"/>
    </row>
    <row r="594" ht="12.0" customHeight="1">
      <c r="A594" s="399"/>
      <c r="B594" s="436"/>
      <c r="C594" s="399"/>
      <c r="D594" s="399" t="s">
        <v>911</v>
      </c>
      <c r="E594" s="399"/>
      <c r="F594" s="399"/>
      <c r="G594" s="399"/>
      <c r="H594" s="399"/>
      <c r="I594" s="399"/>
      <c r="J594" s="436"/>
      <c r="K594" s="455"/>
      <c r="L594" s="436"/>
      <c r="M594" s="399"/>
      <c r="N594" s="399"/>
      <c r="O594" s="436"/>
      <c r="P594" s="399"/>
      <c r="Q594" s="399"/>
      <c r="R594" s="399"/>
      <c r="S594" s="400"/>
      <c r="T594" s="399"/>
      <c r="U594" s="400"/>
      <c r="V594" s="400"/>
      <c r="W594" s="400"/>
      <c r="X594" s="400"/>
      <c r="Y594" s="400"/>
      <c r="Z594" s="400"/>
      <c r="AA594" s="400"/>
      <c r="AB594" s="399"/>
      <c r="AC594" s="401"/>
      <c r="AD594" s="401"/>
      <c r="AE594" s="401"/>
      <c r="AF594" s="401"/>
      <c r="AG594" s="401"/>
      <c r="AH594" s="401"/>
    </row>
    <row r="595" ht="12.0" customHeight="1">
      <c r="A595" s="399"/>
      <c r="B595" s="436"/>
      <c r="C595" s="399"/>
      <c r="D595" s="399"/>
      <c r="E595" s="399"/>
      <c r="F595" s="399"/>
      <c r="G595" s="399"/>
      <c r="H595" s="399"/>
      <c r="I595" s="399"/>
      <c r="J595" s="436"/>
      <c r="K595" s="455"/>
      <c r="L595" s="436"/>
      <c r="M595" s="399"/>
      <c r="N595" s="399"/>
      <c r="O595" s="436"/>
      <c r="P595" s="399"/>
      <c r="Q595" s="399"/>
      <c r="R595" s="399"/>
      <c r="S595" s="400"/>
      <c r="T595" s="399"/>
      <c r="U595" s="400"/>
      <c r="V595" s="400"/>
      <c r="W595" s="400"/>
      <c r="X595" s="400"/>
      <c r="Y595" s="400"/>
      <c r="Z595" s="400"/>
      <c r="AA595" s="400"/>
      <c r="AB595" s="399"/>
      <c r="AC595" s="401"/>
      <c r="AD595" s="401"/>
      <c r="AE595" s="401"/>
      <c r="AF595" s="401"/>
      <c r="AG595" s="401"/>
      <c r="AH595" s="401"/>
    </row>
    <row r="596" ht="12.0" customHeight="1">
      <c r="A596" s="399"/>
      <c r="B596" s="436"/>
      <c r="C596" s="399"/>
      <c r="D596" s="399"/>
      <c r="E596" s="399"/>
      <c r="F596" s="399"/>
      <c r="G596" s="399"/>
      <c r="H596" s="399"/>
      <c r="I596" s="399"/>
      <c r="J596" s="399"/>
      <c r="K596" s="436" t="s">
        <v>607</v>
      </c>
      <c r="L596" s="436" t="s">
        <v>541</v>
      </c>
      <c r="M596" s="436" t="s">
        <v>912</v>
      </c>
      <c r="N596" s="399"/>
      <c r="O596" s="399"/>
      <c r="P596" s="436"/>
      <c r="Q596" s="399"/>
      <c r="R596" s="399"/>
      <c r="S596" s="400"/>
      <c r="T596" s="399"/>
      <c r="U596" s="400"/>
      <c r="V596" s="400"/>
      <c r="W596" s="400"/>
      <c r="X596" s="400"/>
      <c r="Y596" s="400"/>
      <c r="Z596" s="400"/>
      <c r="AA596" s="400"/>
      <c r="AB596" s="399"/>
      <c r="AC596" s="401"/>
      <c r="AD596" s="401"/>
      <c r="AE596" s="401"/>
      <c r="AF596" s="401"/>
      <c r="AG596" s="401"/>
      <c r="AH596" s="401"/>
    </row>
    <row r="597" ht="12.0" customHeight="1">
      <c r="A597" s="399"/>
      <c r="B597" s="436"/>
      <c r="C597" s="399"/>
      <c r="D597" s="469"/>
      <c r="E597" s="441" t="s">
        <v>609</v>
      </c>
      <c r="F597" s="399"/>
      <c r="G597" s="435" t="s">
        <v>357</v>
      </c>
      <c r="H597" s="435" t="s">
        <v>610</v>
      </c>
      <c r="I597" s="435" t="s">
        <v>611</v>
      </c>
      <c r="J597" s="435" t="s">
        <v>612</v>
      </c>
      <c r="K597" s="435" t="s">
        <v>613</v>
      </c>
      <c r="L597" s="435" t="s">
        <v>614</v>
      </c>
      <c r="M597" s="435" t="s">
        <v>615</v>
      </c>
      <c r="N597" s="399"/>
      <c r="O597" s="399"/>
      <c r="P597" s="436"/>
      <c r="Q597" s="399"/>
      <c r="R597" s="399"/>
      <c r="S597" s="400"/>
      <c r="T597" s="399"/>
      <c r="U597" s="400"/>
      <c r="V597" s="400"/>
      <c r="W597" s="400"/>
      <c r="X597" s="400"/>
      <c r="Y597" s="400"/>
      <c r="Z597" s="400"/>
      <c r="AA597" s="400"/>
      <c r="AB597" s="399"/>
      <c r="AC597" s="401"/>
      <c r="AD597" s="401"/>
      <c r="AE597" s="401"/>
      <c r="AF597" s="401"/>
      <c r="AG597" s="401"/>
      <c r="AH597" s="401"/>
    </row>
    <row r="598" ht="12.0" customHeight="1">
      <c r="A598" s="399"/>
      <c r="B598" s="436"/>
      <c r="C598" s="399"/>
      <c r="D598" s="424" t="s">
        <v>477</v>
      </c>
      <c r="E598" s="399" t="s">
        <v>442</v>
      </c>
      <c r="F598" s="399"/>
      <c r="G598" s="436"/>
      <c r="H598" s="455">
        <v>2014.0</v>
      </c>
      <c r="I598" s="436"/>
      <c r="J598" s="455">
        <v>264.0</v>
      </c>
      <c r="K598" s="438">
        <v>-0.3</v>
      </c>
      <c r="L598" s="431">
        <v>343.2</v>
      </c>
      <c r="M598" s="431">
        <v>0.4237037037037037</v>
      </c>
      <c r="N598" s="436">
        <v>0.11</v>
      </c>
      <c r="O598" s="399" t="s">
        <v>616</v>
      </c>
      <c r="P598" s="455">
        <v>221.54</v>
      </c>
      <c r="Q598" s="399" t="s">
        <v>617</v>
      </c>
      <c r="R598" s="399"/>
      <c r="S598" s="400"/>
      <c r="T598" s="399"/>
      <c r="U598" s="400"/>
      <c r="V598" s="400"/>
      <c r="W598" s="400"/>
      <c r="X598" s="400"/>
      <c r="Y598" s="400"/>
      <c r="Z598" s="400"/>
      <c r="AA598" s="400"/>
      <c r="AB598" s="399"/>
      <c r="AC598" s="428">
        <f>(P598*$F$1166)/H598</f>
        <v>74.6526</v>
      </c>
      <c r="AD598" s="476" t="s">
        <v>618</v>
      </c>
      <c r="AE598" s="477">
        <f>L598/H598</f>
        <v>0.17040715</v>
      </c>
      <c r="AF598" s="401" t="s">
        <v>619</v>
      </c>
      <c r="AG598" s="401"/>
      <c r="AH598" s="401"/>
    </row>
    <row r="599" ht="12.0" customHeight="1">
      <c r="A599" s="399"/>
      <c r="B599" s="436"/>
      <c r="C599" s="399"/>
      <c r="D599" s="424" t="s">
        <v>477</v>
      </c>
      <c r="E599" s="399" t="s">
        <v>445</v>
      </c>
      <c r="F599" s="399"/>
      <c r="G599" s="436"/>
      <c r="H599" s="399"/>
      <c r="I599" s="455">
        <v>5148.0</v>
      </c>
      <c r="J599" s="455">
        <v>103.29999999999998</v>
      </c>
      <c r="K599" s="438">
        <v>-0.3</v>
      </c>
      <c r="L599" s="431">
        <v>134.29</v>
      </c>
      <c r="M599" s="431">
        <v>0.16579012345679012</v>
      </c>
      <c r="N599" s="436">
        <v>0.003</v>
      </c>
      <c r="O599" s="399" t="s">
        <v>620</v>
      </c>
      <c r="P599" s="455">
        <v>15.444</v>
      </c>
      <c r="Q599" s="399" t="s">
        <v>621</v>
      </c>
      <c r="R599" s="399"/>
      <c r="S599" s="400"/>
      <c r="T599" s="399"/>
      <c r="U599" s="400"/>
      <c r="V599" s="400"/>
      <c r="W599" s="400"/>
      <c r="X599" s="400"/>
      <c r="Y599" s="400"/>
      <c r="Z599" s="400"/>
      <c r="AA599" s="400"/>
      <c r="AB599" s="399"/>
      <c r="AC599" s="428">
        <f>((P599+P600)*$F$1166)/(I599+I600)</f>
        <v>2.03598</v>
      </c>
      <c r="AD599" s="476" t="s">
        <v>622</v>
      </c>
      <c r="AE599" s="477">
        <f>(L599+L600)/(I599+I600)</f>
        <v>0.02607476636</v>
      </c>
      <c r="AF599" s="401" t="s">
        <v>623</v>
      </c>
      <c r="AG599" s="401"/>
      <c r="AH599" s="401"/>
    </row>
    <row r="600" ht="12.0" customHeight="1">
      <c r="A600" s="399"/>
      <c r="B600" s="436"/>
      <c r="C600" s="399"/>
      <c r="D600" s="424" t="s">
        <v>478</v>
      </c>
      <c r="E600" s="399" t="s">
        <v>445</v>
      </c>
      <c r="F600" s="399"/>
      <c r="G600" s="436"/>
      <c r="H600" s="399"/>
      <c r="I600" s="455">
        <v>416.0</v>
      </c>
      <c r="J600" s="455">
        <v>8.3</v>
      </c>
      <c r="K600" s="438">
        <v>-0.3</v>
      </c>
      <c r="L600" s="431">
        <v>10.790000000000001</v>
      </c>
      <c r="M600" s="431">
        <v>0.11239583333333335</v>
      </c>
      <c r="N600" s="436">
        <v>0.003</v>
      </c>
      <c r="O600" s="399" t="s">
        <v>620</v>
      </c>
      <c r="P600" s="455">
        <v>1.248</v>
      </c>
      <c r="Q600" s="399" t="s">
        <v>621</v>
      </c>
      <c r="R600" s="399"/>
      <c r="S600" s="400"/>
      <c r="T600" s="399"/>
      <c r="U600" s="400"/>
      <c r="V600" s="400"/>
      <c r="W600" s="400"/>
      <c r="X600" s="400"/>
      <c r="Y600" s="400"/>
      <c r="Z600" s="400"/>
      <c r="AA600" s="400"/>
      <c r="AB600" s="399"/>
      <c r="AC600" s="401"/>
      <c r="AD600" s="401"/>
      <c r="AE600" s="401"/>
      <c r="AF600" s="401"/>
      <c r="AG600" s="401"/>
      <c r="AH600" s="401"/>
    </row>
    <row r="601" ht="12.0" customHeight="1">
      <c r="A601" s="399"/>
      <c r="B601" s="436"/>
      <c r="C601" s="399"/>
      <c r="D601" s="399" t="s">
        <v>477</v>
      </c>
      <c r="E601" s="399" t="s">
        <v>652</v>
      </c>
      <c r="F601" s="399"/>
      <c r="G601" s="436">
        <v>75.0</v>
      </c>
      <c r="H601" s="455"/>
      <c r="I601" s="399"/>
      <c r="J601" s="455">
        <v>37.5</v>
      </c>
      <c r="K601" s="438">
        <v>0.0</v>
      </c>
      <c r="L601" s="431">
        <v>37.5</v>
      </c>
      <c r="M601" s="431">
        <v>0.046296296296296294</v>
      </c>
      <c r="N601" s="436">
        <v>0.25</v>
      </c>
      <c r="O601" s="399" t="s">
        <v>629</v>
      </c>
      <c r="P601" s="455">
        <v>18.75</v>
      </c>
      <c r="Q601" s="424" t="s">
        <v>263</v>
      </c>
      <c r="R601" s="424"/>
      <c r="S601" s="400"/>
      <c r="T601" s="399"/>
      <c r="U601" s="400"/>
      <c r="V601" s="400"/>
      <c r="W601" s="400"/>
      <c r="X601" s="400"/>
      <c r="Y601" s="400"/>
      <c r="Z601" s="400"/>
      <c r="AA601" s="400"/>
      <c r="AB601" s="399"/>
      <c r="AC601" s="401"/>
      <c r="AD601" s="401"/>
      <c r="AE601" s="401"/>
      <c r="AF601" s="401"/>
      <c r="AG601" s="401"/>
      <c r="AH601" s="401"/>
    </row>
    <row r="602" ht="12.0" customHeight="1">
      <c r="A602" s="399"/>
      <c r="B602" s="436"/>
      <c r="C602" s="399"/>
      <c r="D602" s="399" t="s">
        <v>511</v>
      </c>
      <c r="E602" s="399" t="s">
        <v>637</v>
      </c>
      <c r="F602" s="399"/>
      <c r="G602" s="436">
        <v>75.0</v>
      </c>
      <c r="H602" s="455">
        <v>225.0</v>
      </c>
      <c r="I602" s="399"/>
      <c r="J602" s="455"/>
      <c r="K602" s="438">
        <v>0.0</v>
      </c>
      <c r="L602" s="431">
        <v>0.0</v>
      </c>
      <c r="M602" s="431">
        <v>5.625</v>
      </c>
      <c r="N602" s="436">
        <v>0.25</v>
      </c>
      <c r="O602" s="399" t="s">
        <v>629</v>
      </c>
      <c r="P602" s="455">
        <v>18.75</v>
      </c>
      <c r="Q602" s="424" t="s">
        <v>263</v>
      </c>
      <c r="R602" s="424"/>
      <c r="S602" s="400"/>
      <c r="T602" s="399"/>
      <c r="U602" s="400"/>
      <c r="V602" s="400"/>
      <c r="W602" s="400"/>
      <c r="X602" s="400"/>
      <c r="Y602" s="400"/>
      <c r="Z602" s="400"/>
      <c r="AA602" s="400"/>
      <c r="AB602" s="399"/>
      <c r="AC602" s="401"/>
      <c r="AD602" s="401"/>
      <c r="AE602" s="401"/>
      <c r="AF602" s="401"/>
      <c r="AG602" s="401"/>
      <c r="AH602" s="401"/>
    </row>
    <row r="603" ht="12.0" customHeight="1">
      <c r="A603" s="399"/>
      <c r="B603" s="436"/>
      <c r="C603" s="399"/>
      <c r="D603" s="399" t="s">
        <v>855</v>
      </c>
      <c r="E603" s="399" t="s">
        <v>983</v>
      </c>
      <c r="F603" s="399"/>
      <c r="G603" s="483">
        <v>40.0</v>
      </c>
      <c r="H603" s="455"/>
      <c r="I603" s="436"/>
      <c r="J603" s="455">
        <v>2.2</v>
      </c>
      <c r="K603" s="438">
        <v>0.0</v>
      </c>
      <c r="L603" s="478">
        <v>2.2</v>
      </c>
      <c r="M603" s="478">
        <v>0.275</v>
      </c>
      <c r="N603" s="436">
        <v>0.25</v>
      </c>
      <c r="O603" s="399" t="s">
        <v>629</v>
      </c>
      <c r="P603" s="479">
        <v>10.0</v>
      </c>
      <c r="Q603" s="424" t="s">
        <v>263</v>
      </c>
      <c r="R603" s="424"/>
      <c r="S603" s="400"/>
      <c r="T603" s="399"/>
      <c r="U603" s="400"/>
      <c r="V603" s="400"/>
      <c r="W603" s="400"/>
      <c r="X603" s="400"/>
      <c r="Y603" s="400"/>
      <c r="Z603" s="400"/>
      <c r="AA603" s="400"/>
      <c r="AB603" s="399"/>
      <c r="AC603" s="401"/>
      <c r="AD603" s="401"/>
      <c r="AE603" s="401"/>
      <c r="AF603" s="401"/>
      <c r="AG603" s="401"/>
      <c r="AH603" s="401"/>
    </row>
    <row r="604" ht="12.0" customHeight="1">
      <c r="A604" s="399"/>
      <c r="B604" s="436"/>
      <c r="C604" s="399"/>
      <c r="D604" s="399"/>
      <c r="E604" s="399"/>
      <c r="F604" s="399"/>
      <c r="G604" s="483"/>
      <c r="H604" s="455"/>
      <c r="I604" s="436"/>
      <c r="J604" s="455"/>
      <c r="K604" s="438"/>
      <c r="L604" s="431">
        <v>527.98</v>
      </c>
      <c r="M604" s="431">
        <v>6.648185956790124</v>
      </c>
      <c r="N604" s="436"/>
      <c r="O604" s="399"/>
      <c r="P604" s="455">
        <v>285.73199999999997</v>
      </c>
      <c r="Q604" s="424"/>
      <c r="R604" s="424"/>
      <c r="S604" s="400"/>
      <c r="T604" s="399"/>
      <c r="U604" s="400"/>
      <c r="V604" s="400"/>
      <c r="W604" s="400"/>
      <c r="X604" s="400"/>
      <c r="Y604" s="400"/>
      <c r="Z604" s="400"/>
      <c r="AA604" s="400"/>
      <c r="AB604" s="399"/>
      <c r="AC604" s="401"/>
      <c r="AD604" s="401"/>
      <c r="AE604" s="401"/>
      <c r="AF604" s="401"/>
      <c r="AG604" s="401"/>
      <c r="AH604" s="401"/>
    </row>
    <row r="605" ht="12.0" customHeight="1">
      <c r="A605" s="399"/>
      <c r="B605" s="436"/>
      <c r="C605" s="399"/>
      <c r="D605" s="399"/>
      <c r="E605" s="399"/>
      <c r="F605" s="399"/>
      <c r="G605" s="399"/>
      <c r="H605" s="399"/>
      <c r="I605" s="399"/>
      <c r="J605" s="436"/>
      <c r="K605" s="436"/>
      <c r="L605" s="436"/>
      <c r="M605" s="399"/>
      <c r="N605" s="399"/>
      <c r="O605" s="436"/>
      <c r="P605" s="399"/>
      <c r="Q605" s="399"/>
      <c r="R605" s="399"/>
      <c r="S605" s="400"/>
      <c r="T605" s="399"/>
      <c r="U605" s="400"/>
      <c r="V605" s="400"/>
      <c r="W605" s="400"/>
      <c r="X605" s="400"/>
      <c r="Y605" s="400"/>
      <c r="Z605" s="400"/>
      <c r="AA605" s="400"/>
      <c r="AB605" s="399"/>
      <c r="AC605" s="401"/>
      <c r="AD605" s="401"/>
      <c r="AE605" s="401"/>
      <c r="AF605" s="401"/>
      <c r="AG605" s="401"/>
      <c r="AH605" s="401"/>
    </row>
    <row r="606" ht="12.0" customHeight="1">
      <c r="A606" s="399"/>
      <c r="B606" s="436"/>
      <c r="C606" s="399"/>
      <c r="D606" s="399"/>
      <c r="E606" s="441" t="s">
        <v>544</v>
      </c>
      <c r="F606" s="435" t="s">
        <v>649</v>
      </c>
      <c r="G606" s="435" t="s">
        <v>553</v>
      </c>
      <c r="H606" s="479" t="s">
        <v>631</v>
      </c>
      <c r="I606" s="435" t="s">
        <v>632</v>
      </c>
      <c r="J606" s="479" t="s">
        <v>633</v>
      </c>
      <c r="K606" s="442" t="s">
        <v>634</v>
      </c>
      <c r="L606" s="479" t="s">
        <v>635</v>
      </c>
      <c r="M606" s="431"/>
      <c r="N606" s="436"/>
      <c r="O606" s="399"/>
      <c r="P606" s="455"/>
      <c r="Q606" s="399"/>
      <c r="R606" s="399"/>
      <c r="S606" s="400"/>
      <c r="T606" s="399"/>
      <c r="U606" s="400"/>
      <c r="V606" s="400"/>
      <c r="W606" s="400"/>
      <c r="X606" s="400"/>
      <c r="Y606" s="400"/>
      <c r="Z606" s="400"/>
      <c r="AA606" s="400"/>
      <c r="AB606" s="399"/>
      <c r="AC606" s="401"/>
      <c r="AD606" s="401"/>
      <c r="AE606" s="401"/>
      <c r="AF606" s="401"/>
      <c r="AG606" s="401"/>
      <c r="AH606" s="401"/>
    </row>
    <row r="607" ht="12.0" customHeight="1">
      <c r="A607" s="399"/>
      <c r="B607" s="436"/>
      <c r="C607" s="399"/>
      <c r="D607" s="399"/>
      <c r="E607" s="399" t="s">
        <v>636</v>
      </c>
      <c r="F607" s="399"/>
      <c r="G607" s="480">
        <v>514.99</v>
      </c>
      <c r="H607" s="480">
        <v>0.6357901234567901</v>
      </c>
      <c r="I607" s="456">
        <v>0.0</v>
      </c>
      <c r="J607" s="456">
        <v>317.89506172839504</v>
      </c>
      <c r="K607" s="456">
        <v>2059.96</v>
      </c>
      <c r="L607" s="456">
        <v>2377.855061728395</v>
      </c>
      <c r="M607" s="431"/>
      <c r="N607" s="436"/>
      <c r="O607" s="399"/>
      <c r="P607" s="455"/>
      <c r="Q607" s="399"/>
      <c r="R607" s="399"/>
      <c r="S607" s="400"/>
      <c r="T607" s="399"/>
      <c r="U607" s="400"/>
      <c r="V607" s="400"/>
      <c r="W607" s="400"/>
      <c r="X607" s="400"/>
      <c r="Y607" s="400"/>
      <c r="Z607" s="400"/>
      <c r="AA607" s="400"/>
      <c r="AB607" s="399"/>
      <c r="AC607" s="401"/>
      <c r="AD607" s="401"/>
      <c r="AE607" s="401"/>
      <c r="AF607" s="401"/>
      <c r="AG607" s="401"/>
      <c r="AH607" s="401"/>
    </row>
    <row r="608" ht="12.0" customHeight="1">
      <c r="A608" s="399"/>
      <c r="B608" s="436"/>
      <c r="C608" s="399"/>
      <c r="D608" s="399"/>
      <c r="E608" s="399" t="s">
        <v>855</v>
      </c>
      <c r="F608" s="423">
        <v>1557.6000000000001</v>
      </c>
      <c r="G608" s="480">
        <v>2.2</v>
      </c>
      <c r="H608" s="480">
        <v>0.275</v>
      </c>
      <c r="I608" s="456">
        <v>0.0</v>
      </c>
      <c r="J608" s="456">
        <v>0.0</v>
      </c>
      <c r="K608" s="456">
        <v>0.0</v>
      </c>
      <c r="L608" s="456">
        <v>0.0</v>
      </c>
      <c r="M608" s="431"/>
      <c r="N608" s="436"/>
      <c r="O608" s="399"/>
      <c r="P608" s="455"/>
      <c r="Q608" s="399"/>
      <c r="R608" s="399"/>
      <c r="S608" s="400"/>
      <c r="T608" s="399"/>
      <c r="U608" s="400"/>
      <c r="V608" s="400"/>
      <c r="W608" s="400"/>
      <c r="X608" s="400"/>
      <c r="Y608" s="400"/>
      <c r="Z608" s="400"/>
      <c r="AA608" s="400"/>
      <c r="AB608" s="399"/>
      <c r="AC608" s="401"/>
      <c r="AD608" s="401"/>
      <c r="AE608" s="401"/>
      <c r="AF608" s="401"/>
      <c r="AG608" s="401"/>
      <c r="AH608" s="401"/>
    </row>
    <row r="609" ht="12.0" customHeight="1">
      <c r="A609" s="399"/>
      <c r="B609" s="436"/>
      <c r="C609" s="399"/>
      <c r="D609" s="399"/>
      <c r="E609" s="399" t="s">
        <v>478</v>
      </c>
      <c r="F609" s="399"/>
      <c r="G609" s="480">
        <v>10.790000000000001</v>
      </c>
      <c r="H609" s="480">
        <v>0.11239583333333335</v>
      </c>
      <c r="I609" s="456">
        <v>0.0</v>
      </c>
      <c r="J609" s="456">
        <v>0.0</v>
      </c>
      <c r="K609" s="456">
        <v>575.4307000000001</v>
      </c>
      <c r="L609" s="456">
        <v>575.4307000000001</v>
      </c>
      <c r="M609" s="431"/>
      <c r="N609" s="436"/>
      <c r="O609" s="399"/>
      <c r="P609" s="455"/>
      <c r="Q609" s="399"/>
      <c r="R609" s="399"/>
      <c r="S609" s="400"/>
      <c r="T609" s="399"/>
      <c r="U609" s="400"/>
      <c r="V609" s="400"/>
      <c r="W609" s="400"/>
      <c r="X609" s="400"/>
      <c r="Y609" s="400"/>
      <c r="Z609" s="400"/>
      <c r="AA609" s="400"/>
      <c r="AB609" s="399"/>
      <c r="AC609" s="401"/>
      <c r="AD609" s="401"/>
      <c r="AE609" s="401"/>
      <c r="AF609" s="401"/>
      <c r="AG609" s="401"/>
      <c r="AH609" s="401"/>
    </row>
    <row r="610" ht="12.0" customHeight="1">
      <c r="A610" s="399"/>
      <c r="B610" s="436"/>
      <c r="C610" s="399"/>
      <c r="D610" s="399"/>
      <c r="E610" s="399" t="s">
        <v>483</v>
      </c>
      <c r="F610" s="399"/>
      <c r="G610" s="480">
        <v>0.0</v>
      </c>
      <c r="H610" s="480">
        <v>0.0</v>
      </c>
      <c r="I610" s="456">
        <v>0.0</v>
      </c>
      <c r="J610" s="456">
        <v>0.0</v>
      </c>
      <c r="K610" s="456">
        <v>0.0</v>
      </c>
      <c r="L610" s="456">
        <v>0.0</v>
      </c>
      <c r="M610" s="431"/>
      <c r="N610" s="436"/>
      <c r="O610" s="399"/>
      <c r="P610" s="455"/>
      <c r="Q610" s="399"/>
      <c r="R610" s="399"/>
      <c r="S610" s="400"/>
      <c r="T610" s="399"/>
      <c r="U610" s="400"/>
      <c r="V610" s="400"/>
      <c r="W610" s="400"/>
      <c r="X610" s="400"/>
      <c r="Y610" s="400"/>
      <c r="Z610" s="400"/>
      <c r="AA610" s="400"/>
      <c r="AB610" s="399"/>
      <c r="AC610" s="401"/>
      <c r="AD610" s="401"/>
      <c r="AE610" s="401"/>
      <c r="AF610" s="401"/>
      <c r="AG610" s="401"/>
      <c r="AH610" s="401"/>
    </row>
    <row r="611" ht="12.0" customHeight="1">
      <c r="A611" s="399"/>
      <c r="B611" s="436"/>
      <c r="C611" s="399"/>
      <c r="D611" s="399"/>
      <c r="E611" s="399" t="s">
        <v>637</v>
      </c>
      <c r="F611" s="399"/>
      <c r="G611" s="455">
        <v>45.0</v>
      </c>
      <c r="H611" s="455">
        <v>5.625</v>
      </c>
      <c r="I611" s="456">
        <v>365.625</v>
      </c>
      <c r="J611" s="456">
        <v>61.875</v>
      </c>
      <c r="K611" s="456">
        <v>112.5</v>
      </c>
      <c r="L611" s="456">
        <v>540.0</v>
      </c>
      <c r="M611" s="431"/>
      <c r="N611" s="436"/>
      <c r="O611" s="399"/>
      <c r="P611" s="455"/>
      <c r="Q611" s="399"/>
      <c r="R611" s="399"/>
      <c r="S611" s="400"/>
      <c r="T611" s="399"/>
      <c r="U611" s="400"/>
      <c r="V611" s="400"/>
      <c r="W611" s="400"/>
      <c r="X611" s="400"/>
      <c r="Y611" s="400"/>
      <c r="Z611" s="400"/>
      <c r="AA611" s="400"/>
      <c r="AB611" s="399"/>
      <c r="AC611" s="401"/>
      <c r="AD611" s="401"/>
      <c r="AE611" s="401"/>
      <c r="AF611" s="401"/>
      <c r="AG611" s="401"/>
      <c r="AH611" s="401"/>
    </row>
    <row r="612" ht="12.0" customHeight="1">
      <c r="A612" s="399"/>
      <c r="B612" s="436"/>
      <c r="C612" s="399"/>
      <c r="D612" s="399"/>
      <c r="E612" s="399"/>
      <c r="F612" s="399"/>
      <c r="G612" s="399"/>
      <c r="H612" s="399"/>
      <c r="I612" s="431"/>
      <c r="J612" s="399"/>
      <c r="K612" s="431"/>
      <c r="L612" s="431"/>
      <c r="M612" s="431"/>
      <c r="N612" s="431"/>
      <c r="O612" s="431"/>
      <c r="P612" s="431"/>
      <c r="Q612" s="431"/>
      <c r="R612" s="431"/>
      <c r="S612" s="400"/>
      <c r="T612" s="431"/>
      <c r="U612" s="400"/>
      <c r="V612" s="400"/>
      <c r="W612" s="400"/>
      <c r="X612" s="400"/>
      <c r="Y612" s="400"/>
      <c r="Z612" s="400"/>
      <c r="AA612" s="400"/>
      <c r="AB612" s="399"/>
      <c r="AC612" s="401"/>
      <c r="AD612" s="401"/>
      <c r="AE612" s="401"/>
      <c r="AF612" s="401"/>
      <c r="AG612" s="401"/>
      <c r="AH612" s="401"/>
    </row>
    <row r="613" ht="12.0" customHeight="1">
      <c r="A613" s="399"/>
      <c r="B613" s="436"/>
      <c r="C613" s="436" t="s">
        <v>984</v>
      </c>
      <c r="D613" s="399" t="s">
        <v>903</v>
      </c>
      <c r="E613" s="399"/>
      <c r="F613" s="399"/>
      <c r="G613" s="399"/>
      <c r="H613" s="436"/>
      <c r="I613" s="423">
        <v>1558.4664722222221</v>
      </c>
      <c r="J613" s="470"/>
      <c r="K613" s="423">
        <v>1558.4664722222221</v>
      </c>
      <c r="L613" s="423">
        <v>0.0</v>
      </c>
      <c r="M613" s="423">
        <v>3504.676</v>
      </c>
      <c r="N613" s="423">
        <v>0.0</v>
      </c>
      <c r="O613" s="423">
        <v>0.0</v>
      </c>
      <c r="P613" s="423">
        <v>0.0</v>
      </c>
      <c r="Q613" s="423">
        <v>6252.427938271605</v>
      </c>
      <c r="R613" s="423">
        <v>0.0</v>
      </c>
      <c r="S613" s="400">
        <v>0.0</v>
      </c>
      <c r="T613" s="400">
        <v>0.0</v>
      </c>
      <c r="U613" s="400">
        <v>186904.37107999998</v>
      </c>
      <c r="V613" s="400">
        <v>0.0</v>
      </c>
      <c r="W613" s="400">
        <v>0.0</v>
      </c>
      <c r="X613" s="400">
        <v>0.0</v>
      </c>
      <c r="Y613" s="400">
        <v>80809.50125925927</v>
      </c>
      <c r="Z613" s="400">
        <v>0.0</v>
      </c>
      <c r="AA613" s="400">
        <v>267713.87233925925</v>
      </c>
      <c r="AB613" s="399"/>
      <c r="AC613" s="401"/>
      <c r="AD613" s="401"/>
      <c r="AE613" s="401"/>
      <c r="AF613" s="401"/>
      <c r="AG613" s="401"/>
      <c r="AH613" s="401"/>
    </row>
    <row r="614" ht="12.0" customHeight="1">
      <c r="A614" s="399"/>
      <c r="B614" s="436"/>
      <c r="C614" s="399"/>
      <c r="D614" s="399" t="s">
        <v>916</v>
      </c>
      <c r="E614" s="399"/>
      <c r="F614" s="399"/>
      <c r="G614" s="399"/>
      <c r="H614" s="399"/>
      <c r="I614" s="399"/>
      <c r="J614" s="399"/>
      <c r="K614" s="431"/>
      <c r="L614" s="399"/>
      <c r="M614" s="399"/>
      <c r="N614" s="399"/>
      <c r="O614" s="399"/>
      <c r="P614" s="399"/>
      <c r="Q614" s="399"/>
      <c r="R614" s="399"/>
      <c r="S614" s="400"/>
      <c r="T614" s="399"/>
      <c r="U614" s="400"/>
      <c r="V614" s="400"/>
      <c r="W614" s="400"/>
      <c r="X614" s="400"/>
      <c r="Y614" s="400"/>
      <c r="Z614" s="400"/>
      <c r="AA614" s="400"/>
      <c r="AB614" s="399"/>
      <c r="AC614" s="401"/>
      <c r="AD614" s="401"/>
      <c r="AE614" s="401"/>
      <c r="AF614" s="401"/>
      <c r="AG614" s="401"/>
      <c r="AH614" s="401"/>
    </row>
    <row r="615" ht="12.0" customHeight="1">
      <c r="A615" s="399"/>
      <c r="B615" s="436"/>
      <c r="C615" s="399"/>
      <c r="D615" s="399" t="s">
        <v>747</v>
      </c>
      <c r="E615" s="399"/>
      <c r="F615" s="399"/>
      <c r="G615" s="399"/>
      <c r="H615" s="399"/>
      <c r="I615" s="399"/>
      <c r="J615" s="399"/>
      <c r="K615" s="431"/>
      <c r="L615" s="399"/>
      <c r="M615" s="399"/>
      <c r="N615" s="399"/>
      <c r="O615" s="399"/>
      <c r="P615" s="399"/>
      <c r="Q615" s="399"/>
      <c r="R615" s="399"/>
      <c r="S615" s="400"/>
      <c r="T615" s="399"/>
      <c r="U615" s="400"/>
      <c r="V615" s="400"/>
      <c r="W615" s="400"/>
      <c r="X615" s="400"/>
      <c r="Y615" s="400"/>
      <c r="Z615" s="400"/>
      <c r="AA615" s="400"/>
      <c r="AB615" s="399"/>
      <c r="AC615" s="401"/>
      <c r="AD615" s="401"/>
      <c r="AE615" s="401"/>
      <c r="AF615" s="401"/>
      <c r="AG615" s="401"/>
      <c r="AH615" s="401"/>
    </row>
    <row r="616" ht="12.0" customHeight="1">
      <c r="A616" s="399"/>
      <c r="B616" s="436"/>
      <c r="C616" s="399"/>
      <c r="D616" s="399"/>
      <c r="E616" s="399"/>
      <c r="F616" s="399"/>
      <c r="G616" s="399"/>
      <c r="H616" s="399"/>
      <c r="I616" s="399"/>
      <c r="J616" s="399"/>
      <c r="K616" s="431"/>
      <c r="L616" s="399"/>
      <c r="M616" s="399"/>
      <c r="N616" s="399"/>
      <c r="O616" s="399"/>
      <c r="P616" s="399"/>
      <c r="Q616" s="399"/>
      <c r="R616" s="399"/>
      <c r="S616" s="400"/>
      <c r="T616" s="399"/>
      <c r="U616" s="400"/>
      <c r="V616" s="400"/>
      <c r="W616" s="400"/>
      <c r="X616" s="400"/>
      <c r="Y616" s="400"/>
      <c r="Z616" s="400"/>
      <c r="AA616" s="400"/>
      <c r="AB616" s="399"/>
      <c r="AC616" s="401"/>
      <c r="AD616" s="401"/>
      <c r="AE616" s="401"/>
      <c r="AF616" s="401"/>
      <c r="AG616" s="401"/>
      <c r="AH616" s="401"/>
    </row>
    <row r="617" ht="12.0" customHeight="1">
      <c r="A617" s="399"/>
      <c r="B617" s="436"/>
      <c r="C617" s="469" t="s">
        <v>985</v>
      </c>
      <c r="D617" s="399" t="s">
        <v>918</v>
      </c>
      <c r="E617" s="399"/>
      <c r="F617" s="399"/>
      <c r="G617" s="399"/>
      <c r="H617" s="436" t="s">
        <v>410</v>
      </c>
      <c r="I617" s="423">
        <v>902.5237722222222</v>
      </c>
      <c r="J617" s="470">
        <v>1.0</v>
      </c>
      <c r="K617" s="431">
        <v>902.5237722222222</v>
      </c>
      <c r="L617" s="468">
        <v>0.0</v>
      </c>
      <c r="M617" s="431">
        <v>495.67599999999993</v>
      </c>
      <c r="N617" s="431"/>
      <c r="O617" s="431"/>
      <c r="P617" s="430"/>
      <c r="Q617" s="468">
        <v>2306.523</v>
      </c>
      <c r="R617" s="468"/>
      <c r="S617" s="400"/>
      <c r="T617" s="439">
        <v>0.0</v>
      </c>
      <c r="U617" s="400">
        <v>26434.401079999996</v>
      </c>
      <c r="V617" s="400"/>
      <c r="W617" s="400"/>
      <c r="X617" s="400"/>
      <c r="Y617" s="400">
        <v>10649.871629629628</v>
      </c>
      <c r="Z617" s="400"/>
      <c r="AA617" s="400">
        <v>37084.27270962962</v>
      </c>
      <c r="AB617" s="399"/>
      <c r="AC617" s="401"/>
      <c r="AD617" s="401"/>
      <c r="AE617" s="401"/>
      <c r="AF617" s="401"/>
      <c r="AG617" s="401"/>
      <c r="AH617" s="401"/>
    </row>
    <row r="618" ht="12.0" customHeight="1">
      <c r="A618" s="399"/>
      <c r="B618" s="436"/>
      <c r="C618" s="399"/>
      <c r="D618" s="399"/>
      <c r="E618" s="399"/>
      <c r="F618" s="399"/>
      <c r="G618" s="436"/>
      <c r="H618" s="436"/>
      <c r="I618" s="399"/>
      <c r="J618" s="436"/>
      <c r="K618" s="455"/>
      <c r="L618" s="436"/>
      <c r="M618" s="399"/>
      <c r="N618" s="399"/>
      <c r="O618" s="436"/>
      <c r="P618" s="399"/>
      <c r="Q618" s="399"/>
      <c r="R618" s="399"/>
      <c r="S618" s="400"/>
      <c r="T618" s="399"/>
      <c r="U618" s="400"/>
      <c r="V618" s="400"/>
      <c r="W618" s="400"/>
      <c r="X618" s="400"/>
      <c r="Y618" s="400"/>
      <c r="Z618" s="400"/>
      <c r="AA618" s="400"/>
      <c r="AB618" s="399"/>
      <c r="AC618" s="401"/>
      <c r="AD618" s="401"/>
      <c r="AE618" s="401"/>
      <c r="AF618" s="401"/>
      <c r="AG618" s="401"/>
      <c r="AH618" s="401"/>
    </row>
    <row r="619" ht="12.0" customHeight="1">
      <c r="A619" s="399"/>
      <c r="B619" s="436"/>
      <c r="C619" s="399"/>
      <c r="D619" s="399"/>
      <c r="E619" s="399"/>
      <c r="F619" s="399"/>
      <c r="G619" s="399"/>
      <c r="H619" s="399"/>
      <c r="I619" s="399"/>
      <c r="J619" s="399"/>
      <c r="K619" s="436" t="s">
        <v>607</v>
      </c>
      <c r="L619" s="436" t="s">
        <v>541</v>
      </c>
      <c r="M619" s="436" t="s">
        <v>648</v>
      </c>
      <c r="N619" s="399"/>
      <c r="O619" s="399"/>
      <c r="P619" s="436"/>
      <c r="Q619" s="399"/>
      <c r="R619" s="399"/>
      <c r="S619" s="400"/>
      <c r="T619" s="399"/>
      <c r="U619" s="400"/>
      <c r="V619" s="400"/>
      <c r="W619" s="400"/>
      <c r="X619" s="400"/>
      <c r="Y619" s="400"/>
      <c r="Z619" s="400"/>
      <c r="AA619" s="400"/>
      <c r="AB619" s="399"/>
      <c r="AC619" s="401"/>
      <c r="AD619" s="401"/>
      <c r="AE619" s="401"/>
      <c r="AF619" s="401"/>
      <c r="AG619" s="401"/>
      <c r="AH619" s="401"/>
    </row>
    <row r="620" ht="12.0" customHeight="1">
      <c r="A620" s="399"/>
      <c r="B620" s="436"/>
      <c r="C620" s="399"/>
      <c r="D620" s="469"/>
      <c r="E620" s="441" t="s">
        <v>609</v>
      </c>
      <c r="F620" s="399"/>
      <c r="G620" s="435" t="s">
        <v>357</v>
      </c>
      <c r="H620" s="435" t="s">
        <v>610</v>
      </c>
      <c r="I620" s="435" t="s">
        <v>611</v>
      </c>
      <c r="J620" s="435" t="s">
        <v>612</v>
      </c>
      <c r="K620" s="435" t="s">
        <v>613</v>
      </c>
      <c r="L620" s="435" t="s">
        <v>614</v>
      </c>
      <c r="M620" s="435" t="s">
        <v>615</v>
      </c>
      <c r="N620" s="399"/>
      <c r="O620" s="399"/>
      <c r="P620" s="436"/>
      <c r="Q620" s="399"/>
      <c r="R620" s="399"/>
      <c r="S620" s="400"/>
      <c r="T620" s="399"/>
      <c r="U620" s="400"/>
      <c r="V620" s="400"/>
      <c r="W620" s="400"/>
      <c r="X620" s="400"/>
      <c r="Y620" s="400"/>
      <c r="Z620" s="400"/>
      <c r="AA620" s="400"/>
      <c r="AB620" s="399"/>
      <c r="AC620" s="401"/>
      <c r="AD620" s="401"/>
      <c r="AE620" s="401"/>
      <c r="AF620" s="401"/>
      <c r="AG620" s="401"/>
      <c r="AH620" s="401"/>
    </row>
    <row r="621" ht="12.0" customHeight="1">
      <c r="A621" s="399"/>
      <c r="B621" s="436"/>
      <c r="C621" s="399"/>
      <c r="D621" s="424" t="s">
        <v>477</v>
      </c>
      <c r="E621" s="399" t="s">
        <v>683</v>
      </c>
      <c r="F621" s="399"/>
      <c r="G621" s="436"/>
      <c r="H621" s="483">
        <v>7942.0</v>
      </c>
      <c r="I621" s="436"/>
      <c r="J621" s="455">
        <v>246.202</v>
      </c>
      <c r="K621" s="438">
        <v>0.0</v>
      </c>
      <c r="L621" s="431">
        <v>246.202</v>
      </c>
      <c r="M621" s="431">
        <v>0.3039530864197531</v>
      </c>
      <c r="N621" s="482">
        <v>0.013333333333333334</v>
      </c>
      <c r="O621" s="399" t="s">
        <v>616</v>
      </c>
      <c r="P621" s="455">
        <v>105.89333333333335</v>
      </c>
      <c r="Q621" s="399" t="s">
        <v>671</v>
      </c>
      <c r="R621" s="399"/>
      <c r="S621" s="400"/>
      <c r="T621" s="399"/>
      <c r="U621" s="400"/>
      <c r="V621" s="400"/>
      <c r="W621" s="400"/>
      <c r="X621" s="400"/>
      <c r="Y621" s="400"/>
      <c r="Z621" s="400"/>
      <c r="AA621" s="400"/>
      <c r="AB621" s="399"/>
      <c r="AC621" s="401"/>
      <c r="AD621" s="401"/>
      <c r="AE621" s="401"/>
      <c r="AF621" s="401"/>
      <c r="AG621" s="401"/>
      <c r="AH621" s="401"/>
    </row>
    <row r="622" ht="12.0" customHeight="1">
      <c r="A622" s="399"/>
      <c r="B622" s="436"/>
      <c r="C622" s="399"/>
      <c r="D622" s="424" t="s">
        <v>477</v>
      </c>
      <c r="E622" s="399" t="s">
        <v>684</v>
      </c>
      <c r="F622" s="399"/>
      <c r="G622" s="455"/>
      <c r="H622" s="483">
        <v>2672.0</v>
      </c>
      <c r="I622" s="436"/>
      <c r="J622" s="455">
        <v>232.464</v>
      </c>
      <c r="K622" s="438">
        <v>0.0</v>
      </c>
      <c r="L622" s="431">
        <v>232.464</v>
      </c>
      <c r="M622" s="431">
        <v>0.2869925925925926</v>
      </c>
      <c r="N622" s="482">
        <v>0.017666666666666667</v>
      </c>
      <c r="O622" s="399" t="s">
        <v>616</v>
      </c>
      <c r="P622" s="455">
        <v>47.205333333333336</v>
      </c>
      <c r="Q622" s="399" t="s">
        <v>685</v>
      </c>
      <c r="R622" s="399"/>
      <c r="S622" s="400"/>
      <c r="T622" s="399"/>
      <c r="U622" s="400"/>
      <c r="V622" s="400"/>
      <c r="W622" s="400"/>
      <c r="X622" s="400"/>
      <c r="Y622" s="400"/>
      <c r="Z622" s="400"/>
      <c r="AA622" s="400"/>
      <c r="AB622" s="399"/>
      <c r="AC622" s="401"/>
      <c r="AD622" s="401"/>
      <c r="AE622" s="401"/>
      <c r="AF622" s="401"/>
      <c r="AG622" s="401"/>
      <c r="AH622" s="401"/>
    </row>
    <row r="623" ht="12.0" customHeight="1">
      <c r="A623" s="399"/>
      <c r="B623" s="436"/>
      <c r="C623" s="399"/>
      <c r="D623" s="424" t="s">
        <v>477</v>
      </c>
      <c r="E623" s="399" t="s">
        <v>686</v>
      </c>
      <c r="F623" s="399"/>
      <c r="G623" s="455"/>
      <c r="H623" s="483">
        <v>3104.0</v>
      </c>
      <c r="I623" s="436"/>
      <c r="J623" s="455">
        <v>744.96</v>
      </c>
      <c r="K623" s="438">
        <v>0.0</v>
      </c>
      <c r="L623" s="431">
        <v>744.96</v>
      </c>
      <c r="M623" s="431">
        <v>0.9197037037037038</v>
      </c>
      <c r="N623" s="482">
        <v>0.10666666666666666</v>
      </c>
      <c r="O623" s="399" t="s">
        <v>616</v>
      </c>
      <c r="P623" s="455">
        <v>331.0933333333333</v>
      </c>
      <c r="Q623" s="399" t="s">
        <v>919</v>
      </c>
      <c r="R623" s="399"/>
      <c r="S623" s="400"/>
      <c r="T623" s="399"/>
      <c r="U623" s="400"/>
      <c r="V623" s="400"/>
      <c r="W623" s="400"/>
      <c r="X623" s="400"/>
      <c r="Y623" s="400"/>
      <c r="Z623" s="400"/>
      <c r="AA623" s="400"/>
      <c r="AB623" s="399"/>
      <c r="AC623" s="401"/>
      <c r="AD623" s="401"/>
      <c r="AE623" s="401"/>
      <c r="AF623" s="401"/>
      <c r="AG623" s="401"/>
      <c r="AH623" s="401"/>
    </row>
    <row r="624" ht="12.0" customHeight="1">
      <c r="A624" s="399"/>
      <c r="B624" s="436"/>
      <c r="C624" s="399"/>
      <c r="D624" s="424" t="s">
        <v>477</v>
      </c>
      <c r="E624" s="399" t="s">
        <v>688</v>
      </c>
      <c r="F624" s="399"/>
      <c r="G624" s="455"/>
      <c r="H624" s="483">
        <v>1013.0</v>
      </c>
      <c r="I624" s="436"/>
      <c r="J624" s="455">
        <v>1082.897</v>
      </c>
      <c r="K624" s="438">
        <v>0.0</v>
      </c>
      <c r="L624" s="431">
        <v>1082.897</v>
      </c>
      <c r="M624" s="431">
        <v>1.3369098765432097</v>
      </c>
      <c r="N624" s="482">
        <v>0.178</v>
      </c>
      <c r="O624" s="399" t="s">
        <v>616</v>
      </c>
      <c r="P624" s="455">
        <v>180.314</v>
      </c>
      <c r="Q624" s="399" t="s">
        <v>920</v>
      </c>
      <c r="R624" s="399"/>
      <c r="S624" s="400"/>
      <c r="T624" s="399"/>
      <c r="U624" s="400"/>
      <c r="V624" s="400"/>
      <c r="W624" s="400"/>
      <c r="X624" s="400"/>
      <c r="Y624" s="400"/>
      <c r="Z624" s="400"/>
      <c r="AA624" s="400"/>
      <c r="AB624" s="399"/>
      <c r="AC624" s="401"/>
      <c r="AD624" s="401"/>
      <c r="AE624" s="401"/>
      <c r="AF624" s="401"/>
      <c r="AG624" s="401"/>
      <c r="AH624" s="401"/>
    </row>
    <row r="625" ht="12.0" customHeight="1">
      <c r="A625" s="399"/>
      <c r="B625" s="436"/>
      <c r="C625" s="399"/>
      <c r="D625" s="424" t="s">
        <v>477</v>
      </c>
      <c r="E625" s="399" t="s">
        <v>737</v>
      </c>
      <c r="F625" s="399"/>
      <c r="G625" s="436"/>
      <c r="H625" s="483"/>
      <c r="I625" s="436"/>
      <c r="J625" s="455"/>
      <c r="K625" s="438">
        <v>0.0</v>
      </c>
      <c r="L625" s="431">
        <v>0.0</v>
      </c>
      <c r="M625" s="431"/>
      <c r="N625" s="436">
        <v>0.01</v>
      </c>
      <c r="O625" s="399" t="s">
        <v>735</v>
      </c>
      <c r="P625" s="455">
        <v>0.0</v>
      </c>
      <c r="Q625" s="399" t="s">
        <v>736</v>
      </c>
      <c r="R625" s="400"/>
      <c r="S625" s="399"/>
      <c r="T625" s="400"/>
      <c r="U625" s="400"/>
      <c r="V625" s="400"/>
      <c r="W625" s="400"/>
      <c r="X625" s="400"/>
      <c r="Y625" s="400"/>
      <c r="Z625" s="399"/>
      <c r="AA625" s="399"/>
      <c r="AB625" s="399"/>
      <c r="AC625" s="401"/>
      <c r="AD625" s="401"/>
      <c r="AE625" s="401"/>
      <c r="AF625" s="401"/>
      <c r="AG625" s="401"/>
      <c r="AH625" s="401"/>
    </row>
    <row r="626" ht="12.0" customHeight="1">
      <c r="A626" s="399"/>
      <c r="B626" s="436"/>
      <c r="C626" s="399"/>
      <c r="D626" s="424" t="s">
        <v>477</v>
      </c>
      <c r="E626" s="399" t="s">
        <v>939</v>
      </c>
      <c r="F626" s="399"/>
      <c r="G626" s="436"/>
      <c r="H626" s="483">
        <v>0.0</v>
      </c>
      <c r="I626" s="436"/>
      <c r="J626" s="455">
        <v>0.0</v>
      </c>
      <c r="K626" s="438">
        <v>0.0</v>
      </c>
      <c r="L626" s="431">
        <v>0.0</v>
      </c>
      <c r="M626" s="431">
        <v>0.0</v>
      </c>
      <c r="N626" s="482">
        <v>0.10666666666666666</v>
      </c>
      <c r="O626" s="399" t="s">
        <v>616</v>
      </c>
      <c r="P626" s="455">
        <v>0.0</v>
      </c>
      <c r="Q626" s="399" t="s">
        <v>940</v>
      </c>
      <c r="R626" s="400"/>
      <c r="S626" s="399"/>
      <c r="T626" s="400"/>
      <c r="U626" s="400"/>
      <c r="V626" s="400"/>
      <c r="W626" s="400"/>
      <c r="X626" s="400"/>
      <c r="Y626" s="400"/>
      <c r="Z626" s="399"/>
      <c r="AA626" s="399"/>
      <c r="AB626" s="399"/>
      <c r="AC626" s="401"/>
      <c r="AD626" s="401"/>
      <c r="AE626" s="401"/>
      <c r="AF626" s="401"/>
      <c r="AG626" s="401"/>
      <c r="AH626" s="401"/>
    </row>
    <row r="627" ht="12.0" customHeight="1">
      <c r="A627" s="399"/>
      <c r="B627" s="436"/>
      <c r="C627" s="399"/>
      <c r="D627" s="424" t="s">
        <v>478</v>
      </c>
      <c r="E627" s="399" t="s">
        <v>941</v>
      </c>
      <c r="F627" s="399"/>
      <c r="G627" s="436"/>
      <c r="H627" s="483">
        <v>82.0</v>
      </c>
      <c r="I627" s="436"/>
      <c r="J627" s="455"/>
      <c r="K627" s="438">
        <v>0.0</v>
      </c>
      <c r="L627" s="431">
        <v>0.0</v>
      </c>
      <c r="M627" s="431"/>
      <c r="N627" s="436">
        <v>0.01</v>
      </c>
      <c r="O627" s="399" t="s">
        <v>735</v>
      </c>
      <c r="P627" s="455">
        <v>1.8222222222222224</v>
      </c>
      <c r="Q627" s="399" t="s">
        <v>736</v>
      </c>
      <c r="R627" s="400"/>
      <c r="S627" s="399"/>
      <c r="T627" s="400"/>
      <c r="U627" s="400"/>
      <c r="V627" s="400"/>
      <c r="W627" s="400"/>
      <c r="X627" s="400"/>
      <c r="Y627" s="400"/>
      <c r="Z627" s="399"/>
      <c r="AA627" s="399"/>
      <c r="AB627" s="399"/>
      <c r="AC627" s="401"/>
      <c r="AD627" s="401"/>
      <c r="AE627" s="401"/>
      <c r="AF627" s="401"/>
      <c r="AG627" s="401"/>
      <c r="AH627" s="401"/>
    </row>
    <row r="628" ht="12.0" customHeight="1">
      <c r="A628" s="399"/>
      <c r="B628" s="436"/>
      <c r="C628" s="399"/>
      <c r="D628" s="424" t="s">
        <v>478</v>
      </c>
      <c r="E628" s="399" t="s">
        <v>942</v>
      </c>
      <c r="F628" s="399"/>
      <c r="G628" s="436"/>
      <c r="H628" s="483">
        <v>0.0</v>
      </c>
      <c r="I628" s="436"/>
      <c r="J628" s="455">
        <v>0.0</v>
      </c>
      <c r="K628" s="438">
        <v>0.0</v>
      </c>
      <c r="L628" s="431">
        <v>0.0</v>
      </c>
      <c r="M628" s="431">
        <v>0.0</v>
      </c>
      <c r="N628" s="482">
        <v>0.144</v>
      </c>
      <c r="O628" s="399" t="s">
        <v>616</v>
      </c>
      <c r="P628" s="455">
        <v>0.0</v>
      </c>
      <c r="Q628" s="399" t="s">
        <v>921</v>
      </c>
      <c r="R628" s="400"/>
      <c r="S628" s="399"/>
      <c r="T628" s="400"/>
      <c r="U628" s="400"/>
      <c r="V628" s="400"/>
      <c r="W628" s="400"/>
      <c r="X628" s="400"/>
      <c r="Y628" s="400"/>
      <c r="Z628" s="399"/>
      <c r="AA628" s="399"/>
      <c r="AB628" s="399"/>
      <c r="AC628" s="401"/>
      <c r="AD628" s="401"/>
      <c r="AE628" s="401"/>
      <c r="AF628" s="401"/>
      <c r="AG628" s="401"/>
      <c r="AH628" s="401"/>
    </row>
    <row r="629" ht="12.0" customHeight="1">
      <c r="A629" s="399"/>
      <c r="B629" s="436"/>
      <c r="C629" s="399"/>
      <c r="D629" s="424" t="s">
        <v>478</v>
      </c>
      <c r="E629" s="399" t="s">
        <v>690</v>
      </c>
      <c r="F629" s="399"/>
      <c r="G629" s="436"/>
      <c r="H629" s="483">
        <v>207.0</v>
      </c>
      <c r="I629" s="436"/>
      <c r="J629" s="455">
        <v>6.417</v>
      </c>
      <c r="K629" s="438">
        <v>0.0</v>
      </c>
      <c r="L629" s="431">
        <v>6.417</v>
      </c>
      <c r="M629" s="431">
        <v>0.06684375</v>
      </c>
      <c r="N629" s="482">
        <v>0.018000000000000002</v>
      </c>
      <c r="O629" s="399" t="s">
        <v>616</v>
      </c>
      <c r="P629" s="455">
        <v>3.7260000000000004</v>
      </c>
      <c r="Q629" s="399" t="s">
        <v>691</v>
      </c>
      <c r="R629" s="399"/>
      <c r="S629" s="400"/>
      <c r="T629" s="399"/>
      <c r="U629" s="400"/>
      <c r="V629" s="400"/>
      <c r="W629" s="400"/>
      <c r="X629" s="400"/>
      <c r="Y629" s="400"/>
      <c r="Z629" s="400"/>
      <c r="AA629" s="400"/>
      <c r="AB629" s="399"/>
      <c r="AC629" s="401"/>
      <c r="AD629" s="401"/>
      <c r="AE629" s="401"/>
      <c r="AF629" s="401"/>
      <c r="AG629" s="401"/>
      <c r="AH629" s="401"/>
    </row>
    <row r="630" ht="12.0" customHeight="1">
      <c r="A630" s="399"/>
      <c r="B630" s="436"/>
      <c r="C630" s="399"/>
      <c r="D630" s="424" t="s">
        <v>478</v>
      </c>
      <c r="E630" s="399" t="s">
        <v>692</v>
      </c>
      <c r="F630" s="399"/>
      <c r="G630" s="455"/>
      <c r="H630" s="483">
        <v>655.0</v>
      </c>
      <c r="I630" s="436"/>
      <c r="J630" s="455">
        <v>56.985</v>
      </c>
      <c r="K630" s="438">
        <v>0.0</v>
      </c>
      <c r="L630" s="431">
        <v>56.985</v>
      </c>
      <c r="M630" s="431">
        <v>0.59359375</v>
      </c>
      <c r="N630" s="482">
        <v>0.023850000000000003</v>
      </c>
      <c r="O630" s="399" t="s">
        <v>616</v>
      </c>
      <c r="P630" s="455">
        <v>15.621750000000002</v>
      </c>
      <c r="Q630" s="399" t="s">
        <v>693</v>
      </c>
      <c r="R630" s="399"/>
      <c r="S630" s="400"/>
      <c r="T630" s="399"/>
      <c r="U630" s="400"/>
      <c r="V630" s="400"/>
      <c r="W630" s="400"/>
      <c r="X630" s="400"/>
      <c r="Y630" s="400"/>
      <c r="Z630" s="400"/>
      <c r="AA630" s="400"/>
      <c r="AB630" s="399"/>
      <c r="AC630" s="401"/>
      <c r="AD630" s="401"/>
      <c r="AE630" s="401"/>
      <c r="AF630" s="401"/>
      <c r="AG630" s="401"/>
      <c r="AH630" s="401"/>
    </row>
    <row r="631" ht="12.0" customHeight="1">
      <c r="A631" s="399"/>
      <c r="B631" s="436"/>
      <c r="C631" s="399"/>
      <c r="D631" s="424" t="s">
        <v>478</v>
      </c>
      <c r="E631" s="399" t="s">
        <v>694</v>
      </c>
      <c r="F631" s="399"/>
      <c r="G631" s="436"/>
      <c r="H631" s="483">
        <v>1329.0</v>
      </c>
      <c r="I631" s="436"/>
      <c r="J631" s="455">
        <v>318.96</v>
      </c>
      <c r="K631" s="438">
        <v>0.0</v>
      </c>
      <c r="L631" s="431">
        <v>318.96</v>
      </c>
      <c r="M631" s="431">
        <v>3.3225</v>
      </c>
      <c r="N631" s="482">
        <v>0.144</v>
      </c>
      <c r="O631" s="399" t="s">
        <v>616</v>
      </c>
      <c r="P631" s="455">
        <v>191.37599999999998</v>
      </c>
      <c r="Q631" s="399" t="s">
        <v>921</v>
      </c>
      <c r="R631" s="399"/>
      <c r="S631" s="400"/>
      <c r="T631" s="399"/>
      <c r="U631" s="400"/>
      <c r="V631" s="400"/>
      <c r="W631" s="400"/>
      <c r="X631" s="400"/>
      <c r="Y631" s="400"/>
      <c r="Z631" s="400"/>
      <c r="AA631" s="400"/>
      <c r="AB631" s="399"/>
      <c r="AC631" s="401"/>
      <c r="AD631" s="401"/>
      <c r="AE631" s="401"/>
      <c r="AF631" s="401"/>
      <c r="AG631" s="401"/>
      <c r="AH631" s="401"/>
    </row>
    <row r="632" ht="12.0" customHeight="1">
      <c r="A632" s="399"/>
      <c r="B632" s="436"/>
      <c r="C632" s="399"/>
      <c r="D632" s="424" t="s">
        <v>478</v>
      </c>
      <c r="E632" s="399" t="s">
        <v>696</v>
      </c>
      <c r="F632" s="399"/>
      <c r="G632" s="436"/>
      <c r="H632" s="483">
        <v>106.0</v>
      </c>
      <c r="I632" s="436"/>
      <c r="J632" s="455">
        <v>113.314</v>
      </c>
      <c r="K632" s="438">
        <v>0.0</v>
      </c>
      <c r="L632" s="478">
        <v>113.314</v>
      </c>
      <c r="M632" s="478">
        <v>1.1803541666666666</v>
      </c>
      <c r="N632" s="482">
        <v>0.2403</v>
      </c>
      <c r="O632" s="399" t="s">
        <v>616</v>
      </c>
      <c r="P632" s="479">
        <v>25.4718</v>
      </c>
      <c r="Q632" s="399" t="s">
        <v>943</v>
      </c>
      <c r="R632" s="399"/>
      <c r="S632" s="400"/>
      <c r="T632" s="399"/>
      <c r="U632" s="400"/>
      <c r="V632" s="400"/>
      <c r="W632" s="400"/>
      <c r="X632" s="400"/>
      <c r="Y632" s="400"/>
      <c r="Z632" s="400"/>
      <c r="AA632" s="400"/>
      <c r="AB632" s="399"/>
      <c r="AC632" s="401"/>
      <c r="AD632" s="401"/>
      <c r="AE632" s="401"/>
      <c r="AF632" s="401"/>
      <c r="AG632" s="401"/>
      <c r="AH632" s="401"/>
    </row>
    <row r="633" ht="12.0" customHeight="1">
      <c r="A633" s="399"/>
      <c r="B633" s="436"/>
      <c r="C633" s="399"/>
      <c r="D633" s="399"/>
      <c r="E633" s="399"/>
      <c r="F633" s="399"/>
      <c r="G633" s="436"/>
      <c r="H633" s="455"/>
      <c r="I633" s="399"/>
      <c r="J633" s="455"/>
      <c r="K633" s="438"/>
      <c r="L633" s="431">
        <v>2802.199</v>
      </c>
      <c r="M633" s="431">
        <v>8.010850925925926</v>
      </c>
      <c r="N633" s="436"/>
      <c r="O633" s="399"/>
      <c r="P633" s="455">
        <v>902.5237722222222</v>
      </c>
      <c r="Q633" s="399"/>
      <c r="R633" s="399"/>
      <c r="S633" s="400"/>
      <c r="T633" s="399"/>
      <c r="U633" s="400"/>
      <c r="V633" s="400"/>
      <c r="W633" s="400"/>
      <c r="X633" s="400"/>
      <c r="Y633" s="400"/>
      <c r="Z633" s="400"/>
      <c r="AA633" s="400"/>
      <c r="AB633" s="399"/>
      <c r="AC633" s="401"/>
      <c r="AD633" s="401"/>
      <c r="AE633" s="401"/>
      <c r="AF633" s="401"/>
      <c r="AG633" s="401"/>
      <c r="AH633" s="401"/>
    </row>
    <row r="634" ht="12.0" customHeight="1">
      <c r="A634" s="399"/>
      <c r="B634" s="436"/>
      <c r="C634" s="399"/>
      <c r="D634" s="399"/>
      <c r="E634" s="399"/>
      <c r="F634" s="399"/>
      <c r="G634" s="436"/>
      <c r="H634" s="455"/>
      <c r="I634" s="399"/>
      <c r="J634" s="455"/>
      <c r="K634" s="438"/>
      <c r="L634" s="431"/>
      <c r="M634" s="431"/>
      <c r="N634" s="436"/>
      <c r="O634" s="399"/>
      <c r="P634" s="455"/>
      <c r="Q634" s="399"/>
      <c r="R634" s="399"/>
      <c r="S634" s="400"/>
      <c r="T634" s="399"/>
      <c r="U634" s="400"/>
      <c r="V634" s="400"/>
      <c r="W634" s="400"/>
      <c r="X634" s="400"/>
      <c r="Y634" s="400"/>
      <c r="Z634" s="400"/>
      <c r="AA634" s="400"/>
      <c r="AB634" s="399"/>
      <c r="AC634" s="401"/>
      <c r="AD634" s="401"/>
      <c r="AE634" s="401"/>
      <c r="AF634" s="401"/>
      <c r="AG634" s="401"/>
      <c r="AH634" s="401"/>
    </row>
    <row r="635" ht="12.0" customHeight="1">
      <c r="A635" s="399"/>
      <c r="B635" s="436"/>
      <c r="C635" s="399"/>
      <c r="D635" s="399"/>
      <c r="E635" s="441" t="s">
        <v>544</v>
      </c>
      <c r="F635" s="435" t="s">
        <v>649</v>
      </c>
      <c r="G635" s="435" t="s">
        <v>553</v>
      </c>
      <c r="H635" s="479" t="s">
        <v>631</v>
      </c>
      <c r="I635" s="435" t="s">
        <v>632</v>
      </c>
      <c r="J635" s="479" t="s">
        <v>633</v>
      </c>
      <c r="K635" s="442" t="s">
        <v>634</v>
      </c>
      <c r="L635" s="479" t="s">
        <v>635</v>
      </c>
      <c r="M635" s="431"/>
      <c r="N635" s="436"/>
      <c r="O635" s="399"/>
      <c r="P635" s="455"/>
      <c r="Q635" s="399"/>
      <c r="R635" s="399"/>
      <c r="S635" s="400"/>
      <c r="T635" s="399"/>
      <c r="U635" s="400"/>
      <c r="V635" s="400"/>
      <c r="W635" s="400"/>
      <c r="X635" s="400"/>
      <c r="Y635" s="400"/>
      <c r="Z635" s="400"/>
      <c r="AA635" s="400"/>
      <c r="AB635" s="399"/>
      <c r="AC635" s="401"/>
      <c r="AD635" s="401"/>
      <c r="AE635" s="401"/>
      <c r="AF635" s="401"/>
      <c r="AG635" s="401"/>
      <c r="AH635" s="401"/>
    </row>
    <row r="636" ht="12.0" customHeight="1">
      <c r="A636" s="399"/>
      <c r="B636" s="436"/>
      <c r="C636" s="399"/>
      <c r="D636" s="399"/>
      <c r="E636" s="399" t="s">
        <v>636</v>
      </c>
      <c r="F636" s="399"/>
      <c r="G636" s="480">
        <v>2306.523</v>
      </c>
      <c r="H636" s="480">
        <v>2.847559259259259</v>
      </c>
      <c r="I636" s="456">
        <v>0.0</v>
      </c>
      <c r="J636" s="456">
        <v>1423.7796296296294</v>
      </c>
      <c r="K636" s="456">
        <v>9226.091999999999</v>
      </c>
      <c r="L636" s="456">
        <v>10649.871629629628</v>
      </c>
      <c r="M636" s="431"/>
      <c r="N636" s="436"/>
      <c r="O636" s="399"/>
      <c r="P636" s="455"/>
      <c r="Q636" s="399"/>
      <c r="R636" s="399"/>
      <c r="S636" s="400"/>
      <c r="T636" s="399"/>
      <c r="U636" s="400"/>
      <c r="V636" s="400"/>
      <c r="W636" s="400"/>
      <c r="X636" s="400"/>
      <c r="Y636" s="400"/>
      <c r="Z636" s="400"/>
      <c r="AA636" s="400"/>
      <c r="AB636" s="399"/>
      <c r="AC636" s="401"/>
      <c r="AD636" s="401"/>
      <c r="AE636" s="401"/>
      <c r="AF636" s="401"/>
      <c r="AG636" s="401"/>
      <c r="AH636" s="401"/>
    </row>
    <row r="637" ht="12.0" customHeight="1">
      <c r="A637" s="399"/>
      <c r="B637" s="436"/>
      <c r="C637" s="399"/>
      <c r="D637" s="399"/>
      <c r="E637" s="399" t="s">
        <v>478</v>
      </c>
      <c r="F637" s="399"/>
      <c r="G637" s="480">
        <v>495.67599999999993</v>
      </c>
      <c r="H637" s="480">
        <v>5.163291666666666</v>
      </c>
      <c r="I637" s="456">
        <v>0.0</v>
      </c>
      <c r="J637" s="456">
        <v>0.0</v>
      </c>
      <c r="K637" s="456">
        <v>26434.401079999996</v>
      </c>
      <c r="L637" s="456">
        <v>26434.401079999996</v>
      </c>
      <c r="M637" s="431"/>
      <c r="N637" s="436"/>
      <c r="O637" s="399"/>
      <c r="P637" s="455"/>
      <c r="Q637" s="399"/>
      <c r="R637" s="399"/>
      <c r="S637" s="400"/>
      <c r="T637" s="399"/>
      <c r="U637" s="400"/>
      <c r="V637" s="400"/>
      <c r="W637" s="400"/>
      <c r="X637" s="400"/>
      <c r="Y637" s="400"/>
      <c r="Z637" s="400"/>
      <c r="AA637" s="400"/>
      <c r="AB637" s="399"/>
      <c r="AC637" s="401"/>
      <c r="AD637" s="401"/>
      <c r="AE637" s="401"/>
      <c r="AF637" s="401"/>
      <c r="AG637" s="401"/>
      <c r="AH637" s="401"/>
    </row>
    <row r="638" ht="12.0" customHeight="1">
      <c r="A638" s="399"/>
      <c r="B638" s="436"/>
      <c r="C638" s="399"/>
      <c r="D638" s="399"/>
      <c r="E638" s="399"/>
      <c r="F638" s="399"/>
      <c r="G638" s="399"/>
      <c r="H638" s="399"/>
      <c r="I638" s="399"/>
      <c r="J638" s="436"/>
      <c r="K638" s="455"/>
      <c r="L638" s="436"/>
      <c r="M638" s="399"/>
      <c r="N638" s="399"/>
      <c r="O638" s="436"/>
      <c r="P638" s="399"/>
      <c r="Q638" s="399"/>
      <c r="R638" s="399"/>
      <c r="S638" s="400"/>
      <c r="T638" s="399"/>
      <c r="U638" s="400"/>
      <c r="V638" s="400"/>
      <c r="W638" s="400"/>
      <c r="X638" s="400"/>
      <c r="Y638" s="400"/>
      <c r="Z638" s="400"/>
      <c r="AA638" s="400"/>
      <c r="AB638" s="399"/>
      <c r="AC638" s="401"/>
      <c r="AD638" s="401"/>
      <c r="AE638" s="401"/>
      <c r="AF638" s="401"/>
      <c r="AG638" s="401"/>
      <c r="AH638" s="401"/>
    </row>
    <row r="639" ht="12.0" customHeight="1">
      <c r="A639" s="399"/>
      <c r="B639" s="436"/>
      <c r="C639" s="469" t="s">
        <v>986</v>
      </c>
      <c r="D639" s="399" t="s">
        <v>923</v>
      </c>
      <c r="E639" s="399"/>
      <c r="F639" s="399"/>
      <c r="G639" s="399"/>
      <c r="H639" s="436" t="s">
        <v>410</v>
      </c>
      <c r="I639" s="423">
        <v>481.41999999999996</v>
      </c>
      <c r="J639" s="470">
        <v>1.0</v>
      </c>
      <c r="K639" s="431">
        <v>481.41999999999996</v>
      </c>
      <c r="L639" s="468">
        <v>0.0</v>
      </c>
      <c r="M639" s="431">
        <v>2593.0</v>
      </c>
      <c r="N639" s="431"/>
      <c r="O639" s="431"/>
      <c r="P639" s="430"/>
      <c r="Q639" s="468">
        <v>3932.0</v>
      </c>
      <c r="R639" s="468"/>
      <c r="S639" s="400"/>
      <c r="T639" s="439">
        <v>0.0</v>
      </c>
      <c r="U639" s="400">
        <v>138284.69</v>
      </c>
      <c r="V639" s="400"/>
      <c r="W639" s="400"/>
      <c r="X639" s="400"/>
      <c r="Y639" s="400">
        <v>18155.16049382716</v>
      </c>
      <c r="Z639" s="400"/>
      <c r="AA639" s="400">
        <v>156439.85049382717</v>
      </c>
      <c r="AB639" s="399"/>
      <c r="AC639" s="401"/>
      <c r="AD639" s="401"/>
      <c r="AE639" s="401"/>
      <c r="AF639" s="401"/>
      <c r="AG639" s="401"/>
      <c r="AH639" s="401"/>
    </row>
    <row r="640" ht="12.0" customHeight="1">
      <c r="A640" s="399"/>
      <c r="B640" s="436"/>
      <c r="C640" s="399"/>
      <c r="D640" s="399"/>
      <c r="E640" s="399"/>
      <c r="F640" s="399"/>
      <c r="G640" s="436"/>
      <c r="H640" s="436"/>
      <c r="I640" s="399"/>
      <c r="J640" s="436"/>
      <c r="K640" s="455"/>
      <c r="L640" s="436"/>
      <c r="M640" s="399"/>
      <c r="N640" s="399"/>
      <c r="O640" s="436"/>
      <c r="P640" s="399"/>
      <c r="Q640" s="399"/>
      <c r="R640" s="399"/>
      <c r="S640" s="400"/>
      <c r="T640" s="399"/>
      <c r="U640" s="400"/>
      <c r="V640" s="400"/>
      <c r="W640" s="400"/>
      <c r="X640" s="400"/>
      <c r="Y640" s="400"/>
      <c r="Z640" s="400"/>
      <c r="AA640" s="400"/>
      <c r="AB640" s="399"/>
      <c r="AC640" s="401"/>
      <c r="AD640" s="401"/>
      <c r="AE640" s="401"/>
      <c r="AF640" s="401"/>
      <c r="AG640" s="401"/>
      <c r="AH640" s="401"/>
    </row>
    <row r="641" ht="12.0" customHeight="1">
      <c r="A641" s="399"/>
      <c r="B641" s="436"/>
      <c r="C641" s="399"/>
      <c r="D641" s="399"/>
      <c r="E641" s="399"/>
      <c r="F641" s="399"/>
      <c r="G641" s="399"/>
      <c r="H641" s="399"/>
      <c r="I641" s="399"/>
      <c r="J641" s="399"/>
      <c r="K641" s="436" t="s">
        <v>607</v>
      </c>
      <c r="L641" s="436" t="s">
        <v>541</v>
      </c>
      <c r="M641" s="436" t="s">
        <v>648</v>
      </c>
      <c r="N641" s="399"/>
      <c r="O641" s="399"/>
      <c r="P641" s="436"/>
      <c r="Q641" s="399"/>
      <c r="R641" s="399"/>
      <c r="S641" s="400"/>
      <c r="T641" s="399"/>
      <c r="U641" s="400"/>
      <c r="V641" s="400"/>
      <c r="W641" s="400"/>
      <c r="X641" s="400"/>
      <c r="Y641" s="400"/>
      <c r="Z641" s="400"/>
      <c r="AA641" s="400"/>
      <c r="AB641" s="399"/>
      <c r="AC641" s="401"/>
      <c r="AD641" s="401"/>
      <c r="AE641" s="401"/>
      <c r="AF641" s="401"/>
      <c r="AG641" s="401"/>
      <c r="AH641" s="401"/>
    </row>
    <row r="642" ht="12.0" customHeight="1">
      <c r="A642" s="399"/>
      <c r="B642" s="436"/>
      <c r="C642" s="399"/>
      <c r="D642" s="469"/>
      <c r="E642" s="441" t="s">
        <v>609</v>
      </c>
      <c r="F642" s="399"/>
      <c r="G642" s="435" t="s">
        <v>357</v>
      </c>
      <c r="H642" s="435" t="s">
        <v>610</v>
      </c>
      <c r="I642" s="435" t="s">
        <v>611</v>
      </c>
      <c r="J642" s="435" t="s">
        <v>612</v>
      </c>
      <c r="K642" s="435" t="s">
        <v>613</v>
      </c>
      <c r="L642" s="435" t="s">
        <v>614</v>
      </c>
      <c r="M642" s="435" t="s">
        <v>615</v>
      </c>
      <c r="N642" s="399"/>
      <c r="O642" s="399"/>
      <c r="P642" s="436"/>
      <c r="Q642" s="399"/>
      <c r="R642" s="399"/>
      <c r="S642" s="400"/>
      <c r="T642" s="399"/>
      <c r="U642" s="400"/>
      <c r="V642" s="400"/>
      <c r="W642" s="400"/>
      <c r="X642" s="400"/>
      <c r="Y642" s="400"/>
      <c r="Z642" s="400"/>
      <c r="AA642" s="400"/>
      <c r="AB642" s="399"/>
      <c r="AC642" s="401"/>
      <c r="AD642" s="401"/>
      <c r="AE642" s="401"/>
      <c r="AF642" s="401"/>
      <c r="AG642" s="401"/>
      <c r="AH642" s="401"/>
    </row>
    <row r="643" ht="12.0" customHeight="1">
      <c r="A643" s="399"/>
      <c r="B643" s="436"/>
      <c r="C643" s="399"/>
      <c r="D643" s="399" t="s">
        <v>477</v>
      </c>
      <c r="E643" s="399" t="s">
        <v>650</v>
      </c>
      <c r="F643" s="399"/>
      <c r="G643" s="483">
        <v>19.0</v>
      </c>
      <c r="H643" s="455"/>
      <c r="I643" s="399"/>
      <c r="J643" s="455">
        <v>1892.0</v>
      </c>
      <c r="K643" s="438">
        <v>0.0</v>
      </c>
      <c r="L643" s="431">
        <v>1892.0</v>
      </c>
      <c r="M643" s="431">
        <v>2.3358024691358024</v>
      </c>
      <c r="N643" s="436">
        <v>4.0</v>
      </c>
      <c r="O643" s="399" t="s">
        <v>629</v>
      </c>
      <c r="P643" s="455">
        <v>76.0</v>
      </c>
      <c r="Q643" s="424" t="s">
        <v>651</v>
      </c>
      <c r="R643" s="424"/>
      <c r="S643" s="400"/>
      <c r="T643" s="399"/>
      <c r="U643" s="400"/>
      <c r="V643" s="400"/>
      <c r="W643" s="400"/>
      <c r="X643" s="400"/>
      <c r="Y643" s="400"/>
      <c r="Z643" s="400"/>
      <c r="AA643" s="400"/>
      <c r="AB643" s="399"/>
      <c r="AC643" s="401"/>
      <c r="AD643" s="401"/>
      <c r="AE643" s="401"/>
      <c r="AF643" s="401"/>
      <c r="AG643" s="401"/>
      <c r="AH643" s="401"/>
    </row>
    <row r="644" ht="12.0" customHeight="1">
      <c r="A644" s="399"/>
      <c r="B644" s="436"/>
      <c r="C644" s="399"/>
      <c r="D644" s="399" t="s">
        <v>478</v>
      </c>
      <c r="E644" s="399" t="s">
        <v>650</v>
      </c>
      <c r="F644" s="399"/>
      <c r="G644" s="483">
        <v>36.0</v>
      </c>
      <c r="H644" s="455"/>
      <c r="I644" s="399"/>
      <c r="J644" s="455">
        <v>2593.0</v>
      </c>
      <c r="K644" s="438">
        <v>0.0</v>
      </c>
      <c r="L644" s="431">
        <v>2593.0</v>
      </c>
      <c r="M644" s="431">
        <v>27.010416666666668</v>
      </c>
      <c r="N644" s="436">
        <v>7.0</v>
      </c>
      <c r="O644" s="399" t="s">
        <v>629</v>
      </c>
      <c r="P644" s="455">
        <v>252.0</v>
      </c>
      <c r="Q644" s="424" t="s">
        <v>651</v>
      </c>
      <c r="R644" s="424"/>
      <c r="S644" s="400"/>
      <c r="T644" s="399"/>
      <c r="U644" s="400"/>
      <c r="V644" s="400"/>
      <c r="W644" s="400"/>
      <c r="X644" s="400"/>
      <c r="Y644" s="400"/>
      <c r="Z644" s="400"/>
      <c r="AA644" s="400"/>
      <c r="AB644" s="399"/>
      <c r="AC644" s="401"/>
      <c r="AD644" s="401"/>
      <c r="AE644" s="401"/>
      <c r="AF644" s="401"/>
      <c r="AG644" s="401"/>
      <c r="AH644" s="401"/>
    </row>
    <row r="645" ht="12.0" customHeight="1">
      <c r="A645" s="399"/>
      <c r="B645" s="436"/>
      <c r="C645" s="399"/>
      <c r="D645" s="424" t="s">
        <v>477</v>
      </c>
      <c r="E645" s="399" t="s">
        <v>662</v>
      </c>
      <c r="F645" s="399"/>
      <c r="G645" s="436"/>
      <c r="H645" s="483">
        <v>2557.0</v>
      </c>
      <c r="I645" s="436"/>
      <c r="J645" s="455">
        <v>4080.0</v>
      </c>
      <c r="K645" s="438">
        <v>0.5</v>
      </c>
      <c r="L645" s="431">
        <v>2040.0</v>
      </c>
      <c r="M645" s="431">
        <v>2.5185185185185186</v>
      </c>
      <c r="N645" s="436">
        <v>0.06</v>
      </c>
      <c r="O645" s="399" t="s">
        <v>616</v>
      </c>
      <c r="P645" s="455">
        <v>153.42</v>
      </c>
      <c r="Q645" s="424" t="s">
        <v>663</v>
      </c>
      <c r="R645" s="424"/>
      <c r="S645" s="400"/>
      <c r="T645" s="399"/>
      <c r="U645" s="400"/>
      <c r="V645" s="400"/>
      <c r="W645" s="400"/>
      <c r="X645" s="400"/>
      <c r="Y645" s="400"/>
      <c r="Z645" s="400"/>
      <c r="AA645" s="400"/>
      <c r="AB645" s="399"/>
      <c r="AC645" s="401"/>
      <c r="AD645" s="401"/>
      <c r="AE645" s="401"/>
      <c r="AF645" s="401"/>
      <c r="AG645" s="401"/>
      <c r="AH645" s="401"/>
    </row>
    <row r="646" ht="12.0" customHeight="1">
      <c r="A646" s="399"/>
      <c r="B646" s="436"/>
      <c r="C646" s="399"/>
      <c r="D646" s="399"/>
      <c r="E646" s="399"/>
      <c r="F646" s="399"/>
      <c r="G646" s="436"/>
      <c r="H646" s="455"/>
      <c r="I646" s="399"/>
      <c r="J646" s="455"/>
      <c r="K646" s="438"/>
      <c r="L646" s="431">
        <v>6525.0</v>
      </c>
      <c r="M646" s="431">
        <v>31.86473765432099</v>
      </c>
      <c r="N646" s="436"/>
      <c r="O646" s="399"/>
      <c r="P646" s="455">
        <v>481.41999999999996</v>
      </c>
      <c r="Q646" s="399"/>
      <c r="R646" s="399"/>
      <c r="S646" s="400"/>
      <c r="T646" s="399"/>
      <c r="U646" s="400"/>
      <c r="V646" s="400"/>
      <c r="W646" s="400"/>
      <c r="X646" s="400"/>
      <c r="Y646" s="400"/>
      <c r="Z646" s="400"/>
      <c r="AA646" s="400"/>
      <c r="AB646" s="399"/>
      <c r="AC646" s="401"/>
      <c r="AD646" s="401"/>
      <c r="AE646" s="401"/>
      <c r="AF646" s="401"/>
      <c r="AG646" s="401"/>
      <c r="AH646" s="401"/>
    </row>
    <row r="647" ht="12.0" customHeight="1">
      <c r="A647" s="399"/>
      <c r="B647" s="436"/>
      <c r="C647" s="399"/>
      <c r="D647" s="399"/>
      <c r="E647" s="399"/>
      <c r="F647" s="399"/>
      <c r="G647" s="436"/>
      <c r="H647" s="455"/>
      <c r="I647" s="399"/>
      <c r="J647" s="455"/>
      <c r="K647" s="438"/>
      <c r="L647" s="431"/>
      <c r="M647" s="431"/>
      <c r="N647" s="436"/>
      <c r="O647" s="399"/>
      <c r="P647" s="455"/>
      <c r="Q647" s="399"/>
      <c r="R647" s="399"/>
      <c r="S647" s="400"/>
      <c r="T647" s="399"/>
      <c r="U647" s="400"/>
      <c r="V647" s="400"/>
      <c r="W647" s="400"/>
      <c r="X647" s="400"/>
      <c r="Y647" s="400"/>
      <c r="Z647" s="400"/>
      <c r="AA647" s="400"/>
      <c r="AB647" s="399"/>
      <c r="AC647" s="401"/>
      <c r="AD647" s="401"/>
      <c r="AE647" s="401"/>
      <c r="AF647" s="401"/>
      <c r="AG647" s="401"/>
      <c r="AH647" s="401"/>
    </row>
    <row r="648" ht="12.0" customHeight="1">
      <c r="A648" s="399"/>
      <c r="B648" s="436"/>
      <c r="C648" s="399"/>
      <c r="D648" s="399"/>
      <c r="E648" s="441" t="s">
        <v>544</v>
      </c>
      <c r="F648" s="435" t="s">
        <v>649</v>
      </c>
      <c r="G648" s="435" t="s">
        <v>553</v>
      </c>
      <c r="H648" s="479" t="s">
        <v>631</v>
      </c>
      <c r="I648" s="435" t="s">
        <v>632</v>
      </c>
      <c r="J648" s="479" t="s">
        <v>633</v>
      </c>
      <c r="K648" s="442" t="s">
        <v>634</v>
      </c>
      <c r="L648" s="479" t="s">
        <v>635</v>
      </c>
      <c r="M648" s="431"/>
      <c r="N648" s="436"/>
      <c r="O648" s="399"/>
      <c r="P648" s="455"/>
      <c r="Q648" s="399"/>
      <c r="R648" s="399"/>
      <c r="S648" s="400"/>
      <c r="T648" s="399"/>
      <c r="U648" s="400"/>
      <c r="V648" s="400"/>
      <c r="W648" s="400"/>
      <c r="X648" s="400"/>
      <c r="Y648" s="400"/>
      <c r="Z648" s="400"/>
      <c r="AA648" s="400"/>
      <c r="AB648" s="399"/>
      <c r="AC648" s="401"/>
      <c r="AD648" s="401"/>
      <c r="AE648" s="401"/>
      <c r="AF648" s="401"/>
      <c r="AG648" s="401"/>
      <c r="AH648" s="401"/>
    </row>
    <row r="649" ht="12.0" customHeight="1">
      <c r="A649" s="399"/>
      <c r="B649" s="436"/>
      <c r="C649" s="399"/>
      <c r="D649" s="399"/>
      <c r="E649" s="399" t="s">
        <v>636</v>
      </c>
      <c r="F649" s="399"/>
      <c r="G649" s="480">
        <v>3932.0</v>
      </c>
      <c r="H649" s="480">
        <v>4.8543209876543205</v>
      </c>
      <c r="I649" s="456">
        <v>0.0</v>
      </c>
      <c r="J649" s="456">
        <v>2427.1604938271603</v>
      </c>
      <c r="K649" s="456">
        <v>15727.999999999998</v>
      </c>
      <c r="L649" s="456">
        <v>18155.16049382716</v>
      </c>
      <c r="M649" s="431"/>
      <c r="N649" s="436"/>
      <c r="O649" s="399"/>
      <c r="P649" s="455"/>
      <c r="Q649" s="399"/>
      <c r="R649" s="399"/>
      <c r="S649" s="400"/>
      <c r="T649" s="399"/>
      <c r="U649" s="400"/>
      <c r="V649" s="400"/>
      <c r="W649" s="400"/>
      <c r="X649" s="400"/>
      <c r="Y649" s="400"/>
      <c r="Z649" s="400"/>
      <c r="AA649" s="400"/>
      <c r="AB649" s="399"/>
      <c r="AC649" s="401"/>
      <c r="AD649" s="401"/>
      <c r="AE649" s="401"/>
      <c r="AF649" s="401"/>
      <c r="AG649" s="401"/>
      <c r="AH649" s="401"/>
    </row>
    <row r="650" ht="12.0" customHeight="1">
      <c r="A650" s="399"/>
      <c r="B650" s="436"/>
      <c r="C650" s="399"/>
      <c r="D650" s="399"/>
      <c r="E650" s="399" t="s">
        <v>478</v>
      </c>
      <c r="F650" s="399"/>
      <c r="G650" s="480">
        <v>2593.0</v>
      </c>
      <c r="H650" s="480">
        <v>27.010416666666668</v>
      </c>
      <c r="I650" s="456">
        <v>0.0</v>
      </c>
      <c r="J650" s="456">
        <v>0.0</v>
      </c>
      <c r="K650" s="456">
        <v>138284.69</v>
      </c>
      <c r="L650" s="456">
        <v>138284.69</v>
      </c>
      <c r="M650" s="431"/>
      <c r="N650" s="436"/>
      <c r="O650" s="399"/>
      <c r="P650" s="455"/>
      <c r="Q650" s="399"/>
      <c r="R650" s="399"/>
      <c r="S650" s="400"/>
      <c r="T650" s="399"/>
      <c r="U650" s="400"/>
      <c r="V650" s="400"/>
      <c r="W650" s="400"/>
      <c r="X650" s="400"/>
      <c r="Y650" s="400"/>
      <c r="Z650" s="400"/>
      <c r="AA650" s="400"/>
      <c r="AB650" s="399"/>
      <c r="AC650" s="401"/>
      <c r="AD650" s="401"/>
      <c r="AE650" s="401"/>
      <c r="AF650" s="401"/>
      <c r="AG650" s="401"/>
      <c r="AH650" s="401"/>
    </row>
    <row r="651" ht="12.0" customHeight="1">
      <c r="A651" s="399"/>
      <c r="B651" s="436"/>
      <c r="C651" s="399"/>
      <c r="D651" s="399"/>
      <c r="E651" s="399"/>
      <c r="F651" s="399"/>
      <c r="G651" s="399"/>
      <c r="H651" s="399"/>
      <c r="I651" s="399"/>
      <c r="J651" s="436"/>
      <c r="K651" s="455"/>
      <c r="L651" s="436"/>
      <c r="M651" s="399"/>
      <c r="N651" s="399"/>
      <c r="O651" s="436"/>
      <c r="P651" s="399"/>
      <c r="Q651" s="399"/>
      <c r="R651" s="399"/>
      <c r="S651" s="400"/>
      <c r="T651" s="399"/>
      <c r="U651" s="400"/>
      <c r="V651" s="400"/>
      <c r="W651" s="400"/>
      <c r="X651" s="400"/>
      <c r="Y651" s="400"/>
      <c r="Z651" s="400"/>
      <c r="AA651" s="400"/>
      <c r="AB651" s="399"/>
      <c r="AC651" s="401"/>
      <c r="AD651" s="401"/>
      <c r="AE651" s="401"/>
      <c r="AF651" s="401"/>
      <c r="AG651" s="401"/>
      <c r="AH651" s="401"/>
    </row>
    <row r="652" ht="12.0" customHeight="1">
      <c r="A652" s="399"/>
      <c r="B652" s="436"/>
      <c r="C652" s="469" t="s">
        <v>987</v>
      </c>
      <c r="D652" s="399" t="s">
        <v>925</v>
      </c>
      <c r="E652" s="399"/>
      <c r="F652" s="399"/>
      <c r="G652" s="399"/>
      <c r="H652" s="436" t="s">
        <v>410</v>
      </c>
      <c r="I652" s="423">
        <v>174.5227</v>
      </c>
      <c r="J652" s="470">
        <v>1.0</v>
      </c>
      <c r="K652" s="423">
        <v>174.5227</v>
      </c>
      <c r="L652" s="423">
        <v>0.0</v>
      </c>
      <c r="M652" s="423">
        <v>416.0</v>
      </c>
      <c r="N652" s="431"/>
      <c r="O652" s="431"/>
      <c r="P652" s="430"/>
      <c r="Q652" s="423">
        <v>13.904938271604939</v>
      </c>
      <c r="R652" s="468"/>
      <c r="S652" s="400"/>
      <c r="T652" s="400">
        <v>0.0</v>
      </c>
      <c r="U652" s="400">
        <v>22185.28</v>
      </c>
      <c r="V652" s="400"/>
      <c r="W652" s="400"/>
      <c r="X652" s="400"/>
      <c r="Y652" s="400">
        <v>52004.46913580247</v>
      </c>
      <c r="Z652" s="400"/>
      <c r="AA652" s="400">
        <v>74189.74913580247</v>
      </c>
      <c r="AB652" s="399"/>
      <c r="AC652" s="401"/>
      <c r="AD652" s="401"/>
      <c r="AE652" s="401"/>
      <c r="AF652" s="401"/>
      <c r="AG652" s="401"/>
      <c r="AH652" s="401"/>
    </row>
    <row r="653" ht="12.0" customHeight="1">
      <c r="A653" s="399"/>
      <c r="B653" s="436"/>
      <c r="C653" s="399"/>
      <c r="D653" s="399" t="s">
        <v>776</v>
      </c>
      <c r="E653" s="399"/>
      <c r="F653" s="399"/>
      <c r="G653" s="436"/>
      <c r="H653" s="436"/>
      <c r="I653" s="399"/>
      <c r="J653" s="436"/>
      <c r="K653" s="455"/>
      <c r="L653" s="436"/>
      <c r="M653" s="399"/>
      <c r="N653" s="399"/>
      <c r="O653" s="436"/>
      <c r="P653" s="399"/>
      <c r="Q653" s="399"/>
      <c r="R653" s="399"/>
      <c r="S653" s="400"/>
      <c r="T653" s="399"/>
      <c r="U653" s="400"/>
      <c r="V653" s="400"/>
      <c r="W653" s="400"/>
      <c r="X653" s="400"/>
      <c r="Y653" s="400"/>
      <c r="Z653" s="400"/>
      <c r="AA653" s="400"/>
      <c r="AB653" s="399"/>
      <c r="AC653" s="401"/>
      <c r="AD653" s="401"/>
      <c r="AE653" s="401"/>
      <c r="AF653" s="401"/>
      <c r="AG653" s="401"/>
      <c r="AH653" s="401"/>
    </row>
    <row r="654" ht="12.0" customHeight="1">
      <c r="A654" s="399"/>
      <c r="B654" s="436"/>
      <c r="C654" s="399"/>
      <c r="D654" s="469" t="s">
        <v>988</v>
      </c>
      <c r="E654" s="399" t="s">
        <v>989</v>
      </c>
      <c r="F654" s="399"/>
      <c r="G654" s="436"/>
      <c r="H654" s="436" t="s">
        <v>410</v>
      </c>
      <c r="I654" s="423">
        <v>174.5227</v>
      </c>
      <c r="J654" s="470">
        <v>1.0</v>
      </c>
      <c r="K654" s="431">
        <v>174.5227</v>
      </c>
      <c r="L654" s="468">
        <v>0.0</v>
      </c>
      <c r="M654" s="431">
        <v>416.0</v>
      </c>
      <c r="N654" s="431"/>
      <c r="O654" s="431"/>
      <c r="P654" s="430"/>
      <c r="Q654" s="468">
        <v>13.904938271604939</v>
      </c>
      <c r="R654" s="468"/>
      <c r="S654" s="400"/>
      <c r="T654" s="439">
        <v>0.0</v>
      </c>
      <c r="U654" s="400">
        <v>22185.28</v>
      </c>
      <c r="V654" s="400"/>
      <c r="W654" s="400"/>
      <c r="X654" s="400"/>
      <c r="Y654" s="400">
        <v>52004.46913580247</v>
      </c>
      <c r="Z654" s="400"/>
      <c r="AA654" s="400">
        <v>74189.74913580247</v>
      </c>
      <c r="AB654" s="399"/>
      <c r="AC654" s="401"/>
      <c r="AD654" s="401"/>
      <c r="AE654" s="401"/>
      <c r="AF654" s="401"/>
      <c r="AG654" s="401"/>
      <c r="AH654" s="401"/>
    </row>
    <row r="655" ht="12.0" customHeight="1">
      <c r="A655" s="399"/>
      <c r="B655" s="436"/>
      <c r="C655" s="399"/>
      <c r="D655" s="399"/>
      <c r="E655" s="399"/>
      <c r="F655" s="399"/>
      <c r="G655" s="436"/>
      <c r="H655" s="436"/>
      <c r="I655" s="399"/>
      <c r="J655" s="436"/>
      <c r="K655" s="455"/>
      <c r="L655" s="436"/>
      <c r="M655" s="399"/>
      <c r="N655" s="399"/>
      <c r="O655" s="436"/>
      <c r="P655" s="399"/>
      <c r="Q655" s="399"/>
      <c r="R655" s="399"/>
      <c r="S655" s="400"/>
      <c r="T655" s="399"/>
      <c r="U655" s="400"/>
      <c r="V655" s="400"/>
      <c r="W655" s="400"/>
      <c r="X655" s="400"/>
      <c r="Y655" s="400"/>
      <c r="Z655" s="400"/>
      <c r="AA655" s="400"/>
      <c r="AB655" s="399"/>
      <c r="AC655" s="401"/>
      <c r="AD655" s="401"/>
      <c r="AE655" s="401"/>
      <c r="AF655" s="401"/>
      <c r="AG655" s="401"/>
      <c r="AH655" s="401"/>
    </row>
    <row r="656" ht="12.0" customHeight="1">
      <c r="A656" s="399"/>
      <c r="B656" s="436"/>
      <c r="C656" s="399"/>
      <c r="D656" s="399"/>
      <c r="E656" s="399"/>
      <c r="F656" s="399"/>
      <c r="G656" s="399"/>
      <c r="H656" s="399"/>
      <c r="I656" s="399"/>
      <c r="J656" s="399"/>
      <c r="K656" s="436" t="s">
        <v>607</v>
      </c>
      <c r="L656" s="436" t="s">
        <v>541</v>
      </c>
      <c r="M656" s="436" t="s">
        <v>648</v>
      </c>
      <c r="N656" s="399"/>
      <c r="O656" s="399"/>
      <c r="P656" s="436"/>
      <c r="Q656" s="399"/>
      <c r="R656" s="399"/>
      <c r="S656" s="400"/>
      <c r="T656" s="399"/>
      <c r="U656" s="400"/>
      <c r="V656" s="400"/>
      <c r="W656" s="400"/>
      <c r="X656" s="400"/>
      <c r="Y656" s="400"/>
      <c r="Z656" s="400"/>
      <c r="AA656" s="400"/>
      <c r="AB656" s="399"/>
      <c r="AC656" s="401"/>
      <c r="AD656" s="401"/>
      <c r="AE656" s="401"/>
      <c r="AF656" s="401"/>
      <c r="AG656" s="401"/>
      <c r="AH656" s="401"/>
    </row>
    <row r="657" ht="12.0" customHeight="1">
      <c r="A657" s="399"/>
      <c r="B657" s="436"/>
      <c r="C657" s="399"/>
      <c r="D657" s="469"/>
      <c r="E657" s="441" t="s">
        <v>609</v>
      </c>
      <c r="F657" s="399"/>
      <c r="G657" s="435" t="s">
        <v>357</v>
      </c>
      <c r="H657" s="435" t="s">
        <v>610</v>
      </c>
      <c r="I657" s="435" t="s">
        <v>611</v>
      </c>
      <c r="J657" s="435" t="s">
        <v>612</v>
      </c>
      <c r="K657" s="435" t="s">
        <v>613</v>
      </c>
      <c r="L657" s="435" t="s">
        <v>614</v>
      </c>
      <c r="M657" s="435" t="s">
        <v>615</v>
      </c>
      <c r="N657" s="399"/>
      <c r="O657" s="399"/>
      <c r="P657" s="436"/>
      <c r="Q657" s="399"/>
      <c r="R657" s="399"/>
      <c r="S657" s="400"/>
      <c r="T657" s="399"/>
      <c r="U657" s="400"/>
      <c r="V657" s="400"/>
      <c r="W657" s="400"/>
      <c r="X657" s="400"/>
      <c r="Y657" s="400"/>
      <c r="Z657" s="400"/>
      <c r="AA657" s="400"/>
      <c r="AB657" s="399"/>
      <c r="AC657" s="401"/>
      <c r="AD657" s="401"/>
      <c r="AE657" s="401"/>
      <c r="AF657" s="401"/>
      <c r="AG657" s="401"/>
      <c r="AH657" s="401"/>
    </row>
    <row r="658" ht="12.0" customHeight="1">
      <c r="A658" s="399"/>
      <c r="B658" s="436"/>
      <c r="C658" s="399"/>
      <c r="D658" s="424" t="s">
        <v>477</v>
      </c>
      <c r="E658" s="399" t="s">
        <v>676</v>
      </c>
      <c r="F658" s="399"/>
      <c r="G658" s="483">
        <v>6.0</v>
      </c>
      <c r="H658" s="455"/>
      <c r="I658" s="436"/>
      <c r="J658" s="455">
        <v>27.0</v>
      </c>
      <c r="K658" s="438">
        <v>0.0</v>
      </c>
      <c r="L658" s="431">
        <v>27.0</v>
      </c>
      <c r="M658" s="431">
        <v>0.03333333333333333</v>
      </c>
      <c r="N658" s="455">
        <v>1.625</v>
      </c>
      <c r="O658" s="399" t="s">
        <v>629</v>
      </c>
      <c r="P658" s="455">
        <v>9.75</v>
      </c>
      <c r="Q658" s="399" t="s">
        <v>990</v>
      </c>
      <c r="R658" s="400"/>
      <c r="S658" s="399"/>
      <c r="T658" s="400"/>
      <c r="U658" s="400"/>
      <c r="V658" s="400"/>
      <c r="W658" s="400"/>
      <c r="X658" s="400"/>
      <c r="Y658" s="400"/>
      <c r="Z658" s="399"/>
      <c r="AA658" s="399"/>
      <c r="AB658" s="399"/>
      <c r="AC658" s="401"/>
      <c r="AD658" s="401"/>
      <c r="AE658" s="401"/>
      <c r="AF658" s="401"/>
      <c r="AG658" s="401"/>
      <c r="AH658" s="401"/>
    </row>
    <row r="659" ht="12.0" customHeight="1">
      <c r="A659" s="399"/>
      <c r="B659" s="436"/>
      <c r="C659" s="399"/>
      <c r="D659" s="399" t="s">
        <v>477</v>
      </c>
      <c r="E659" s="399" t="s">
        <v>928</v>
      </c>
      <c r="F659" s="399"/>
      <c r="G659" s="483">
        <v>1.0</v>
      </c>
      <c r="H659" s="455"/>
      <c r="I659" s="436"/>
      <c r="J659" s="455">
        <v>57.0</v>
      </c>
      <c r="K659" s="438">
        <v>0.0</v>
      </c>
      <c r="L659" s="431">
        <v>57.0</v>
      </c>
      <c r="M659" s="431">
        <v>0.07037037037037037</v>
      </c>
      <c r="N659" s="455">
        <v>8.7567</v>
      </c>
      <c r="O659" s="399" t="s">
        <v>629</v>
      </c>
      <c r="P659" s="455">
        <v>8.7567</v>
      </c>
      <c r="Q659" s="399" t="s">
        <v>948</v>
      </c>
      <c r="R659" s="400"/>
      <c r="S659" s="399"/>
      <c r="T659" s="400"/>
      <c r="U659" s="400"/>
      <c r="V659" s="400"/>
      <c r="W659" s="400"/>
      <c r="X659" s="400"/>
      <c r="Y659" s="400"/>
      <c r="Z659" s="399"/>
      <c r="AA659" s="399"/>
      <c r="AB659" s="399"/>
      <c r="AC659" s="401"/>
      <c r="AD659" s="401"/>
      <c r="AE659" s="401"/>
      <c r="AF659" s="401"/>
      <c r="AG659" s="401"/>
      <c r="AH659" s="401"/>
    </row>
    <row r="660" ht="12.0" customHeight="1">
      <c r="A660" s="399"/>
      <c r="B660" s="436"/>
      <c r="C660" s="399"/>
      <c r="D660" s="399" t="s">
        <v>478</v>
      </c>
      <c r="E660" s="399" t="s">
        <v>928</v>
      </c>
      <c r="F660" s="399"/>
      <c r="G660" s="483">
        <v>2.0</v>
      </c>
      <c r="H660" s="455"/>
      <c r="I660" s="436"/>
      <c r="J660" s="455">
        <v>176.0</v>
      </c>
      <c r="K660" s="438">
        <v>0.0</v>
      </c>
      <c r="L660" s="431">
        <v>176.0</v>
      </c>
      <c r="M660" s="431">
        <v>1.8333333333333333</v>
      </c>
      <c r="N660" s="455">
        <v>26.758</v>
      </c>
      <c r="O660" s="399" t="s">
        <v>629</v>
      </c>
      <c r="P660" s="455">
        <v>53.516</v>
      </c>
      <c r="Q660" s="399" t="s">
        <v>948</v>
      </c>
      <c r="R660" s="400"/>
      <c r="S660" s="399"/>
      <c r="T660" s="400"/>
      <c r="U660" s="400"/>
      <c r="V660" s="400"/>
      <c r="W660" s="400"/>
      <c r="X660" s="400"/>
      <c r="Y660" s="400"/>
      <c r="Z660" s="399"/>
      <c r="AA660" s="399"/>
      <c r="AB660" s="399"/>
      <c r="AC660" s="401"/>
      <c r="AD660" s="401"/>
      <c r="AE660" s="401"/>
      <c r="AF660" s="401"/>
      <c r="AG660" s="401"/>
      <c r="AH660" s="401"/>
    </row>
    <row r="661" ht="12.0" customHeight="1">
      <c r="A661" s="399"/>
      <c r="B661" s="436"/>
      <c r="C661" s="399"/>
      <c r="D661" s="424" t="s">
        <v>478</v>
      </c>
      <c r="E661" s="399" t="s">
        <v>654</v>
      </c>
      <c r="F661" s="399"/>
      <c r="G661" s="483">
        <v>10.0</v>
      </c>
      <c r="H661" s="399"/>
      <c r="I661" s="455"/>
      <c r="J661" s="455">
        <v>240.0</v>
      </c>
      <c r="K661" s="438">
        <v>0.0</v>
      </c>
      <c r="L661" s="431">
        <v>240.0</v>
      </c>
      <c r="M661" s="431">
        <v>2.5</v>
      </c>
      <c r="N661" s="436">
        <v>4.0</v>
      </c>
      <c r="O661" s="399" t="s">
        <v>629</v>
      </c>
      <c r="P661" s="455">
        <v>40.0</v>
      </c>
      <c r="Q661" s="424" t="s">
        <v>655</v>
      </c>
      <c r="R661" s="399"/>
      <c r="S661" s="400"/>
      <c r="T661" s="399"/>
      <c r="U661" s="400"/>
      <c r="V661" s="400"/>
      <c r="W661" s="400"/>
      <c r="X661" s="400"/>
      <c r="Y661" s="400"/>
      <c r="Z661" s="400"/>
      <c r="AA661" s="400"/>
      <c r="AB661" s="399"/>
      <c r="AC661" s="401"/>
      <c r="AD661" s="401"/>
      <c r="AE661" s="401"/>
      <c r="AF661" s="401"/>
      <c r="AG661" s="401"/>
      <c r="AH661" s="401"/>
    </row>
    <row r="662" ht="12.0" customHeight="1">
      <c r="A662" s="399"/>
      <c r="B662" s="436"/>
      <c r="C662" s="399"/>
      <c r="D662" s="399" t="s">
        <v>477</v>
      </c>
      <c r="E662" s="399" t="s">
        <v>654</v>
      </c>
      <c r="F662" s="399"/>
      <c r="G662" s="483">
        <v>25.0</v>
      </c>
      <c r="H662" s="455"/>
      <c r="I662" s="436"/>
      <c r="J662" s="455">
        <v>11179.0</v>
      </c>
      <c r="K662" s="438">
        <v>0.0</v>
      </c>
      <c r="L662" s="478">
        <v>11179.0</v>
      </c>
      <c r="M662" s="478">
        <v>13.801234567901234</v>
      </c>
      <c r="N662" s="436">
        <v>2.5</v>
      </c>
      <c r="O662" s="399" t="s">
        <v>629</v>
      </c>
      <c r="P662" s="479">
        <v>62.5</v>
      </c>
      <c r="Q662" s="424" t="s">
        <v>655</v>
      </c>
      <c r="R662" s="424"/>
      <c r="S662" s="400"/>
      <c r="T662" s="399"/>
      <c r="U662" s="400"/>
      <c r="V662" s="400"/>
      <c r="W662" s="400"/>
      <c r="X662" s="400"/>
      <c r="Y662" s="400"/>
      <c r="Z662" s="400"/>
      <c r="AA662" s="400"/>
      <c r="AB662" s="399"/>
      <c r="AC662" s="401"/>
      <c r="AD662" s="401"/>
      <c r="AE662" s="401"/>
      <c r="AF662" s="401"/>
      <c r="AG662" s="401"/>
      <c r="AH662" s="401"/>
    </row>
    <row r="663" ht="12.0" customHeight="1">
      <c r="A663" s="399"/>
      <c r="B663" s="436"/>
      <c r="C663" s="399"/>
      <c r="D663" s="399"/>
      <c r="E663" s="399"/>
      <c r="F663" s="399"/>
      <c r="G663" s="436"/>
      <c r="H663" s="455"/>
      <c r="I663" s="399"/>
      <c r="J663" s="455"/>
      <c r="K663" s="438"/>
      <c r="L663" s="431">
        <v>11679.0</v>
      </c>
      <c r="M663" s="431">
        <v>18.23827160493827</v>
      </c>
      <c r="N663" s="436"/>
      <c r="O663" s="399"/>
      <c r="P663" s="455">
        <v>174.5227</v>
      </c>
      <c r="Q663" s="399"/>
      <c r="R663" s="399"/>
      <c r="S663" s="400"/>
      <c r="T663" s="399"/>
      <c r="U663" s="400"/>
      <c r="V663" s="400"/>
      <c r="W663" s="400"/>
      <c r="X663" s="400"/>
      <c r="Y663" s="400"/>
      <c r="Z663" s="400"/>
      <c r="AA663" s="400"/>
      <c r="AB663" s="399"/>
      <c r="AC663" s="401"/>
      <c r="AD663" s="401"/>
      <c r="AE663" s="401"/>
      <c r="AF663" s="401"/>
      <c r="AG663" s="401"/>
      <c r="AH663" s="401"/>
    </row>
    <row r="664" ht="12.0" customHeight="1">
      <c r="A664" s="399"/>
      <c r="B664" s="436"/>
      <c r="C664" s="399"/>
      <c r="D664" s="399"/>
      <c r="E664" s="399"/>
      <c r="F664" s="399"/>
      <c r="G664" s="436"/>
      <c r="H664" s="455"/>
      <c r="I664" s="399"/>
      <c r="J664" s="455"/>
      <c r="K664" s="438"/>
      <c r="L664" s="431"/>
      <c r="M664" s="431"/>
      <c r="N664" s="436"/>
      <c r="O664" s="399"/>
      <c r="P664" s="455"/>
      <c r="Q664" s="399"/>
      <c r="R664" s="399"/>
      <c r="S664" s="400"/>
      <c r="T664" s="399"/>
      <c r="U664" s="400"/>
      <c r="V664" s="400"/>
      <c r="W664" s="400"/>
      <c r="X664" s="400"/>
      <c r="Y664" s="400"/>
      <c r="Z664" s="400"/>
      <c r="AA664" s="400"/>
      <c r="AB664" s="399"/>
      <c r="AC664" s="401"/>
      <c r="AD664" s="401"/>
      <c r="AE664" s="401"/>
      <c r="AF664" s="401"/>
      <c r="AG664" s="401"/>
      <c r="AH664" s="401"/>
    </row>
    <row r="665" ht="12.0" customHeight="1">
      <c r="A665" s="399"/>
      <c r="B665" s="436"/>
      <c r="C665" s="399"/>
      <c r="D665" s="399"/>
      <c r="E665" s="441" t="s">
        <v>544</v>
      </c>
      <c r="F665" s="435" t="s">
        <v>649</v>
      </c>
      <c r="G665" s="435" t="s">
        <v>553</v>
      </c>
      <c r="H665" s="479" t="s">
        <v>631</v>
      </c>
      <c r="I665" s="435" t="s">
        <v>632</v>
      </c>
      <c r="J665" s="479" t="s">
        <v>633</v>
      </c>
      <c r="K665" s="442" t="s">
        <v>634</v>
      </c>
      <c r="L665" s="479" t="s">
        <v>635</v>
      </c>
      <c r="M665" s="431"/>
      <c r="N665" s="436"/>
      <c r="O665" s="399"/>
      <c r="P665" s="455"/>
      <c r="Q665" s="399"/>
      <c r="R665" s="399"/>
      <c r="S665" s="400"/>
      <c r="T665" s="399"/>
      <c r="U665" s="400"/>
      <c r="V665" s="400"/>
      <c r="W665" s="400"/>
      <c r="X665" s="400"/>
      <c r="Y665" s="400"/>
      <c r="Z665" s="400"/>
      <c r="AA665" s="400"/>
      <c r="AB665" s="399"/>
      <c r="AC665" s="401"/>
      <c r="AD665" s="401"/>
      <c r="AE665" s="401"/>
      <c r="AF665" s="401"/>
      <c r="AG665" s="401"/>
      <c r="AH665" s="401"/>
    </row>
    <row r="666" ht="12.0" customHeight="1">
      <c r="A666" s="399"/>
      <c r="B666" s="436"/>
      <c r="C666" s="399"/>
      <c r="D666" s="399"/>
      <c r="E666" s="399" t="s">
        <v>636</v>
      </c>
      <c r="F666" s="399"/>
      <c r="G666" s="480">
        <v>11263.0</v>
      </c>
      <c r="H666" s="480">
        <v>13.904938271604939</v>
      </c>
      <c r="I666" s="456">
        <v>0.0</v>
      </c>
      <c r="J666" s="456">
        <v>6952.469135802469</v>
      </c>
      <c r="K666" s="456">
        <v>45052.0</v>
      </c>
      <c r="L666" s="456">
        <v>52004.46913580247</v>
      </c>
      <c r="M666" s="431"/>
      <c r="N666" s="436"/>
      <c r="O666" s="399"/>
      <c r="P666" s="455"/>
      <c r="Q666" s="399"/>
      <c r="R666" s="399"/>
      <c r="S666" s="400"/>
      <c r="T666" s="399"/>
      <c r="U666" s="400"/>
      <c r="V666" s="400"/>
      <c r="W666" s="400"/>
      <c r="X666" s="400"/>
      <c r="Y666" s="400"/>
      <c r="Z666" s="400"/>
      <c r="AA666" s="400"/>
      <c r="AB666" s="399"/>
      <c r="AC666" s="401"/>
      <c r="AD666" s="401"/>
      <c r="AE666" s="401"/>
      <c r="AF666" s="401"/>
      <c r="AG666" s="401"/>
      <c r="AH666" s="401"/>
    </row>
    <row r="667" ht="12.0" customHeight="1">
      <c r="A667" s="399"/>
      <c r="B667" s="436"/>
      <c r="C667" s="399"/>
      <c r="D667" s="399"/>
      <c r="E667" s="399" t="s">
        <v>478</v>
      </c>
      <c r="F667" s="399"/>
      <c r="G667" s="480">
        <v>416.0</v>
      </c>
      <c r="H667" s="480">
        <v>4.333333333333333</v>
      </c>
      <c r="I667" s="456">
        <v>0.0</v>
      </c>
      <c r="J667" s="456">
        <v>0.0</v>
      </c>
      <c r="K667" s="456">
        <v>22185.28</v>
      </c>
      <c r="L667" s="456">
        <v>22185.28</v>
      </c>
      <c r="M667" s="431"/>
      <c r="N667" s="436"/>
      <c r="O667" s="399"/>
      <c r="P667" s="455"/>
      <c r="Q667" s="399"/>
      <c r="R667" s="399"/>
      <c r="S667" s="400"/>
      <c r="T667" s="399"/>
      <c r="U667" s="400"/>
      <c r="V667" s="400"/>
      <c r="W667" s="400"/>
      <c r="X667" s="400"/>
      <c r="Y667" s="400"/>
      <c r="Z667" s="400"/>
      <c r="AA667" s="400"/>
      <c r="AB667" s="399"/>
      <c r="AC667" s="401"/>
      <c r="AD667" s="401"/>
      <c r="AE667" s="401"/>
      <c r="AF667" s="401"/>
      <c r="AG667" s="401"/>
      <c r="AH667" s="401"/>
    </row>
    <row r="668" ht="12.0" customHeight="1">
      <c r="A668" s="399"/>
      <c r="B668" s="436"/>
      <c r="C668" s="399"/>
      <c r="D668" s="399"/>
      <c r="E668" s="399"/>
      <c r="F668" s="399"/>
      <c r="G668" s="399"/>
      <c r="H668" s="399"/>
      <c r="I668" s="399"/>
      <c r="J668" s="436"/>
      <c r="K668" s="455"/>
      <c r="L668" s="436"/>
      <c r="M668" s="399"/>
      <c r="N668" s="399"/>
      <c r="O668" s="436"/>
      <c r="P668" s="399"/>
      <c r="Q668" s="399"/>
      <c r="R668" s="399"/>
      <c r="S668" s="400"/>
      <c r="T668" s="399"/>
      <c r="U668" s="400"/>
      <c r="V668" s="400"/>
      <c r="W668" s="400"/>
      <c r="X668" s="400"/>
      <c r="Y668" s="400"/>
      <c r="Z668" s="400"/>
      <c r="AA668" s="400"/>
      <c r="AB668" s="399"/>
      <c r="AC668" s="401"/>
      <c r="AD668" s="401"/>
      <c r="AE668" s="401"/>
      <c r="AF668" s="401"/>
      <c r="AG668" s="401"/>
      <c r="AH668" s="401"/>
    </row>
    <row r="669" ht="12.0" customHeight="1">
      <c r="A669" s="399"/>
      <c r="B669" s="436"/>
      <c r="C669" s="399"/>
      <c r="D669" s="469" t="s">
        <v>991</v>
      </c>
      <c r="E669" s="507" t="s">
        <v>950</v>
      </c>
      <c r="F669" s="399"/>
      <c r="G669" s="436"/>
      <c r="H669" s="436" t="s">
        <v>410</v>
      </c>
      <c r="I669" s="423">
        <v>0.0</v>
      </c>
      <c r="J669" s="470">
        <v>1.0</v>
      </c>
      <c r="K669" s="431">
        <v>0.0</v>
      </c>
      <c r="L669" s="468">
        <v>0.0</v>
      </c>
      <c r="M669" s="431">
        <v>0.0</v>
      </c>
      <c r="N669" s="431"/>
      <c r="O669" s="431"/>
      <c r="P669" s="430"/>
      <c r="Q669" s="468">
        <v>0.0</v>
      </c>
      <c r="R669" s="468"/>
      <c r="S669" s="400"/>
      <c r="T669" s="439">
        <v>0.0</v>
      </c>
      <c r="U669" s="400">
        <v>0.0</v>
      </c>
      <c r="V669" s="400"/>
      <c r="W669" s="400"/>
      <c r="X669" s="400"/>
      <c r="Y669" s="400">
        <v>0.0</v>
      </c>
      <c r="Z669" s="400"/>
      <c r="AA669" s="400">
        <v>0.0</v>
      </c>
      <c r="AB669" s="399"/>
      <c r="AC669" s="401"/>
      <c r="AD669" s="401"/>
      <c r="AE669" s="401"/>
      <c r="AF669" s="401"/>
      <c r="AG669" s="401"/>
      <c r="AH669" s="401"/>
    </row>
    <row r="670" ht="12.0" customHeight="1">
      <c r="A670" s="399"/>
      <c r="B670" s="436"/>
      <c r="C670" s="399"/>
      <c r="D670" s="399"/>
      <c r="E670" s="399"/>
      <c r="F670" s="399"/>
      <c r="G670" s="436"/>
      <c r="H670" s="436"/>
      <c r="I670" s="399"/>
      <c r="J670" s="436"/>
      <c r="K670" s="455"/>
      <c r="L670" s="436"/>
      <c r="M670" s="399"/>
      <c r="N670" s="399"/>
      <c r="O670" s="436"/>
      <c r="P670" s="399"/>
      <c r="Q670" s="399"/>
      <c r="R670" s="399"/>
      <c r="S670" s="400"/>
      <c r="T670" s="399"/>
      <c r="U670" s="400"/>
      <c r="V670" s="400"/>
      <c r="W670" s="400"/>
      <c r="X670" s="400"/>
      <c r="Y670" s="400"/>
      <c r="Z670" s="400"/>
      <c r="AA670" s="400"/>
      <c r="AB670" s="399"/>
      <c r="AC670" s="401"/>
      <c r="AD670" s="401"/>
      <c r="AE670" s="401"/>
      <c r="AF670" s="401"/>
      <c r="AG670" s="401"/>
      <c r="AH670" s="401"/>
    </row>
    <row r="671" ht="12.0" customHeight="1">
      <c r="A671" s="399"/>
      <c r="B671" s="436"/>
      <c r="C671" s="399"/>
      <c r="D671" s="399"/>
      <c r="E671" s="399"/>
      <c r="F671" s="399"/>
      <c r="G671" s="399"/>
      <c r="H671" s="399"/>
      <c r="I671" s="399"/>
      <c r="J671" s="399"/>
      <c r="K671" s="436" t="s">
        <v>607</v>
      </c>
      <c r="L671" s="436" t="s">
        <v>541</v>
      </c>
      <c r="M671" s="436" t="s">
        <v>648</v>
      </c>
      <c r="N671" s="399"/>
      <c r="O671" s="399"/>
      <c r="P671" s="436"/>
      <c r="Q671" s="399"/>
      <c r="R671" s="399"/>
      <c r="S671" s="400"/>
      <c r="T671" s="399"/>
      <c r="U671" s="400"/>
      <c r="V671" s="400"/>
      <c r="W671" s="400"/>
      <c r="X671" s="400"/>
      <c r="Y671" s="400"/>
      <c r="Z671" s="400"/>
      <c r="AA671" s="400"/>
      <c r="AB671" s="399"/>
      <c r="AC671" s="401"/>
      <c r="AD671" s="401"/>
      <c r="AE671" s="401"/>
      <c r="AF671" s="401"/>
      <c r="AG671" s="401"/>
      <c r="AH671" s="401"/>
    </row>
    <row r="672" ht="12.0" customHeight="1">
      <c r="A672" s="399"/>
      <c r="B672" s="436"/>
      <c r="C672" s="399"/>
      <c r="D672" s="469"/>
      <c r="E672" s="441" t="s">
        <v>609</v>
      </c>
      <c r="F672" s="399"/>
      <c r="G672" s="435" t="s">
        <v>357</v>
      </c>
      <c r="H672" s="435" t="s">
        <v>610</v>
      </c>
      <c r="I672" s="435" t="s">
        <v>611</v>
      </c>
      <c r="J672" s="435" t="s">
        <v>612</v>
      </c>
      <c r="K672" s="435" t="s">
        <v>613</v>
      </c>
      <c r="L672" s="435" t="s">
        <v>614</v>
      </c>
      <c r="M672" s="435" t="s">
        <v>615</v>
      </c>
      <c r="N672" s="399"/>
      <c r="O672" s="399"/>
      <c r="P672" s="436"/>
      <c r="Q672" s="399"/>
      <c r="R672" s="399"/>
      <c r="S672" s="400"/>
      <c r="T672" s="399"/>
      <c r="U672" s="400"/>
      <c r="V672" s="400"/>
      <c r="W672" s="400"/>
      <c r="X672" s="400"/>
      <c r="Y672" s="400"/>
      <c r="Z672" s="400"/>
      <c r="AA672" s="400"/>
      <c r="AB672" s="399"/>
      <c r="AC672" s="401"/>
      <c r="AD672" s="401"/>
      <c r="AE672" s="401"/>
      <c r="AF672" s="401"/>
      <c r="AG672" s="401"/>
      <c r="AH672" s="401"/>
    </row>
    <row r="673" ht="12.0" customHeight="1">
      <c r="A673" s="399"/>
      <c r="B673" s="436"/>
      <c r="C673" s="399"/>
      <c r="D673" s="424" t="s">
        <v>477</v>
      </c>
      <c r="E673" s="399" t="s">
        <v>674</v>
      </c>
      <c r="F673" s="399"/>
      <c r="G673" s="483"/>
      <c r="H673" s="455"/>
      <c r="I673" s="436"/>
      <c r="J673" s="455"/>
      <c r="K673" s="438">
        <v>0.0</v>
      </c>
      <c r="L673" s="431">
        <v>0.0</v>
      </c>
      <c r="M673" s="431">
        <v>0.0</v>
      </c>
      <c r="N673" s="436">
        <v>1.0</v>
      </c>
      <c r="O673" s="399" t="s">
        <v>629</v>
      </c>
      <c r="P673" s="455">
        <v>0.0</v>
      </c>
      <c r="Q673" s="399" t="s">
        <v>675</v>
      </c>
      <c r="R673" s="400"/>
      <c r="S673" s="399"/>
      <c r="T673" s="400"/>
      <c r="U673" s="400"/>
      <c r="V673" s="400"/>
      <c r="W673" s="400"/>
      <c r="X673" s="400"/>
      <c r="Y673" s="400"/>
      <c r="Z673" s="399"/>
      <c r="AA673" s="399"/>
      <c r="AB673" s="399"/>
      <c r="AC673" s="401"/>
      <c r="AD673" s="401"/>
      <c r="AE673" s="401"/>
      <c r="AF673" s="401"/>
      <c r="AG673" s="401"/>
      <c r="AH673" s="401"/>
    </row>
    <row r="674" ht="12.0" customHeight="1">
      <c r="A674" s="399"/>
      <c r="B674" s="436"/>
      <c r="C674" s="399"/>
      <c r="D674" s="399" t="s">
        <v>478</v>
      </c>
      <c r="E674" s="399" t="s">
        <v>676</v>
      </c>
      <c r="F674" s="399"/>
      <c r="G674" s="483"/>
      <c r="H674" s="455"/>
      <c r="I674" s="436"/>
      <c r="J674" s="455"/>
      <c r="K674" s="438">
        <v>0.0</v>
      </c>
      <c r="L674" s="431">
        <v>0.0</v>
      </c>
      <c r="M674" s="431">
        <v>0.0</v>
      </c>
      <c r="N674" s="436">
        <v>3.0</v>
      </c>
      <c r="O674" s="399" t="s">
        <v>629</v>
      </c>
      <c r="P674" s="455">
        <v>0.0</v>
      </c>
      <c r="Q674" s="399" t="s">
        <v>927</v>
      </c>
      <c r="R674" s="400"/>
      <c r="S674" s="399"/>
      <c r="T674" s="400"/>
      <c r="U674" s="400"/>
      <c r="V674" s="400"/>
      <c r="W674" s="400"/>
      <c r="X674" s="400"/>
      <c r="Y674" s="400"/>
      <c r="Z674" s="399"/>
      <c r="AA674" s="399"/>
      <c r="AB674" s="399"/>
      <c r="AC674" s="401"/>
      <c r="AD674" s="401"/>
      <c r="AE674" s="401"/>
      <c r="AF674" s="401"/>
      <c r="AG674" s="401"/>
      <c r="AH674" s="401"/>
    </row>
    <row r="675" ht="12.0" customHeight="1">
      <c r="A675" s="399"/>
      <c r="B675" s="436"/>
      <c r="C675" s="399"/>
      <c r="D675" s="399" t="s">
        <v>478</v>
      </c>
      <c r="E675" s="399" t="s">
        <v>928</v>
      </c>
      <c r="F675" s="399"/>
      <c r="G675" s="483"/>
      <c r="H675" s="455"/>
      <c r="I675" s="436"/>
      <c r="J675" s="455"/>
      <c r="K675" s="438">
        <v>0.0</v>
      </c>
      <c r="L675" s="431">
        <v>0.0</v>
      </c>
      <c r="M675" s="431">
        <v>0.0</v>
      </c>
      <c r="N675" s="436">
        <v>27.0</v>
      </c>
      <c r="O675" s="399" t="s">
        <v>629</v>
      </c>
      <c r="P675" s="455">
        <v>0.0</v>
      </c>
      <c r="Q675" s="399" t="s">
        <v>948</v>
      </c>
      <c r="R675" s="400"/>
      <c r="S675" s="399"/>
      <c r="T675" s="400"/>
      <c r="U675" s="400"/>
      <c r="V675" s="400"/>
      <c r="W675" s="400"/>
      <c r="X675" s="400"/>
      <c r="Y675" s="400"/>
      <c r="Z675" s="399"/>
      <c r="AA675" s="399"/>
      <c r="AB675" s="399"/>
      <c r="AC675" s="401"/>
      <c r="AD675" s="401"/>
      <c r="AE675" s="401"/>
      <c r="AF675" s="401"/>
      <c r="AG675" s="401"/>
      <c r="AH675" s="401"/>
    </row>
    <row r="676" ht="12.0" customHeight="1">
      <c r="A676" s="399"/>
      <c r="B676" s="436"/>
      <c r="C676" s="399"/>
      <c r="D676" s="399" t="s">
        <v>477</v>
      </c>
      <c r="E676" s="399" t="s">
        <v>654</v>
      </c>
      <c r="F676" s="399"/>
      <c r="G676" s="483"/>
      <c r="H676" s="455"/>
      <c r="I676" s="436"/>
      <c r="J676" s="455"/>
      <c r="K676" s="438">
        <v>0.0</v>
      </c>
      <c r="L676" s="478">
        <v>0.0</v>
      </c>
      <c r="M676" s="478">
        <v>0.0</v>
      </c>
      <c r="N676" s="436">
        <v>2.5</v>
      </c>
      <c r="O676" s="399" t="s">
        <v>629</v>
      </c>
      <c r="P676" s="479">
        <v>0.0</v>
      </c>
      <c r="Q676" s="424" t="s">
        <v>655</v>
      </c>
      <c r="R676" s="424"/>
      <c r="S676" s="400"/>
      <c r="T676" s="399"/>
      <c r="U676" s="400"/>
      <c r="V676" s="400"/>
      <c r="W676" s="400"/>
      <c r="X676" s="400"/>
      <c r="Y676" s="400"/>
      <c r="Z676" s="400"/>
      <c r="AA676" s="400"/>
      <c r="AB676" s="399"/>
      <c r="AC676" s="401"/>
      <c r="AD676" s="401"/>
      <c r="AE676" s="401"/>
      <c r="AF676" s="401"/>
      <c r="AG676" s="401"/>
      <c r="AH676" s="401"/>
    </row>
    <row r="677" ht="12.0" customHeight="1">
      <c r="A677" s="399"/>
      <c r="B677" s="436"/>
      <c r="C677" s="399"/>
      <c r="D677" s="399"/>
      <c r="E677" s="399"/>
      <c r="F677" s="399"/>
      <c r="G677" s="436"/>
      <c r="H677" s="455"/>
      <c r="I677" s="399"/>
      <c r="J677" s="455"/>
      <c r="K677" s="438"/>
      <c r="L677" s="431">
        <v>0.0</v>
      </c>
      <c r="M677" s="431">
        <v>0.0</v>
      </c>
      <c r="N677" s="436"/>
      <c r="O677" s="399"/>
      <c r="P677" s="455">
        <v>0.0</v>
      </c>
      <c r="Q677" s="399"/>
      <c r="R677" s="399"/>
      <c r="S677" s="400"/>
      <c r="T677" s="399"/>
      <c r="U677" s="400"/>
      <c r="V677" s="400"/>
      <c r="W677" s="400"/>
      <c r="X677" s="400"/>
      <c r="Y677" s="400"/>
      <c r="Z677" s="400"/>
      <c r="AA677" s="400"/>
      <c r="AB677" s="399"/>
      <c r="AC677" s="401"/>
      <c r="AD677" s="401"/>
      <c r="AE677" s="401"/>
      <c r="AF677" s="401"/>
      <c r="AG677" s="401"/>
      <c r="AH677" s="401"/>
    </row>
    <row r="678" ht="12.0" customHeight="1">
      <c r="A678" s="399"/>
      <c r="B678" s="436"/>
      <c r="C678" s="399"/>
      <c r="D678" s="399"/>
      <c r="E678" s="399"/>
      <c r="F678" s="399"/>
      <c r="G678" s="436"/>
      <c r="H678" s="455"/>
      <c r="I678" s="399"/>
      <c r="J678" s="455"/>
      <c r="K678" s="438"/>
      <c r="L678" s="431"/>
      <c r="M678" s="431"/>
      <c r="N678" s="436"/>
      <c r="O678" s="399"/>
      <c r="P678" s="455"/>
      <c r="Q678" s="399"/>
      <c r="R678" s="399"/>
      <c r="S678" s="400"/>
      <c r="T678" s="399"/>
      <c r="U678" s="400"/>
      <c r="V678" s="400"/>
      <c r="W678" s="400"/>
      <c r="X678" s="400"/>
      <c r="Y678" s="400"/>
      <c r="Z678" s="400"/>
      <c r="AA678" s="400"/>
      <c r="AB678" s="399"/>
      <c r="AC678" s="401"/>
      <c r="AD678" s="401"/>
      <c r="AE678" s="401"/>
      <c r="AF678" s="401"/>
      <c r="AG678" s="401"/>
      <c r="AH678" s="401"/>
    </row>
    <row r="679" ht="12.0" customHeight="1">
      <c r="A679" s="399"/>
      <c r="B679" s="436"/>
      <c r="C679" s="399"/>
      <c r="D679" s="399"/>
      <c r="E679" s="441" t="s">
        <v>544</v>
      </c>
      <c r="F679" s="435" t="s">
        <v>649</v>
      </c>
      <c r="G679" s="435" t="s">
        <v>553</v>
      </c>
      <c r="H679" s="479" t="s">
        <v>631</v>
      </c>
      <c r="I679" s="435" t="s">
        <v>632</v>
      </c>
      <c r="J679" s="479" t="s">
        <v>633</v>
      </c>
      <c r="K679" s="442" t="s">
        <v>634</v>
      </c>
      <c r="L679" s="479" t="s">
        <v>635</v>
      </c>
      <c r="M679" s="431"/>
      <c r="N679" s="436"/>
      <c r="O679" s="399"/>
      <c r="P679" s="455"/>
      <c r="Q679" s="399"/>
      <c r="R679" s="399"/>
      <c r="S679" s="400"/>
      <c r="T679" s="399"/>
      <c r="U679" s="400"/>
      <c r="V679" s="400"/>
      <c r="W679" s="400"/>
      <c r="X679" s="400"/>
      <c r="Y679" s="400"/>
      <c r="Z679" s="400"/>
      <c r="AA679" s="400"/>
      <c r="AB679" s="399"/>
      <c r="AC679" s="401"/>
      <c r="AD679" s="401"/>
      <c r="AE679" s="401"/>
      <c r="AF679" s="401"/>
      <c r="AG679" s="401"/>
      <c r="AH679" s="401"/>
    </row>
    <row r="680" ht="12.0" customHeight="1">
      <c r="A680" s="399"/>
      <c r="B680" s="436"/>
      <c r="C680" s="399"/>
      <c r="D680" s="399"/>
      <c r="E680" s="399" t="s">
        <v>636</v>
      </c>
      <c r="F680" s="399"/>
      <c r="G680" s="480">
        <v>0.0</v>
      </c>
      <c r="H680" s="480">
        <v>0.0</v>
      </c>
      <c r="I680" s="456">
        <v>0.0</v>
      </c>
      <c r="J680" s="456">
        <v>0.0</v>
      </c>
      <c r="K680" s="456">
        <v>0.0</v>
      </c>
      <c r="L680" s="456">
        <v>0.0</v>
      </c>
      <c r="M680" s="431"/>
      <c r="N680" s="436"/>
      <c r="O680" s="399"/>
      <c r="P680" s="455"/>
      <c r="Q680" s="399"/>
      <c r="R680" s="399"/>
      <c r="S680" s="400"/>
      <c r="T680" s="399"/>
      <c r="U680" s="400"/>
      <c r="V680" s="400"/>
      <c r="W680" s="400"/>
      <c r="X680" s="400"/>
      <c r="Y680" s="400"/>
      <c r="Z680" s="400"/>
      <c r="AA680" s="400"/>
      <c r="AB680" s="399"/>
      <c r="AC680" s="401"/>
      <c r="AD680" s="401"/>
      <c r="AE680" s="401"/>
      <c r="AF680" s="401"/>
      <c r="AG680" s="401"/>
      <c r="AH680" s="401"/>
    </row>
    <row r="681" ht="12.0" customHeight="1">
      <c r="A681" s="399"/>
      <c r="B681" s="436"/>
      <c r="C681" s="399"/>
      <c r="D681" s="399"/>
      <c r="E681" s="399" t="s">
        <v>478</v>
      </c>
      <c r="F681" s="399"/>
      <c r="G681" s="480">
        <v>0.0</v>
      </c>
      <c r="H681" s="480">
        <v>0.0</v>
      </c>
      <c r="I681" s="456">
        <v>0.0</v>
      </c>
      <c r="J681" s="456">
        <v>0.0</v>
      </c>
      <c r="K681" s="456">
        <v>0.0</v>
      </c>
      <c r="L681" s="456">
        <v>0.0</v>
      </c>
      <c r="M681" s="431"/>
      <c r="N681" s="436"/>
      <c r="O681" s="399"/>
      <c r="P681" s="455"/>
      <c r="Q681" s="399"/>
      <c r="R681" s="399"/>
      <c r="S681" s="400"/>
      <c r="T681" s="399"/>
      <c r="U681" s="400"/>
      <c r="V681" s="400"/>
      <c r="W681" s="400"/>
      <c r="X681" s="400"/>
      <c r="Y681" s="400"/>
      <c r="Z681" s="400"/>
      <c r="AA681" s="400"/>
      <c r="AB681" s="399"/>
      <c r="AC681" s="401"/>
      <c r="AD681" s="401"/>
      <c r="AE681" s="401"/>
      <c r="AF681" s="401"/>
      <c r="AG681" s="401"/>
      <c r="AH681" s="401"/>
    </row>
    <row r="682" ht="12.0" customHeight="1">
      <c r="A682" s="399"/>
      <c r="B682" s="436"/>
      <c r="C682" s="399"/>
      <c r="D682" s="399"/>
      <c r="E682" s="399"/>
      <c r="F682" s="399"/>
      <c r="G682" s="455"/>
      <c r="H682" s="455"/>
      <c r="I682" s="456"/>
      <c r="J682" s="456"/>
      <c r="K682" s="456"/>
      <c r="L682" s="456"/>
      <c r="M682" s="431"/>
      <c r="N682" s="436"/>
      <c r="O682" s="399"/>
      <c r="P682" s="455"/>
      <c r="Q682" s="399"/>
      <c r="R682" s="399"/>
      <c r="S682" s="400"/>
      <c r="T682" s="399"/>
      <c r="U682" s="400"/>
      <c r="V682" s="400"/>
      <c r="W682" s="400"/>
      <c r="X682" s="400"/>
      <c r="Y682" s="400"/>
      <c r="Z682" s="400"/>
      <c r="AA682" s="400"/>
      <c r="AB682" s="399"/>
      <c r="AC682" s="401"/>
      <c r="AD682" s="401"/>
      <c r="AE682" s="401"/>
      <c r="AF682" s="401"/>
      <c r="AG682" s="401"/>
      <c r="AH682" s="401"/>
    </row>
    <row r="683" ht="12.0" customHeight="1">
      <c r="A683" s="399"/>
      <c r="B683" s="436"/>
      <c r="C683" s="399"/>
      <c r="D683" s="469" t="s">
        <v>992</v>
      </c>
      <c r="E683" s="507" t="s">
        <v>952</v>
      </c>
      <c r="F683" s="399"/>
      <c r="G683" s="436"/>
      <c r="H683" s="436" t="s">
        <v>410</v>
      </c>
      <c r="I683" s="423">
        <v>0.0</v>
      </c>
      <c r="J683" s="470">
        <v>1.0</v>
      </c>
      <c r="K683" s="431">
        <v>0.0</v>
      </c>
      <c r="L683" s="468">
        <v>0.0</v>
      </c>
      <c r="M683" s="431">
        <v>0.0</v>
      </c>
      <c r="N683" s="431"/>
      <c r="O683" s="431"/>
      <c r="P683" s="430"/>
      <c r="Q683" s="468">
        <v>0.0</v>
      </c>
      <c r="R683" s="468"/>
      <c r="S683" s="400"/>
      <c r="T683" s="439">
        <v>0.0</v>
      </c>
      <c r="U683" s="400">
        <v>0.0</v>
      </c>
      <c r="V683" s="400"/>
      <c r="W683" s="400"/>
      <c r="X683" s="400"/>
      <c r="Y683" s="400">
        <v>0.0</v>
      </c>
      <c r="Z683" s="400"/>
      <c r="AA683" s="400">
        <v>0.0</v>
      </c>
      <c r="AB683" s="399"/>
      <c r="AC683" s="401"/>
      <c r="AD683" s="401"/>
      <c r="AE683" s="401"/>
      <c r="AF683" s="401"/>
      <c r="AG683" s="401"/>
      <c r="AH683" s="401"/>
    </row>
    <row r="684" ht="12.0" customHeight="1">
      <c r="A684" s="399"/>
      <c r="B684" s="436"/>
      <c r="C684" s="399"/>
      <c r="D684" s="399"/>
      <c r="E684" s="399"/>
      <c r="F684" s="399"/>
      <c r="G684" s="436"/>
      <c r="H684" s="436"/>
      <c r="I684" s="399"/>
      <c r="J684" s="436"/>
      <c r="K684" s="455"/>
      <c r="L684" s="436"/>
      <c r="M684" s="399"/>
      <c r="N684" s="399"/>
      <c r="O684" s="436"/>
      <c r="P684" s="399"/>
      <c r="Q684" s="399"/>
      <c r="R684" s="399"/>
      <c r="S684" s="400"/>
      <c r="T684" s="399"/>
      <c r="U684" s="400"/>
      <c r="V684" s="400"/>
      <c r="W684" s="400"/>
      <c r="X684" s="400"/>
      <c r="Y684" s="400"/>
      <c r="Z684" s="400"/>
      <c r="AA684" s="400"/>
      <c r="AB684" s="399"/>
      <c r="AC684" s="401"/>
      <c r="AD684" s="401"/>
      <c r="AE684" s="401"/>
      <c r="AF684" s="401"/>
      <c r="AG684" s="401"/>
      <c r="AH684" s="401"/>
    </row>
    <row r="685" ht="12.0" customHeight="1">
      <c r="A685" s="399"/>
      <c r="B685" s="436"/>
      <c r="C685" s="399"/>
      <c r="D685" s="399"/>
      <c r="E685" s="399"/>
      <c r="F685" s="399"/>
      <c r="G685" s="399"/>
      <c r="H685" s="399"/>
      <c r="I685" s="399"/>
      <c r="J685" s="399"/>
      <c r="K685" s="436" t="s">
        <v>607</v>
      </c>
      <c r="L685" s="436" t="s">
        <v>541</v>
      </c>
      <c r="M685" s="436" t="s">
        <v>648</v>
      </c>
      <c r="N685" s="399"/>
      <c r="O685" s="399"/>
      <c r="P685" s="436"/>
      <c r="Q685" s="399"/>
      <c r="R685" s="399"/>
      <c r="S685" s="400"/>
      <c r="T685" s="399"/>
      <c r="U685" s="400"/>
      <c r="V685" s="400"/>
      <c r="W685" s="400"/>
      <c r="X685" s="400"/>
      <c r="Y685" s="400"/>
      <c r="Z685" s="400"/>
      <c r="AA685" s="400"/>
      <c r="AB685" s="399"/>
      <c r="AC685" s="401"/>
      <c r="AD685" s="401"/>
      <c r="AE685" s="401"/>
      <c r="AF685" s="401"/>
      <c r="AG685" s="401"/>
      <c r="AH685" s="401"/>
    </row>
    <row r="686" ht="12.0" customHeight="1">
      <c r="A686" s="399"/>
      <c r="B686" s="436"/>
      <c r="C686" s="399"/>
      <c r="D686" s="469"/>
      <c r="E686" s="441" t="s">
        <v>609</v>
      </c>
      <c r="F686" s="399"/>
      <c r="G686" s="435" t="s">
        <v>357</v>
      </c>
      <c r="H686" s="435" t="s">
        <v>610</v>
      </c>
      <c r="I686" s="435" t="s">
        <v>611</v>
      </c>
      <c r="J686" s="435" t="s">
        <v>612</v>
      </c>
      <c r="K686" s="435" t="s">
        <v>613</v>
      </c>
      <c r="L686" s="435" t="s">
        <v>614</v>
      </c>
      <c r="M686" s="435" t="s">
        <v>615</v>
      </c>
      <c r="N686" s="399"/>
      <c r="O686" s="399"/>
      <c r="P686" s="436"/>
      <c r="Q686" s="399"/>
      <c r="R686" s="399"/>
      <c r="S686" s="400"/>
      <c r="T686" s="399"/>
      <c r="U686" s="400"/>
      <c r="V686" s="400"/>
      <c r="W686" s="400"/>
      <c r="X686" s="400"/>
      <c r="Y686" s="400"/>
      <c r="Z686" s="400"/>
      <c r="AA686" s="400"/>
      <c r="AB686" s="399"/>
      <c r="AC686" s="401"/>
      <c r="AD686" s="401"/>
      <c r="AE686" s="401"/>
      <c r="AF686" s="401"/>
      <c r="AG686" s="401"/>
      <c r="AH686" s="401"/>
    </row>
    <row r="687" ht="12.0" customHeight="1">
      <c r="A687" s="399"/>
      <c r="B687" s="436"/>
      <c r="C687" s="399"/>
      <c r="D687" s="424" t="s">
        <v>477</v>
      </c>
      <c r="E687" s="399" t="s">
        <v>674</v>
      </c>
      <c r="F687" s="399"/>
      <c r="G687" s="483"/>
      <c r="H687" s="455"/>
      <c r="I687" s="436"/>
      <c r="J687" s="455"/>
      <c r="K687" s="438">
        <v>0.0</v>
      </c>
      <c r="L687" s="431">
        <v>0.0</v>
      </c>
      <c r="M687" s="431">
        <v>0.0</v>
      </c>
      <c r="N687" s="436">
        <v>1.0</v>
      </c>
      <c r="O687" s="399" t="s">
        <v>629</v>
      </c>
      <c r="P687" s="455">
        <v>0.0</v>
      </c>
      <c r="Q687" s="399" t="s">
        <v>675</v>
      </c>
      <c r="R687" s="400"/>
      <c r="S687" s="399"/>
      <c r="T687" s="400"/>
      <c r="U687" s="400"/>
      <c r="V687" s="400"/>
      <c r="W687" s="400"/>
      <c r="X687" s="400"/>
      <c r="Y687" s="400"/>
      <c r="Z687" s="399"/>
      <c r="AA687" s="399"/>
      <c r="AB687" s="399"/>
      <c r="AC687" s="401"/>
      <c r="AD687" s="401"/>
      <c r="AE687" s="401"/>
      <c r="AF687" s="401"/>
      <c r="AG687" s="401"/>
      <c r="AH687" s="401"/>
    </row>
    <row r="688" ht="12.0" customHeight="1">
      <c r="A688" s="399"/>
      <c r="B688" s="436"/>
      <c r="C688" s="399"/>
      <c r="D688" s="399" t="s">
        <v>478</v>
      </c>
      <c r="E688" s="399" t="s">
        <v>676</v>
      </c>
      <c r="F688" s="399"/>
      <c r="G688" s="483"/>
      <c r="H688" s="455"/>
      <c r="I688" s="436"/>
      <c r="J688" s="455"/>
      <c r="K688" s="438">
        <v>0.0</v>
      </c>
      <c r="L688" s="431">
        <v>0.0</v>
      </c>
      <c r="M688" s="431">
        <v>0.0</v>
      </c>
      <c r="N688" s="436">
        <v>3.0</v>
      </c>
      <c r="O688" s="399" t="s">
        <v>629</v>
      </c>
      <c r="P688" s="455">
        <v>0.0</v>
      </c>
      <c r="Q688" s="399" t="s">
        <v>927</v>
      </c>
      <c r="R688" s="400"/>
      <c r="S688" s="399"/>
      <c r="T688" s="400"/>
      <c r="U688" s="400"/>
      <c r="V688" s="400"/>
      <c r="W688" s="400"/>
      <c r="X688" s="400"/>
      <c r="Y688" s="400"/>
      <c r="Z688" s="399"/>
      <c r="AA688" s="399"/>
      <c r="AB688" s="399"/>
      <c r="AC688" s="401"/>
      <c r="AD688" s="401"/>
      <c r="AE688" s="401"/>
      <c r="AF688" s="401"/>
      <c r="AG688" s="401"/>
      <c r="AH688" s="401"/>
    </row>
    <row r="689" ht="12.0" customHeight="1">
      <c r="A689" s="399"/>
      <c r="B689" s="436"/>
      <c r="C689" s="399"/>
      <c r="D689" s="399" t="s">
        <v>478</v>
      </c>
      <c r="E689" s="399" t="s">
        <v>928</v>
      </c>
      <c r="F689" s="399"/>
      <c r="G689" s="483"/>
      <c r="H689" s="455"/>
      <c r="I689" s="436"/>
      <c r="J689" s="455"/>
      <c r="K689" s="438">
        <v>0.0</v>
      </c>
      <c r="L689" s="431">
        <v>0.0</v>
      </c>
      <c r="M689" s="431">
        <v>0.0</v>
      </c>
      <c r="N689" s="436">
        <v>27.0</v>
      </c>
      <c r="O689" s="399" t="s">
        <v>629</v>
      </c>
      <c r="P689" s="455">
        <v>0.0</v>
      </c>
      <c r="Q689" s="399" t="s">
        <v>948</v>
      </c>
      <c r="R689" s="400"/>
      <c r="S689" s="399"/>
      <c r="T689" s="400"/>
      <c r="U689" s="400"/>
      <c r="V689" s="400"/>
      <c r="W689" s="400"/>
      <c r="X689" s="400"/>
      <c r="Y689" s="400"/>
      <c r="Z689" s="399"/>
      <c r="AA689" s="399"/>
      <c r="AB689" s="399"/>
      <c r="AC689" s="401"/>
      <c r="AD689" s="401"/>
      <c r="AE689" s="401"/>
      <c r="AF689" s="401"/>
      <c r="AG689" s="401"/>
      <c r="AH689" s="401"/>
    </row>
    <row r="690" ht="12.0" customHeight="1">
      <c r="A690" s="399"/>
      <c r="B690" s="436"/>
      <c r="C690" s="399"/>
      <c r="D690" s="399" t="s">
        <v>478</v>
      </c>
      <c r="E690" s="399" t="s">
        <v>654</v>
      </c>
      <c r="F690" s="399"/>
      <c r="G690" s="483"/>
      <c r="H690" s="455"/>
      <c r="I690" s="436"/>
      <c r="J690" s="455"/>
      <c r="K690" s="438">
        <v>0.0</v>
      </c>
      <c r="L690" s="478">
        <v>0.0</v>
      </c>
      <c r="M690" s="478">
        <v>0.0</v>
      </c>
      <c r="N690" s="436">
        <v>4.0</v>
      </c>
      <c r="O690" s="399" t="s">
        <v>629</v>
      </c>
      <c r="P690" s="479">
        <v>0.0</v>
      </c>
      <c r="Q690" s="424" t="s">
        <v>655</v>
      </c>
      <c r="R690" s="424"/>
      <c r="S690" s="400"/>
      <c r="T690" s="399"/>
      <c r="U690" s="400"/>
      <c r="V690" s="400"/>
      <c r="W690" s="400"/>
      <c r="X690" s="400"/>
      <c r="Y690" s="400"/>
      <c r="Z690" s="400"/>
      <c r="AA690" s="400"/>
      <c r="AB690" s="399"/>
      <c r="AC690" s="401"/>
      <c r="AD690" s="401"/>
      <c r="AE690" s="401"/>
      <c r="AF690" s="401"/>
      <c r="AG690" s="401"/>
      <c r="AH690" s="401"/>
    </row>
    <row r="691" ht="12.0" customHeight="1">
      <c r="A691" s="399"/>
      <c r="B691" s="436"/>
      <c r="C691" s="399"/>
      <c r="D691" s="399"/>
      <c r="E691" s="399"/>
      <c r="F691" s="399"/>
      <c r="G691" s="436"/>
      <c r="H691" s="455"/>
      <c r="I691" s="399"/>
      <c r="J691" s="455"/>
      <c r="K691" s="438"/>
      <c r="L691" s="431">
        <v>0.0</v>
      </c>
      <c r="M691" s="431">
        <v>0.0</v>
      </c>
      <c r="N691" s="436"/>
      <c r="O691" s="399"/>
      <c r="P691" s="455">
        <v>0.0</v>
      </c>
      <c r="Q691" s="399"/>
      <c r="R691" s="399"/>
      <c r="S691" s="400"/>
      <c r="T691" s="399"/>
      <c r="U691" s="400"/>
      <c r="V691" s="400"/>
      <c r="W691" s="400"/>
      <c r="X691" s="400"/>
      <c r="Y691" s="400"/>
      <c r="Z691" s="400"/>
      <c r="AA691" s="400"/>
      <c r="AB691" s="399"/>
      <c r="AC691" s="401"/>
      <c r="AD691" s="401"/>
      <c r="AE691" s="401"/>
      <c r="AF691" s="401"/>
      <c r="AG691" s="401"/>
      <c r="AH691" s="401"/>
    </row>
    <row r="692" ht="12.0" customHeight="1">
      <c r="A692" s="399"/>
      <c r="B692" s="436"/>
      <c r="C692" s="399"/>
      <c r="D692" s="399"/>
      <c r="E692" s="399"/>
      <c r="F692" s="399"/>
      <c r="G692" s="436"/>
      <c r="H692" s="455"/>
      <c r="I692" s="399"/>
      <c r="J692" s="455"/>
      <c r="K692" s="438"/>
      <c r="L692" s="431"/>
      <c r="M692" s="431"/>
      <c r="N692" s="436"/>
      <c r="O692" s="399"/>
      <c r="P692" s="455"/>
      <c r="Q692" s="399"/>
      <c r="R692" s="399"/>
      <c r="S692" s="400"/>
      <c r="T692" s="399"/>
      <c r="U692" s="400"/>
      <c r="V692" s="400"/>
      <c r="W692" s="400"/>
      <c r="X692" s="400"/>
      <c r="Y692" s="400"/>
      <c r="Z692" s="400"/>
      <c r="AA692" s="400"/>
      <c r="AB692" s="399"/>
      <c r="AC692" s="401"/>
      <c r="AD692" s="401"/>
      <c r="AE692" s="401"/>
      <c r="AF692" s="401"/>
      <c r="AG692" s="401"/>
      <c r="AH692" s="401"/>
    </row>
    <row r="693" ht="12.0" customHeight="1">
      <c r="A693" s="399"/>
      <c r="B693" s="436"/>
      <c r="C693" s="399"/>
      <c r="D693" s="399"/>
      <c r="E693" s="441" t="s">
        <v>544</v>
      </c>
      <c r="F693" s="435" t="s">
        <v>649</v>
      </c>
      <c r="G693" s="435" t="s">
        <v>553</v>
      </c>
      <c r="H693" s="479" t="s">
        <v>631</v>
      </c>
      <c r="I693" s="435" t="s">
        <v>632</v>
      </c>
      <c r="J693" s="479" t="s">
        <v>633</v>
      </c>
      <c r="K693" s="442" t="s">
        <v>634</v>
      </c>
      <c r="L693" s="479" t="s">
        <v>635</v>
      </c>
      <c r="M693" s="431"/>
      <c r="N693" s="436"/>
      <c r="O693" s="399"/>
      <c r="P693" s="455"/>
      <c r="Q693" s="399"/>
      <c r="R693" s="399"/>
      <c r="S693" s="400"/>
      <c r="T693" s="399"/>
      <c r="U693" s="400"/>
      <c r="V693" s="400"/>
      <c r="W693" s="400"/>
      <c r="X693" s="400"/>
      <c r="Y693" s="400"/>
      <c r="Z693" s="400"/>
      <c r="AA693" s="400"/>
      <c r="AB693" s="399"/>
      <c r="AC693" s="401"/>
      <c r="AD693" s="401"/>
      <c r="AE693" s="401"/>
      <c r="AF693" s="401"/>
      <c r="AG693" s="401"/>
      <c r="AH693" s="401"/>
    </row>
    <row r="694" ht="12.0" customHeight="1">
      <c r="A694" s="399"/>
      <c r="B694" s="436"/>
      <c r="C694" s="399"/>
      <c r="D694" s="399"/>
      <c r="E694" s="399" t="s">
        <v>636</v>
      </c>
      <c r="F694" s="399"/>
      <c r="G694" s="480">
        <v>0.0</v>
      </c>
      <c r="H694" s="480">
        <v>0.0</v>
      </c>
      <c r="I694" s="456">
        <v>0.0</v>
      </c>
      <c r="J694" s="456">
        <v>0.0</v>
      </c>
      <c r="K694" s="456">
        <v>0.0</v>
      </c>
      <c r="L694" s="456">
        <v>0.0</v>
      </c>
      <c r="M694" s="431"/>
      <c r="N694" s="436"/>
      <c r="O694" s="399"/>
      <c r="P694" s="455"/>
      <c r="Q694" s="399"/>
      <c r="R694" s="399"/>
      <c r="S694" s="400"/>
      <c r="T694" s="399"/>
      <c r="U694" s="400"/>
      <c r="V694" s="400"/>
      <c r="W694" s="400"/>
      <c r="X694" s="400"/>
      <c r="Y694" s="400"/>
      <c r="Z694" s="400"/>
      <c r="AA694" s="400"/>
      <c r="AB694" s="399"/>
      <c r="AC694" s="401"/>
      <c r="AD694" s="401"/>
      <c r="AE694" s="401"/>
      <c r="AF694" s="401"/>
      <c r="AG694" s="401"/>
      <c r="AH694" s="401"/>
    </row>
    <row r="695" ht="12.0" customHeight="1">
      <c r="A695" s="399"/>
      <c r="B695" s="436"/>
      <c r="C695" s="399"/>
      <c r="D695" s="399"/>
      <c r="E695" s="399" t="s">
        <v>478</v>
      </c>
      <c r="F695" s="399"/>
      <c r="G695" s="480">
        <v>0.0</v>
      </c>
      <c r="H695" s="480">
        <v>0.0</v>
      </c>
      <c r="I695" s="456">
        <v>0.0</v>
      </c>
      <c r="J695" s="456">
        <v>0.0</v>
      </c>
      <c r="K695" s="456">
        <v>0.0</v>
      </c>
      <c r="L695" s="456">
        <v>0.0</v>
      </c>
      <c r="M695" s="431"/>
      <c r="N695" s="436"/>
      <c r="O695" s="399"/>
      <c r="P695" s="455"/>
      <c r="Q695" s="399"/>
      <c r="R695" s="399"/>
      <c r="S695" s="400"/>
      <c r="T695" s="399"/>
      <c r="U695" s="400"/>
      <c r="V695" s="400"/>
      <c r="W695" s="400"/>
      <c r="X695" s="400"/>
      <c r="Y695" s="400"/>
      <c r="Z695" s="400"/>
      <c r="AA695" s="400"/>
      <c r="AB695" s="399"/>
      <c r="AC695" s="401"/>
      <c r="AD695" s="401"/>
      <c r="AE695" s="401"/>
      <c r="AF695" s="401"/>
      <c r="AG695" s="401"/>
      <c r="AH695" s="401"/>
    </row>
    <row r="696" ht="12.0" customHeight="1">
      <c r="A696" s="399"/>
      <c r="B696" s="436"/>
      <c r="C696" s="399"/>
      <c r="D696" s="399"/>
      <c r="E696" s="399"/>
      <c r="F696" s="399"/>
      <c r="G696" s="455"/>
      <c r="H696" s="455"/>
      <c r="I696" s="456"/>
      <c r="J696" s="456"/>
      <c r="K696" s="456"/>
      <c r="L696" s="456"/>
      <c r="M696" s="431"/>
      <c r="N696" s="436"/>
      <c r="O696" s="399"/>
      <c r="P696" s="455"/>
      <c r="Q696" s="399"/>
      <c r="R696" s="399"/>
      <c r="S696" s="400"/>
      <c r="T696" s="399"/>
      <c r="U696" s="400"/>
      <c r="V696" s="400"/>
      <c r="W696" s="400"/>
      <c r="X696" s="400"/>
      <c r="Y696" s="400"/>
      <c r="Z696" s="400"/>
      <c r="AA696" s="400"/>
      <c r="AB696" s="399"/>
      <c r="AC696" s="401"/>
      <c r="AD696" s="401"/>
      <c r="AE696" s="401"/>
      <c r="AF696" s="401"/>
      <c r="AG696" s="401"/>
      <c r="AH696" s="401"/>
    </row>
    <row r="697" ht="12.0" customHeight="1">
      <c r="A697" s="399"/>
      <c r="B697" s="436"/>
      <c r="C697" s="399"/>
      <c r="D697" s="469" t="s">
        <v>993</v>
      </c>
      <c r="E697" s="507" t="s">
        <v>954</v>
      </c>
      <c r="F697" s="399"/>
      <c r="G697" s="436"/>
      <c r="H697" s="436" t="s">
        <v>410</v>
      </c>
      <c r="I697" s="423">
        <v>0.0</v>
      </c>
      <c r="J697" s="470">
        <v>1.0</v>
      </c>
      <c r="K697" s="431">
        <v>0.0</v>
      </c>
      <c r="L697" s="468">
        <v>0.0</v>
      </c>
      <c r="M697" s="431">
        <v>0.0</v>
      </c>
      <c r="N697" s="431"/>
      <c r="O697" s="431"/>
      <c r="P697" s="430"/>
      <c r="Q697" s="468">
        <v>0.0</v>
      </c>
      <c r="R697" s="468"/>
      <c r="S697" s="400"/>
      <c r="T697" s="439">
        <v>0.0</v>
      </c>
      <c r="U697" s="400">
        <v>0.0</v>
      </c>
      <c r="V697" s="400"/>
      <c r="W697" s="400"/>
      <c r="X697" s="400"/>
      <c r="Y697" s="400">
        <v>0.0</v>
      </c>
      <c r="Z697" s="400"/>
      <c r="AA697" s="400">
        <v>0.0</v>
      </c>
      <c r="AB697" s="399"/>
      <c r="AC697" s="401"/>
      <c r="AD697" s="401"/>
      <c r="AE697" s="401"/>
      <c r="AF697" s="401"/>
      <c r="AG697" s="401"/>
      <c r="AH697" s="401"/>
    </row>
    <row r="698" ht="12.0" customHeight="1">
      <c r="A698" s="399"/>
      <c r="B698" s="436"/>
      <c r="C698" s="399"/>
      <c r="D698" s="399"/>
      <c r="E698" s="399"/>
      <c r="F698" s="399"/>
      <c r="G698" s="436"/>
      <c r="H698" s="436"/>
      <c r="I698" s="399"/>
      <c r="J698" s="436"/>
      <c r="K698" s="455"/>
      <c r="L698" s="436"/>
      <c r="M698" s="399"/>
      <c r="N698" s="399"/>
      <c r="O698" s="436"/>
      <c r="P698" s="399"/>
      <c r="Q698" s="399"/>
      <c r="R698" s="399"/>
      <c r="S698" s="400"/>
      <c r="T698" s="399"/>
      <c r="U698" s="400"/>
      <c r="V698" s="400"/>
      <c r="W698" s="400"/>
      <c r="X698" s="400"/>
      <c r="Y698" s="400"/>
      <c r="Z698" s="400"/>
      <c r="AA698" s="400"/>
      <c r="AB698" s="399"/>
      <c r="AC698" s="401"/>
      <c r="AD698" s="401"/>
      <c r="AE698" s="401"/>
      <c r="AF698" s="401"/>
      <c r="AG698" s="401"/>
      <c r="AH698" s="401"/>
    </row>
    <row r="699" ht="12.0" customHeight="1">
      <c r="A699" s="399"/>
      <c r="B699" s="436"/>
      <c r="C699" s="399"/>
      <c r="D699" s="399"/>
      <c r="E699" s="399"/>
      <c r="F699" s="399"/>
      <c r="G699" s="399"/>
      <c r="H699" s="399"/>
      <c r="I699" s="399"/>
      <c r="J699" s="399"/>
      <c r="K699" s="436" t="s">
        <v>607</v>
      </c>
      <c r="L699" s="436" t="s">
        <v>541</v>
      </c>
      <c r="M699" s="436" t="s">
        <v>648</v>
      </c>
      <c r="N699" s="399"/>
      <c r="O699" s="399"/>
      <c r="P699" s="436"/>
      <c r="Q699" s="399"/>
      <c r="R699" s="399"/>
      <c r="S699" s="400"/>
      <c r="T699" s="399"/>
      <c r="U699" s="400"/>
      <c r="V699" s="400"/>
      <c r="W699" s="400"/>
      <c r="X699" s="400"/>
      <c r="Y699" s="400"/>
      <c r="Z699" s="400"/>
      <c r="AA699" s="400"/>
      <c r="AB699" s="399"/>
      <c r="AC699" s="401"/>
      <c r="AD699" s="401"/>
      <c r="AE699" s="401"/>
      <c r="AF699" s="401"/>
      <c r="AG699" s="401"/>
      <c r="AH699" s="401"/>
    </row>
    <row r="700" ht="12.0" customHeight="1">
      <c r="A700" s="399"/>
      <c r="B700" s="436"/>
      <c r="C700" s="399"/>
      <c r="D700" s="469"/>
      <c r="E700" s="441" t="s">
        <v>609</v>
      </c>
      <c r="F700" s="399"/>
      <c r="G700" s="435" t="s">
        <v>357</v>
      </c>
      <c r="H700" s="435" t="s">
        <v>610</v>
      </c>
      <c r="I700" s="435" t="s">
        <v>611</v>
      </c>
      <c r="J700" s="435" t="s">
        <v>612</v>
      </c>
      <c r="K700" s="435" t="s">
        <v>613</v>
      </c>
      <c r="L700" s="435" t="s">
        <v>614</v>
      </c>
      <c r="M700" s="435" t="s">
        <v>615</v>
      </c>
      <c r="N700" s="399"/>
      <c r="O700" s="399"/>
      <c r="P700" s="436"/>
      <c r="Q700" s="399"/>
      <c r="R700" s="399"/>
      <c r="S700" s="400"/>
      <c r="T700" s="399"/>
      <c r="U700" s="400"/>
      <c r="V700" s="400"/>
      <c r="W700" s="400"/>
      <c r="X700" s="400"/>
      <c r="Y700" s="400"/>
      <c r="Z700" s="400"/>
      <c r="AA700" s="400"/>
      <c r="AB700" s="399"/>
      <c r="AC700" s="401"/>
      <c r="AD700" s="401"/>
      <c r="AE700" s="401"/>
      <c r="AF700" s="401"/>
      <c r="AG700" s="401"/>
      <c r="AH700" s="401"/>
    </row>
    <row r="701" ht="12.0" customHeight="1">
      <c r="A701" s="399"/>
      <c r="B701" s="436"/>
      <c r="C701" s="399"/>
      <c r="D701" s="424" t="s">
        <v>477</v>
      </c>
      <c r="E701" s="399" t="s">
        <v>674</v>
      </c>
      <c r="F701" s="399"/>
      <c r="G701" s="483"/>
      <c r="H701" s="455"/>
      <c r="I701" s="436"/>
      <c r="J701" s="455"/>
      <c r="K701" s="438">
        <v>0.0</v>
      </c>
      <c r="L701" s="431">
        <v>0.0</v>
      </c>
      <c r="M701" s="431">
        <v>0.0</v>
      </c>
      <c r="N701" s="436">
        <v>1.0</v>
      </c>
      <c r="O701" s="399" t="s">
        <v>629</v>
      </c>
      <c r="P701" s="455">
        <v>0.0</v>
      </c>
      <c r="Q701" s="399" t="s">
        <v>675</v>
      </c>
      <c r="R701" s="400"/>
      <c r="S701" s="399"/>
      <c r="T701" s="400"/>
      <c r="U701" s="400"/>
      <c r="V701" s="400"/>
      <c r="W701" s="400"/>
      <c r="X701" s="400"/>
      <c r="Y701" s="400"/>
      <c r="Z701" s="399"/>
      <c r="AA701" s="399"/>
      <c r="AB701" s="399"/>
      <c r="AC701" s="401"/>
      <c r="AD701" s="401"/>
      <c r="AE701" s="401"/>
      <c r="AF701" s="401"/>
      <c r="AG701" s="401"/>
      <c r="AH701" s="401"/>
    </row>
    <row r="702" ht="12.0" customHeight="1">
      <c r="A702" s="399"/>
      <c r="B702" s="436"/>
      <c r="C702" s="399"/>
      <c r="D702" s="399" t="s">
        <v>478</v>
      </c>
      <c r="E702" s="399" t="s">
        <v>676</v>
      </c>
      <c r="F702" s="399"/>
      <c r="G702" s="483"/>
      <c r="H702" s="455"/>
      <c r="I702" s="436"/>
      <c r="J702" s="455"/>
      <c r="K702" s="438">
        <v>0.0</v>
      </c>
      <c r="L702" s="431">
        <v>0.0</v>
      </c>
      <c r="M702" s="431">
        <v>0.0</v>
      </c>
      <c r="N702" s="436">
        <v>3.0</v>
      </c>
      <c r="O702" s="399" t="s">
        <v>629</v>
      </c>
      <c r="P702" s="455">
        <v>0.0</v>
      </c>
      <c r="Q702" s="399" t="s">
        <v>927</v>
      </c>
      <c r="R702" s="400"/>
      <c r="S702" s="399"/>
      <c r="T702" s="400"/>
      <c r="U702" s="400"/>
      <c r="V702" s="400"/>
      <c r="W702" s="400"/>
      <c r="X702" s="400"/>
      <c r="Y702" s="400"/>
      <c r="Z702" s="399"/>
      <c r="AA702" s="399"/>
      <c r="AB702" s="399"/>
      <c r="AC702" s="401"/>
      <c r="AD702" s="401"/>
      <c r="AE702" s="401"/>
      <c r="AF702" s="401"/>
      <c r="AG702" s="401"/>
      <c r="AH702" s="401"/>
    </row>
    <row r="703" ht="12.0" customHeight="1">
      <c r="A703" s="399"/>
      <c r="B703" s="436"/>
      <c r="C703" s="399"/>
      <c r="D703" s="399" t="s">
        <v>478</v>
      </c>
      <c r="E703" s="399" t="s">
        <v>928</v>
      </c>
      <c r="F703" s="399"/>
      <c r="G703" s="483"/>
      <c r="H703" s="455"/>
      <c r="I703" s="436"/>
      <c r="J703" s="455"/>
      <c r="K703" s="438">
        <v>0.0</v>
      </c>
      <c r="L703" s="431">
        <v>0.0</v>
      </c>
      <c r="M703" s="431">
        <v>0.0</v>
      </c>
      <c r="N703" s="436">
        <v>27.0</v>
      </c>
      <c r="O703" s="399" t="s">
        <v>629</v>
      </c>
      <c r="P703" s="455">
        <v>0.0</v>
      </c>
      <c r="Q703" s="399" t="s">
        <v>948</v>
      </c>
      <c r="R703" s="400"/>
      <c r="S703" s="399"/>
      <c r="T703" s="400"/>
      <c r="U703" s="400"/>
      <c r="V703" s="400"/>
      <c r="W703" s="400"/>
      <c r="X703" s="400"/>
      <c r="Y703" s="400"/>
      <c r="Z703" s="399"/>
      <c r="AA703" s="399"/>
      <c r="AB703" s="399"/>
      <c r="AC703" s="401"/>
      <c r="AD703" s="401"/>
      <c r="AE703" s="401"/>
      <c r="AF703" s="401"/>
      <c r="AG703" s="401"/>
      <c r="AH703" s="401"/>
    </row>
    <row r="704" ht="12.0" customHeight="1">
      <c r="A704" s="399"/>
      <c r="B704" s="436"/>
      <c r="C704" s="399"/>
      <c r="D704" s="399" t="s">
        <v>478</v>
      </c>
      <c r="E704" s="399" t="s">
        <v>654</v>
      </c>
      <c r="F704" s="399"/>
      <c r="G704" s="483"/>
      <c r="H704" s="455"/>
      <c r="I704" s="436"/>
      <c r="J704" s="455"/>
      <c r="K704" s="438">
        <v>0.0</v>
      </c>
      <c r="L704" s="478">
        <v>0.0</v>
      </c>
      <c r="M704" s="478">
        <v>0.0</v>
      </c>
      <c r="N704" s="436">
        <v>4.0</v>
      </c>
      <c r="O704" s="399" t="s">
        <v>629</v>
      </c>
      <c r="P704" s="479">
        <v>0.0</v>
      </c>
      <c r="Q704" s="424" t="s">
        <v>655</v>
      </c>
      <c r="R704" s="424"/>
      <c r="S704" s="400"/>
      <c r="T704" s="399"/>
      <c r="U704" s="400"/>
      <c r="V704" s="400"/>
      <c r="W704" s="400"/>
      <c r="X704" s="400"/>
      <c r="Y704" s="400"/>
      <c r="Z704" s="400"/>
      <c r="AA704" s="400"/>
      <c r="AB704" s="399"/>
      <c r="AC704" s="401"/>
      <c r="AD704" s="401"/>
      <c r="AE704" s="401"/>
      <c r="AF704" s="401"/>
      <c r="AG704" s="401"/>
      <c r="AH704" s="401"/>
    </row>
    <row r="705" ht="12.0" customHeight="1">
      <c r="A705" s="399"/>
      <c r="B705" s="436"/>
      <c r="C705" s="399"/>
      <c r="D705" s="399"/>
      <c r="E705" s="399"/>
      <c r="F705" s="399"/>
      <c r="G705" s="436"/>
      <c r="H705" s="455"/>
      <c r="I705" s="399"/>
      <c r="J705" s="455"/>
      <c r="K705" s="438"/>
      <c r="L705" s="431">
        <v>0.0</v>
      </c>
      <c r="M705" s="431">
        <v>0.0</v>
      </c>
      <c r="N705" s="436"/>
      <c r="O705" s="399"/>
      <c r="P705" s="455">
        <v>0.0</v>
      </c>
      <c r="Q705" s="399"/>
      <c r="R705" s="399"/>
      <c r="S705" s="400"/>
      <c r="T705" s="399"/>
      <c r="U705" s="400"/>
      <c r="V705" s="400"/>
      <c r="W705" s="400"/>
      <c r="X705" s="400"/>
      <c r="Y705" s="400"/>
      <c r="Z705" s="400"/>
      <c r="AA705" s="400"/>
      <c r="AB705" s="399"/>
      <c r="AC705" s="401"/>
      <c r="AD705" s="401"/>
      <c r="AE705" s="401"/>
      <c r="AF705" s="401"/>
      <c r="AG705" s="401"/>
      <c r="AH705" s="401"/>
    </row>
    <row r="706" ht="12.0" customHeight="1">
      <c r="A706" s="399"/>
      <c r="B706" s="436"/>
      <c r="C706" s="399"/>
      <c r="D706" s="399"/>
      <c r="E706" s="399"/>
      <c r="F706" s="399"/>
      <c r="G706" s="436"/>
      <c r="H706" s="455"/>
      <c r="I706" s="399"/>
      <c r="J706" s="455"/>
      <c r="K706" s="438"/>
      <c r="L706" s="431"/>
      <c r="M706" s="431"/>
      <c r="N706" s="436"/>
      <c r="O706" s="399"/>
      <c r="P706" s="455"/>
      <c r="Q706" s="399"/>
      <c r="R706" s="399"/>
      <c r="S706" s="400"/>
      <c r="T706" s="399"/>
      <c r="U706" s="400"/>
      <c r="V706" s="400"/>
      <c r="W706" s="400"/>
      <c r="X706" s="400"/>
      <c r="Y706" s="400"/>
      <c r="Z706" s="400"/>
      <c r="AA706" s="400"/>
      <c r="AB706" s="399"/>
      <c r="AC706" s="401"/>
      <c r="AD706" s="401"/>
      <c r="AE706" s="401"/>
      <c r="AF706" s="401"/>
      <c r="AG706" s="401"/>
      <c r="AH706" s="401"/>
    </row>
    <row r="707" ht="12.0" customHeight="1">
      <c r="A707" s="399"/>
      <c r="B707" s="436"/>
      <c r="C707" s="399"/>
      <c r="D707" s="399"/>
      <c r="E707" s="441" t="s">
        <v>544</v>
      </c>
      <c r="F707" s="435" t="s">
        <v>649</v>
      </c>
      <c r="G707" s="435" t="s">
        <v>553</v>
      </c>
      <c r="H707" s="479" t="s">
        <v>631</v>
      </c>
      <c r="I707" s="435" t="s">
        <v>632</v>
      </c>
      <c r="J707" s="479" t="s">
        <v>633</v>
      </c>
      <c r="K707" s="442" t="s">
        <v>634</v>
      </c>
      <c r="L707" s="479" t="s">
        <v>635</v>
      </c>
      <c r="M707" s="431"/>
      <c r="N707" s="436"/>
      <c r="O707" s="399"/>
      <c r="P707" s="455"/>
      <c r="Q707" s="399"/>
      <c r="R707" s="399"/>
      <c r="S707" s="400"/>
      <c r="T707" s="399"/>
      <c r="U707" s="400"/>
      <c r="V707" s="400"/>
      <c r="W707" s="400"/>
      <c r="X707" s="400"/>
      <c r="Y707" s="400"/>
      <c r="Z707" s="400"/>
      <c r="AA707" s="400"/>
      <c r="AB707" s="399"/>
      <c r="AC707" s="401"/>
      <c r="AD707" s="401"/>
      <c r="AE707" s="401"/>
      <c r="AF707" s="401"/>
      <c r="AG707" s="401"/>
      <c r="AH707" s="401"/>
    </row>
    <row r="708" ht="12.0" customHeight="1">
      <c r="A708" s="399"/>
      <c r="B708" s="436"/>
      <c r="C708" s="399"/>
      <c r="D708" s="399"/>
      <c r="E708" s="399" t="s">
        <v>636</v>
      </c>
      <c r="F708" s="399"/>
      <c r="G708" s="480">
        <v>0.0</v>
      </c>
      <c r="H708" s="480">
        <v>0.0</v>
      </c>
      <c r="I708" s="456">
        <v>0.0</v>
      </c>
      <c r="J708" s="456">
        <v>0.0</v>
      </c>
      <c r="K708" s="456">
        <v>0.0</v>
      </c>
      <c r="L708" s="456">
        <v>0.0</v>
      </c>
      <c r="M708" s="431"/>
      <c r="N708" s="436"/>
      <c r="O708" s="399"/>
      <c r="P708" s="455"/>
      <c r="Q708" s="399"/>
      <c r="R708" s="399"/>
      <c r="S708" s="400"/>
      <c r="T708" s="399"/>
      <c r="U708" s="400"/>
      <c r="V708" s="400"/>
      <c r="W708" s="400"/>
      <c r="X708" s="400"/>
      <c r="Y708" s="400"/>
      <c r="Z708" s="400"/>
      <c r="AA708" s="400"/>
      <c r="AB708" s="399"/>
      <c r="AC708" s="401"/>
      <c r="AD708" s="401"/>
      <c r="AE708" s="401"/>
      <c r="AF708" s="401"/>
      <c r="AG708" s="401"/>
      <c r="AH708" s="401"/>
    </row>
    <row r="709" ht="12.0" customHeight="1">
      <c r="A709" s="399"/>
      <c r="B709" s="436"/>
      <c r="C709" s="399"/>
      <c r="D709" s="399"/>
      <c r="E709" s="399" t="s">
        <v>478</v>
      </c>
      <c r="F709" s="399"/>
      <c r="G709" s="480">
        <v>0.0</v>
      </c>
      <c r="H709" s="480">
        <v>0.0</v>
      </c>
      <c r="I709" s="456">
        <v>0.0</v>
      </c>
      <c r="J709" s="456">
        <v>0.0</v>
      </c>
      <c r="K709" s="456">
        <v>0.0</v>
      </c>
      <c r="L709" s="456">
        <v>0.0</v>
      </c>
      <c r="M709" s="431"/>
      <c r="N709" s="436"/>
      <c r="O709" s="399"/>
      <c r="P709" s="455"/>
      <c r="Q709" s="399"/>
      <c r="R709" s="399"/>
      <c r="S709" s="400"/>
      <c r="T709" s="399"/>
      <c r="U709" s="400"/>
      <c r="V709" s="400"/>
      <c r="W709" s="400"/>
      <c r="X709" s="400"/>
      <c r="Y709" s="400"/>
      <c r="Z709" s="400"/>
      <c r="AA709" s="400"/>
      <c r="AB709" s="399"/>
      <c r="AC709" s="428"/>
      <c r="AD709" s="401"/>
      <c r="AE709" s="505"/>
      <c r="AF709" s="401"/>
      <c r="AG709" s="401"/>
      <c r="AH709" s="401"/>
    </row>
    <row r="710" ht="12.0" customHeight="1">
      <c r="A710" s="399"/>
      <c r="B710" s="436"/>
      <c r="C710" s="399"/>
      <c r="D710" s="399"/>
      <c r="E710" s="399"/>
      <c r="F710" s="399"/>
      <c r="G710" s="455"/>
      <c r="H710" s="455"/>
      <c r="I710" s="456"/>
      <c r="J710" s="456"/>
      <c r="K710" s="456"/>
      <c r="L710" s="456"/>
      <c r="M710" s="431"/>
      <c r="N710" s="436"/>
      <c r="O710" s="399"/>
      <c r="P710" s="455"/>
      <c r="Q710" s="399"/>
      <c r="R710" s="399"/>
      <c r="S710" s="400"/>
      <c r="T710" s="399"/>
      <c r="U710" s="400"/>
      <c r="V710" s="400"/>
      <c r="W710" s="400"/>
      <c r="X710" s="400"/>
      <c r="Y710" s="400"/>
      <c r="Z710" s="400"/>
      <c r="AA710" s="400"/>
      <c r="AB710" s="399"/>
      <c r="AC710" s="401"/>
      <c r="AD710" s="401"/>
      <c r="AE710" s="401"/>
      <c r="AF710" s="401"/>
      <c r="AG710" s="401"/>
      <c r="AH710" s="401"/>
    </row>
    <row r="711" ht="12.0" customHeight="1">
      <c r="A711" s="399"/>
      <c r="B711" s="436"/>
      <c r="C711" s="399"/>
      <c r="D711" s="469" t="s">
        <v>994</v>
      </c>
      <c r="E711" s="507" t="s">
        <v>956</v>
      </c>
      <c r="F711" s="399"/>
      <c r="G711" s="436"/>
      <c r="H711" s="436" t="s">
        <v>410</v>
      </c>
      <c r="I711" s="423">
        <v>0.0</v>
      </c>
      <c r="J711" s="470">
        <v>1.0</v>
      </c>
      <c r="K711" s="431">
        <v>0.0</v>
      </c>
      <c r="L711" s="468">
        <v>0.0</v>
      </c>
      <c r="M711" s="431">
        <v>0.0</v>
      </c>
      <c r="N711" s="431"/>
      <c r="O711" s="431"/>
      <c r="P711" s="430"/>
      <c r="Q711" s="468">
        <v>0.0</v>
      </c>
      <c r="R711" s="468"/>
      <c r="S711" s="400"/>
      <c r="T711" s="439">
        <v>0.0</v>
      </c>
      <c r="U711" s="400">
        <v>0.0</v>
      </c>
      <c r="V711" s="400"/>
      <c r="W711" s="400"/>
      <c r="X711" s="400"/>
      <c r="Y711" s="400">
        <v>0.0</v>
      </c>
      <c r="Z711" s="400"/>
      <c r="AA711" s="400">
        <v>0.0</v>
      </c>
      <c r="AB711" s="399"/>
      <c r="AC711" s="401"/>
      <c r="AD711" s="401"/>
      <c r="AE711" s="401"/>
      <c r="AF711" s="401"/>
      <c r="AG711" s="401"/>
      <c r="AH711" s="401"/>
    </row>
    <row r="712" ht="12.0" customHeight="1">
      <c r="A712" s="399"/>
      <c r="B712" s="436"/>
      <c r="C712" s="399"/>
      <c r="D712" s="399"/>
      <c r="E712" s="399"/>
      <c r="F712" s="399"/>
      <c r="G712" s="436"/>
      <c r="H712" s="436"/>
      <c r="I712" s="399"/>
      <c r="J712" s="436"/>
      <c r="K712" s="455"/>
      <c r="L712" s="436"/>
      <c r="M712" s="399"/>
      <c r="N712" s="399"/>
      <c r="O712" s="436"/>
      <c r="P712" s="399"/>
      <c r="Q712" s="399"/>
      <c r="R712" s="399"/>
      <c r="S712" s="400"/>
      <c r="T712" s="399"/>
      <c r="U712" s="400"/>
      <c r="V712" s="400"/>
      <c r="W712" s="400"/>
      <c r="X712" s="400"/>
      <c r="Y712" s="400"/>
      <c r="Z712" s="400"/>
      <c r="AA712" s="400"/>
      <c r="AB712" s="399"/>
      <c r="AC712" s="401"/>
      <c r="AD712" s="401"/>
      <c r="AE712" s="401"/>
      <c r="AF712" s="401"/>
      <c r="AG712" s="401"/>
      <c r="AH712" s="401"/>
    </row>
    <row r="713" ht="12.0" customHeight="1">
      <c r="A713" s="399"/>
      <c r="B713" s="436"/>
      <c r="C713" s="399"/>
      <c r="D713" s="399"/>
      <c r="E713" s="399"/>
      <c r="F713" s="399"/>
      <c r="G713" s="399"/>
      <c r="H713" s="399"/>
      <c r="I713" s="399"/>
      <c r="J713" s="399"/>
      <c r="K713" s="436" t="s">
        <v>607</v>
      </c>
      <c r="L713" s="436" t="s">
        <v>541</v>
      </c>
      <c r="M713" s="436" t="s">
        <v>648</v>
      </c>
      <c r="N713" s="399"/>
      <c r="O713" s="399"/>
      <c r="P713" s="436"/>
      <c r="Q713" s="399"/>
      <c r="R713" s="399"/>
      <c r="S713" s="400"/>
      <c r="T713" s="399"/>
      <c r="U713" s="400"/>
      <c r="V713" s="400"/>
      <c r="W713" s="400"/>
      <c r="X713" s="400"/>
      <c r="Y713" s="400"/>
      <c r="Z713" s="400"/>
      <c r="AA713" s="400"/>
      <c r="AB713" s="399"/>
      <c r="AC713" s="401"/>
      <c r="AD713" s="401"/>
      <c r="AE713" s="401"/>
      <c r="AF713" s="401"/>
      <c r="AG713" s="401"/>
      <c r="AH713" s="401"/>
    </row>
    <row r="714" ht="12.0" customHeight="1">
      <c r="A714" s="399"/>
      <c r="B714" s="436"/>
      <c r="C714" s="399"/>
      <c r="D714" s="469"/>
      <c r="E714" s="441" t="s">
        <v>609</v>
      </c>
      <c r="F714" s="399"/>
      <c r="G714" s="435" t="s">
        <v>357</v>
      </c>
      <c r="H714" s="435" t="s">
        <v>610</v>
      </c>
      <c r="I714" s="435" t="s">
        <v>611</v>
      </c>
      <c r="J714" s="435" t="s">
        <v>612</v>
      </c>
      <c r="K714" s="435" t="s">
        <v>613</v>
      </c>
      <c r="L714" s="435" t="s">
        <v>614</v>
      </c>
      <c r="M714" s="435" t="s">
        <v>615</v>
      </c>
      <c r="N714" s="399"/>
      <c r="O714" s="399"/>
      <c r="P714" s="436"/>
      <c r="Q714" s="399"/>
      <c r="R714" s="399"/>
      <c r="S714" s="400"/>
      <c r="T714" s="399"/>
      <c r="U714" s="400"/>
      <c r="V714" s="400"/>
      <c r="W714" s="400"/>
      <c r="X714" s="400"/>
      <c r="Y714" s="400"/>
      <c r="Z714" s="400"/>
      <c r="AA714" s="400"/>
      <c r="AB714" s="399"/>
      <c r="AC714" s="401"/>
      <c r="AD714" s="401"/>
      <c r="AE714" s="401"/>
      <c r="AF714" s="401"/>
      <c r="AG714" s="401"/>
      <c r="AH714" s="401"/>
    </row>
    <row r="715" ht="12.0" customHeight="1">
      <c r="A715" s="399"/>
      <c r="B715" s="436"/>
      <c r="C715" s="399"/>
      <c r="D715" s="424" t="s">
        <v>477</v>
      </c>
      <c r="E715" s="399" t="s">
        <v>674</v>
      </c>
      <c r="F715" s="399"/>
      <c r="G715" s="483"/>
      <c r="H715" s="455"/>
      <c r="I715" s="436"/>
      <c r="J715" s="455"/>
      <c r="K715" s="438">
        <v>0.0</v>
      </c>
      <c r="L715" s="431">
        <v>0.0</v>
      </c>
      <c r="M715" s="431">
        <v>0.0</v>
      </c>
      <c r="N715" s="436">
        <v>1.0</v>
      </c>
      <c r="O715" s="399" t="s">
        <v>629</v>
      </c>
      <c r="P715" s="455">
        <v>0.0</v>
      </c>
      <c r="Q715" s="399" t="s">
        <v>675</v>
      </c>
      <c r="R715" s="400"/>
      <c r="S715" s="399"/>
      <c r="T715" s="400"/>
      <c r="U715" s="400"/>
      <c r="V715" s="400"/>
      <c r="W715" s="400"/>
      <c r="X715" s="400"/>
      <c r="Y715" s="400"/>
      <c r="Z715" s="399"/>
      <c r="AA715" s="399"/>
      <c r="AB715" s="399"/>
      <c r="AC715" s="401"/>
      <c r="AD715" s="401"/>
      <c r="AE715" s="401"/>
      <c r="AF715" s="401"/>
      <c r="AG715" s="401"/>
      <c r="AH715" s="401"/>
    </row>
    <row r="716" ht="12.0" customHeight="1">
      <c r="A716" s="399"/>
      <c r="B716" s="436"/>
      <c r="C716" s="399"/>
      <c r="D716" s="424" t="s">
        <v>477</v>
      </c>
      <c r="E716" s="399" t="s">
        <v>676</v>
      </c>
      <c r="F716" s="399"/>
      <c r="G716" s="483"/>
      <c r="H716" s="455"/>
      <c r="I716" s="436"/>
      <c r="J716" s="455"/>
      <c r="K716" s="438">
        <v>0.0</v>
      </c>
      <c r="L716" s="431">
        <v>0.0</v>
      </c>
      <c r="M716" s="431">
        <v>0.0</v>
      </c>
      <c r="N716" s="436">
        <v>2.0</v>
      </c>
      <c r="O716" s="399" t="s">
        <v>629</v>
      </c>
      <c r="P716" s="455">
        <v>0.0</v>
      </c>
      <c r="Q716" s="399" t="s">
        <v>659</v>
      </c>
      <c r="R716" s="400"/>
      <c r="S716" s="399"/>
      <c r="T716" s="400"/>
      <c r="U716" s="400"/>
      <c r="V716" s="400"/>
      <c r="W716" s="400"/>
      <c r="X716" s="400"/>
      <c r="Y716" s="400"/>
      <c r="Z716" s="399"/>
      <c r="AA716" s="399"/>
      <c r="AB716" s="399"/>
      <c r="AC716" s="401"/>
      <c r="AD716" s="401"/>
      <c r="AE716" s="401"/>
      <c r="AF716" s="401"/>
      <c r="AG716" s="401"/>
      <c r="AH716" s="401"/>
    </row>
    <row r="717" ht="12.0" customHeight="1">
      <c r="A717" s="399"/>
      <c r="B717" s="436"/>
      <c r="C717" s="399"/>
      <c r="D717" s="424" t="s">
        <v>477</v>
      </c>
      <c r="E717" s="399" t="s">
        <v>677</v>
      </c>
      <c r="F717" s="399"/>
      <c r="G717" s="483"/>
      <c r="H717" s="455"/>
      <c r="I717" s="436"/>
      <c r="J717" s="455"/>
      <c r="K717" s="438">
        <v>0.0</v>
      </c>
      <c r="L717" s="431">
        <v>0.0</v>
      </c>
      <c r="M717" s="431">
        <v>0.0</v>
      </c>
      <c r="N717" s="436">
        <v>27.0</v>
      </c>
      <c r="O717" s="399" t="s">
        <v>629</v>
      </c>
      <c r="P717" s="455">
        <v>0.0</v>
      </c>
      <c r="Q717" s="399" t="s">
        <v>678</v>
      </c>
      <c r="R717" s="400"/>
      <c r="S717" s="399"/>
      <c r="T717" s="400"/>
      <c r="U717" s="400"/>
      <c r="V717" s="400"/>
      <c r="W717" s="400"/>
      <c r="X717" s="400"/>
      <c r="Y717" s="400"/>
      <c r="Z717" s="399"/>
      <c r="AA717" s="399"/>
      <c r="AB717" s="399"/>
      <c r="AC717" s="401"/>
      <c r="AD717" s="401"/>
      <c r="AE717" s="401"/>
      <c r="AF717" s="401"/>
      <c r="AG717" s="401"/>
      <c r="AH717" s="401"/>
    </row>
    <row r="718" ht="12.0" customHeight="1">
      <c r="A718" s="399"/>
      <c r="B718" s="436"/>
      <c r="C718" s="399"/>
      <c r="D718" s="399" t="s">
        <v>477</v>
      </c>
      <c r="E718" s="399" t="s">
        <v>654</v>
      </c>
      <c r="F718" s="399"/>
      <c r="G718" s="483"/>
      <c r="H718" s="455"/>
      <c r="I718" s="436"/>
      <c r="J718" s="455"/>
      <c r="K718" s="438">
        <v>0.0</v>
      </c>
      <c r="L718" s="431">
        <v>0.0</v>
      </c>
      <c r="M718" s="431">
        <v>0.0</v>
      </c>
      <c r="N718" s="436">
        <v>2.5</v>
      </c>
      <c r="O718" s="399" t="s">
        <v>629</v>
      </c>
      <c r="P718" s="455">
        <v>0.0</v>
      </c>
      <c r="Q718" s="424" t="s">
        <v>655</v>
      </c>
      <c r="R718" s="424"/>
      <c r="S718" s="400"/>
      <c r="T718" s="399"/>
      <c r="U718" s="400"/>
      <c r="V718" s="400"/>
      <c r="W718" s="400"/>
      <c r="X718" s="400"/>
      <c r="Y718" s="400"/>
      <c r="Z718" s="400"/>
      <c r="AA718" s="400"/>
      <c r="AB718" s="399"/>
      <c r="AC718" s="401"/>
      <c r="AD718" s="401"/>
      <c r="AE718" s="401"/>
      <c r="AF718" s="401"/>
      <c r="AG718" s="401"/>
      <c r="AH718" s="401"/>
    </row>
    <row r="719" ht="12.0" customHeight="1">
      <c r="A719" s="399"/>
      <c r="B719" s="436"/>
      <c r="C719" s="399"/>
      <c r="D719" s="399" t="s">
        <v>478</v>
      </c>
      <c r="E719" s="399" t="s">
        <v>654</v>
      </c>
      <c r="F719" s="399"/>
      <c r="G719" s="483"/>
      <c r="H719" s="455"/>
      <c r="I719" s="436"/>
      <c r="J719" s="455"/>
      <c r="K719" s="438">
        <v>0.0</v>
      </c>
      <c r="L719" s="478">
        <v>0.0</v>
      </c>
      <c r="M719" s="478">
        <v>0.0</v>
      </c>
      <c r="N719" s="436">
        <v>4.0</v>
      </c>
      <c r="O719" s="399" t="s">
        <v>629</v>
      </c>
      <c r="P719" s="479">
        <v>0.0</v>
      </c>
      <c r="Q719" s="424" t="s">
        <v>655</v>
      </c>
      <c r="R719" s="424"/>
      <c r="S719" s="400"/>
      <c r="T719" s="399"/>
      <c r="U719" s="400"/>
      <c r="V719" s="400"/>
      <c r="W719" s="400"/>
      <c r="X719" s="400"/>
      <c r="Y719" s="400"/>
      <c r="Z719" s="400"/>
      <c r="AA719" s="400"/>
      <c r="AB719" s="399"/>
      <c r="AC719" s="401"/>
      <c r="AD719" s="401"/>
      <c r="AE719" s="401"/>
      <c r="AF719" s="401"/>
      <c r="AG719" s="401"/>
      <c r="AH719" s="401"/>
    </row>
    <row r="720" ht="12.0" customHeight="1">
      <c r="A720" s="399"/>
      <c r="B720" s="436"/>
      <c r="C720" s="399"/>
      <c r="D720" s="399"/>
      <c r="E720" s="399"/>
      <c r="F720" s="399"/>
      <c r="G720" s="436"/>
      <c r="H720" s="455"/>
      <c r="I720" s="399"/>
      <c r="J720" s="455"/>
      <c r="K720" s="438"/>
      <c r="L720" s="431">
        <v>0.0</v>
      </c>
      <c r="M720" s="431">
        <v>0.0</v>
      </c>
      <c r="N720" s="436"/>
      <c r="O720" s="399"/>
      <c r="P720" s="455">
        <v>0.0</v>
      </c>
      <c r="Q720" s="399"/>
      <c r="R720" s="399"/>
      <c r="S720" s="400"/>
      <c r="T720" s="399"/>
      <c r="U720" s="400"/>
      <c r="V720" s="400"/>
      <c r="W720" s="400"/>
      <c r="X720" s="400"/>
      <c r="Y720" s="400"/>
      <c r="Z720" s="400"/>
      <c r="AA720" s="400"/>
      <c r="AB720" s="399"/>
      <c r="AC720" s="401"/>
      <c r="AD720" s="401"/>
      <c r="AE720" s="401"/>
      <c r="AF720" s="401"/>
      <c r="AG720" s="401"/>
      <c r="AH720" s="401"/>
    </row>
    <row r="721" ht="12.0" customHeight="1">
      <c r="A721" s="399"/>
      <c r="B721" s="436"/>
      <c r="C721" s="399"/>
      <c r="D721" s="399"/>
      <c r="E721" s="399"/>
      <c r="F721" s="399"/>
      <c r="G721" s="436"/>
      <c r="H721" s="455"/>
      <c r="I721" s="399"/>
      <c r="J721" s="455"/>
      <c r="K721" s="438"/>
      <c r="L721" s="431"/>
      <c r="M721" s="431"/>
      <c r="N721" s="436"/>
      <c r="O721" s="399"/>
      <c r="P721" s="455"/>
      <c r="Q721" s="399"/>
      <c r="R721" s="399"/>
      <c r="S721" s="400"/>
      <c r="T721" s="399"/>
      <c r="U721" s="400"/>
      <c r="V721" s="400"/>
      <c r="W721" s="400"/>
      <c r="X721" s="400"/>
      <c r="Y721" s="400"/>
      <c r="Z721" s="400"/>
      <c r="AA721" s="400"/>
      <c r="AB721" s="399"/>
      <c r="AC721" s="401"/>
      <c r="AD721" s="401"/>
      <c r="AE721" s="401"/>
      <c r="AF721" s="401"/>
      <c r="AG721" s="401"/>
      <c r="AH721" s="401"/>
    </row>
    <row r="722" ht="12.0" customHeight="1">
      <c r="A722" s="399"/>
      <c r="B722" s="436"/>
      <c r="C722" s="399"/>
      <c r="D722" s="399"/>
      <c r="E722" s="441" t="s">
        <v>544</v>
      </c>
      <c r="F722" s="435" t="s">
        <v>649</v>
      </c>
      <c r="G722" s="435" t="s">
        <v>553</v>
      </c>
      <c r="H722" s="479" t="s">
        <v>631</v>
      </c>
      <c r="I722" s="435" t="s">
        <v>632</v>
      </c>
      <c r="J722" s="479" t="s">
        <v>633</v>
      </c>
      <c r="K722" s="442" t="s">
        <v>634</v>
      </c>
      <c r="L722" s="479" t="s">
        <v>635</v>
      </c>
      <c r="M722" s="431"/>
      <c r="N722" s="436"/>
      <c r="O722" s="399"/>
      <c r="P722" s="455"/>
      <c r="Q722" s="399"/>
      <c r="R722" s="399"/>
      <c r="S722" s="400"/>
      <c r="T722" s="399"/>
      <c r="U722" s="400"/>
      <c r="V722" s="400"/>
      <c r="W722" s="400"/>
      <c r="X722" s="400"/>
      <c r="Y722" s="400"/>
      <c r="Z722" s="400"/>
      <c r="AA722" s="400"/>
      <c r="AB722" s="399"/>
      <c r="AC722" s="401"/>
      <c r="AD722" s="401"/>
      <c r="AE722" s="401"/>
      <c r="AF722" s="401"/>
      <c r="AG722" s="401"/>
      <c r="AH722" s="401"/>
    </row>
    <row r="723" ht="12.0" customHeight="1">
      <c r="A723" s="399"/>
      <c r="B723" s="436"/>
      <c r="C723" s="399"/>
      <c r="D723" s="399"/>
      <c r="E723" s="399" t="s">
        <v>636</v>
      </c>
      <c r="F723" s="399"/>
      <c r="G723" s="480">
        <v>0.0</v>
      </c>
      <c r="H723" s="480">
        <v>0.0</v>
      </c>
      <c r="I723" s="456">
        <v>0.0</v>
      </c>
      <c r="J723" s="456">
        <v>0.0</v>
      </c>
      <c r="K723" s="456">
        <v>0.0</v>
      </c>
      <c r="L723" s="456">
        <v>0.0</v>
      </c>
      <c r="M723" s="431"/>
      <c r="N723" s="436"/>
      <c r="O723" s="399"/>
      <c r="P723" s="455"/>
      <c r="Q723" s="399"/>
      <c r="R723" s="399"/>
      <c r="S723" s="400"/>
      <c r="T723" s="399"/>
      <c r="U723" s="400"/>
      <c r="V723" s="400"/>
      <c r="W723" s="400"/>
      <c r="X723" s="400"/>
      <c r="Y723" s="400"/>
      <c r="Z723" s="400"/>
      <c r="AA723" s="400"/>
      <c r="AB723" s="399"/>
      <c r="AC723" s="401"/>
      <c r="AD723" s="401"/>
      <c r="AE723" s="401"/>
      <c r="AF723" s="401"/>
      <c r="AG723" s="401"/>
      <c r="AH723" s="401"/>
    </row>
    <row r="724" ht="12.0" customHeight="1">
      <c r="A724" s="399"/>
      <c r="B724" s="436"/>
      <c r="C724" s="399"/>
      <c r="D724" s="399"/>
      <c r="E724" s="399" t="s">
        <v>478</v>
      </c>
      <c r="F724" s="399"/>
      <c r="G724" s="480">
        <v>0.0</v>
      </c>
      <c r="H724" s="480">
        <v>0.0</v>
      </c>
      <c r="I724" s="456">
        <v>0.0</v>
      </c>
      <c r="J724" s="456">
        <v>0.0</v>
      </c>
      <c r="K724" s="456">
        <v>0.0</v>
      </c>
      <c r="L724" s="456">
        <v>0.0</v>
      </c>
      <c r="M724" s="431"/>
      <c r="N724" s="436"/>
      <c r="O724" s="399"/>
      <c r="P724" s="455"/>
      <c r="Q724" s="399"/>
      <c r="R724" s="399"/>
      <c r="S724" s="400"/>
      <c r="T724" s="399"/>
      <c r="U724" s="400"/>
      <c r="V724" s="400"/>
      <c r="W724" s="400"/>
      <c r="X724" s="400"/>
      <c r="Y724" s="400"/>
      <c r="Z724" s="400"/>
      <c r="AA724" s="400"/>
      <c r="AB724" s="399"/>
      <c r="AC724" s="401"/>
      <c r="AD724" s="401"/>
      <c r="AE724" s="401"/>
      <c r="AF724" s="401"/>
      <c r="AG724" s="401"/>
      <c r="AH724" s="401"/>
    </row>
    <row r="725" ht="12.0" customHeight="1">
      <c r="A725" s="399"/>
      <c r="B725" s="436"/>
      <c r="C725" s="399"/>
      <c r="D725" s="399"/>
      <c r="E725" s="399"/>
      <c r="F725" s="399"/>
      <c r="G725" s="455"/>
      <c r="H725" s="455"/>
      <c r="I725" s="456"/>
      <c r="J725" s="456"/>
      <c r="K725" s="456"/>
      <c r="L725" s="456"/>
      <c r="M725" s="431"/>
      <c r="N725" s="436"/>
      <c r="O725" s="399"/>
      <c r="P725" s="455"/>
      <c r="Q725" s="399"/>
      <c r="R725" s="399"/>
      <c r="S725" s="400"/>
      <c r="T725" s="399"/>
      <c r="U725" s="400"/>
      <c r="V725" s="400"/>
      <c r="W725" s="400"/>
      <c r="X725" s="400"/>
      <c r="Y725" s="400"/>
      <c r="Z725" s="400"/>
      <c r="AA725" s="400"/>
      <c r="AB725" s="399"/>
      <c r="AC725" s="401"/>
      <c r="AD725" s="401"/>
      <c r="AE725" s="401"/>
      <c r="AF725" s="401"/>
      <c r="AG725" s="401"/>
      <c r="AH725" s="401"/>
    </row>
    <row r="726" ht="12.0" customHeight="1">
      <c r="A726" s="399"/>
      <c r="B726" s="436"/>
      <c r="C726" s="399"/>
      <c r="D726" s="399"/>
      <c r="E726" s="399"/>
      <c r="F726" s="399"/>
      <c r="G726" s="455"/>
      <c r="H726" s="455"/>
      <c r="I726" s="456"/>
      <c r="J726" s="456"/>
      <c r="K726" s="456"/>
      <c r="L726" s="456"/>
      <c r="M726" s="431"/>
      <c r="N726" s="436"/>
      <c r="O726" s="399"/>
      <c r="P726" s="455"/>
      <c r="Q726" s="399"/>
      <c r="R726" s="399"/>
      <c r="S726" s="400"/>
      <c r="T726" s="399"/>
      <c r="U726" s="400"/>
      <c r="V726" s="400"/>
      <c r="W726" s="400"/>
      <c r="X726" s="400"/>
      <c r="Y726" s="400"/>
      <c r="Z726" s="400"/>
      <c r="AA726" s="400"/>
      <c r="AB726" s="399"/>
      <c r="AC726" s="401"/>
      <c r="AD726" s="401"/>
      <c r="AE726" s="401"/>
      <c r="AF726" s="401"/>
      <c r="AG726" s="401"/>
      <c r="AH726" s="401"/>
    </row>
    <row r="727" ht="12.0" customHeight="1">
      <c r="A727" s="399"/>
      <c r="B727" s="436"/>
      <c r="C727" s="436" t="s">
        <v>995</v>
      </c>
      <c r="D727" s="424" t="s">
        <v>321</v>
      </c>
      <c r="E727" s="399"/>
      <c r="F727" s="399"/>
      <c r="G727" s="455"/>
      <c r="H727" s="455"/>
      <c r="I727" s="506">
        <v>1279.7379999999998</v>
      </c>
      <c r="J727" s="456"/>
      <c r="K727" s="506">
        <v>1279.7379999999998</v>
      </c>
      <c r="L727" s="506">
        <v>0.0</v>
      </c>
      <c r="M727" s="506">
        <v>305.01141666666666</v>
      </c>
      <c r="N727" s="506">
        <v>0.0</v>
      </c>
      <c r="O727" s="506">
        <v>0.0</v>
      </c>
      <c r="P727" s="506">
        <v>0.0</v>
      </c>
      <c r="Q727" s="506">
        <v>0.0</v>
      </c>
      <c r="R727" s="506">
        <v>0.0</v>
      </c>
      <c r="S727" s="471">
        <v>0.0</v>
      </c>
      <c r="T727" s="471">
        <v>0.0</v>
      </c>
      <c r="U727" s="471">
        <v>16266.258850833332</v>
      </c>
      <c r="V727" s="471">
        <v>0.0</v>
      </c>
      <c r="W727" s="471">
        <v>0.0</v>
      </c>
      <c r="X727" s="471">
        <v>0.0</v>
      </c>
      <c r="Y727" s="471">
        <v>0.0</v>
      </c>
      <c r="Z727" s="471">
        <v>0.0</v>
      </c>
      <c r="AA727" s="400">
        <v>16266.258850833332</v>
      </c>
      <c r="AB727" s="399"/>
      <c r="AC727" s="428">
        <f>(K727-K787)*F1166/E3</f>
        <v>2.684796337</v>
      </c>
      <c r="AD727" s="476" t="s">
        <v>509</v>
      </c>
      <c r="AE727" s="505">
        <f>Q727</f>
        <v>0</v>
      </c>
      <c r="AF727" s="401"/>
      <c r="AG727" s="401">
        <f>(M727-M787)/E3</f>
        <v>0.001497369886</v>
      </c>
      <c r="AH727" s="401"/>
    </row>
    <row r="728" ht="12.0" customHeight="1">
      <c r="A728" s="399"/>
      <c r="B728" s="436"/>
      <c r="C728" s="399"/>
      <c r="D728" s="399"/>
      <c r="E728" s="399"/>
      <c r="F728" s="399"/>
      <c r="G728" s="455"/>
      <c r="H728" s="455"/>
      <c r="I728" s="456"/>
      <c r="J728" s="456"/>
      <c r="K728" s="456"/>
      <c r="L728" s="456"/>
      <c r="M728" s="431"/>
      <c r="N728" s="436"/>
      <c r="O728" s="399"/>
      <c r="P728" s="455"/>
      <c r="Q728" s="399"/>
      <c r="R728" s="399"/>
      <c r="S728" s="400"/>
      <c r="T728" s="399"/>
      <c r="U728" s="400"/>
      <c r="V728" s="400"/>
      <c r="W728" s="400"/>
      <c r="X728" s="400"/>
      <c r="Y728" s="400"/>
      <c r="Z728" s="400"/>
      <c r="AA728" s="400"/>
      <c r="AB728" s="399"/>
      <c r="AC728" s="401"/>
      <c r="AD728" s="401"/>
      <c r="AE728" s="401"/>
      <c r="AF728" s="401"/>
      <c r="AG728" s="401"/>
      <c r="AH728" s="401"/>
    </row>
    <row r="729" ht="12.0" customHeight="1">
      <c r="A729" s="399"/>
      <c r="B729" s="436"/>
      <c r="C729" s="469" t="s">
        <v>996</v>
      </c>
      <c r="D729" s="424" t="s">
        <v>997</v>
      </c>
      <c r="E729" s="399"/>
      <c r="F729" s="399"/>
      <c r="G729" s="399"/>
      <c r="H729" s="436" t="s">
        <v>410</v>
      </c>
      <c r="I729" s="423">
        <v>35.2</v>
      </c>
      <c r="J729" s="470">
        <v>1.0</v>
      </c>
      <c r="K729" s="431">
        <v>35.2</v>
      </c>
      <c r="L729" s="468">
        <v>0.0</v>
      </c>
      <c r="M729" s="431">
        <v>23.400000000000002</v>
      </c>
      <c r="N729" s="431"/>
      <c r="O729" s="431"/>
      <c r="P729" s="430"/>
      <c r="Q729" s="468">
        <v>0.0</v>
      </c>
      <c r="R729" s="468"/>
      <c r="S729" s="400"/>
      <c r="T729" s="439">
        <v>0.0</v>
      </c>
      <c r="U729" s="400">
        <v>1247.9220000000003</v>
      </c>
      <c r="V729" s="400"/>
      <c r="W729" s="400"/>
      <c r="X729" s="400"/>
      <c r="Y729" s="400">
        <v>0.0</v>
      </c>
      <c r="Z729" s="400"/>
      <c r="AA729" s="400">
        <v>1247.9220000000003</v>
      </c>
      <c r="AB729" s="399"/>
      <c r="AC729" s="401"/>
      <c r="AD729" s="401"/>
      <c r="AE729" s="401"/>
      <c r="AF729" s="401"/>
      <c r="AG729" s="401"/>
      <c r="AH729" s="401"/>
    </row>
    <row r="730" ht="12.0" customHeight="1">
      <c r="A730" s="399"/>
      <c r="B730" s="436"/>
      <c r="C730" s="436"/>
      <c r="D730" s="399"/>
      <c r="E730" s="399"/>
      <c r="F730" s="399"/>
      <c r="G730" s="399"/>
      <c r="H730" s="399"/>
      <c r="I730" s="436"/>
      <c r="J730" s="431"/>
      <c r="K730" s="470"/>
      <c r="L730" s="470"/>
      <c r="M730" s="468"/>
      <c r="N730" s="400"/>
      <c r="O730" s="399"/>
      <c r="P730" s="399"/>
      <c r="Q730" s="399"/>
      <c r="R730" s="399"/>
      <c r="S730" s="399"/>
      <c r="T730" s="400"/>
      <c r="U730" s="399"/>
      <c r="V730" s="400"/>
      <c r="W730" s="400"/>
      <c r="X730" s="400"/>
      <c r="Y730" s="400"/>
      <c r="Z730" s="400"/>
      <c r="AA730" s="400"/>
      <c r="AB730" s="400"/>
      <c r="AC730" s="401"/>
      <c r="AD730" s="401"/>
      <c r="AE730" s="401"/>
      <c r="AF730" s="401"/>
      <c r="AG730" s="401"/>
      <c r="AH730" s="401"/>
    </row>
    <row r="731" ht="12.0" customHeight="1">
      <c r="A731" s="399"/>
      <c r="B731" s="436"/>
      <c r="C731" s="399"/>
      <c r="D731" s="399"/>
      <c r="E731" s="399"/>
      <c r="F731" s="399"/>
      <c r="G731" s="399"/>
      <c r="H731" s="399"/>
      <c r="I731" s="399"/>
      <c r="J731" s="399"/>
      <c r="K731" s="436" t="s">
        <v>607</v>
      </c>
      <c r="L731" s="436" t="s">
        <v>541</v>
      </c>
      <c r="M731" s="436" t="s">
        <v>648</v>
      </c>
      <c r="N731" s="399"/>
      <c r="O731" s="399"/>
      <c r="P731" s="436"/>
      <c r="Q731" s="399"/>
      <c r="R731" s="399"/>
      <c r="S731" s="400"/>
      <c r="T731" s="399"/>
      <c r="U731" s="400"/>
      <c r="V731" s="400"/>
      <c r="W731" s="400"/>
      <c r="X731" s="400"/>
      <c r="Y731" s="400"/>
      <c r="Z731" s="400"/>
      <c r="AA731" s="400"/>
      <c r="AB731" s="399"/>
      <c r="AC731" s="401"/>
      <c r="AD731" s="401"/>
      <c r="AE731" s="401"/>
      <c r="AF731" s="401"/>
      <c r="AG731" s="401"/>
      <c r="AH731" s="401"/>
    </row>
    <row r="732" ht="12.0" customHeight="1">
      <c r="A732" s="399"/>
      <c r="B732" s="436"/>
      <c r="C732" s="399"/>
      <c r="D732" s="399"/>
      <c r="E732" s="441" t="s">
        <v>609</v>
      </c>
      <c r="F732" s="399"/>
      <c r="G732" s="435" t="s">
        <v>357</v>
      </c>
      <c r="H732" s="435" t="s">
        <v>610</v>
      </c>
      <c r="I732" s="435" t="s">
        <v>611</v>
      </c>
      <c r="J732" s="435" t="s">
        <v>612</v>
      </c>
      <c r="K732" s="435" t="s">
        <v>613</v>
      </c>
      <c r="L732" s="435" t="s">
        <v>614</v>
      </c>
      <c r="M732" s="435" t="s">
        <v>615</v>
      </c>
      <c r="N732" s="399"/>
      <c r="O732" s="399"/>
      <c r="P732" s="436"/>
      <c r="Q732" s="399"/>
      <c r="R732" s="399"/>
      <c r="S732" s="400"/>
      <c r="T732" s="399"/>
      <c r="U732" s="400"/>
      <c r="V732" s="400"/>
      <c r="W732" s="400"/>
      <c r="X732" s="400"/>
      <c r="Y732" s="400"/>
      <c r="Z732" s="400"/>
      <c r="AA732" s="400"/>
      <c r="AB732" s="399"/>
      <c r="AC732" s="401"/>
      <c r="AD732" s="401"/>
      <c r="AE732" s="401"/>
      <c r="AF732" s="401"/>
      <c r="AG732" s="401"/>
      <c r="AH732" s="401"/>
    </row>
    <row r="733" ht="12.0" customHeight="1">
      <c r="A733" s="399"/>
      <c r="B733" s="436"/>
      <c r="C733" s="399"/>
      <c r="D733" s="469" t="s">
        <v>478</v>
      </c>
      <c r="E733" s="399" t="s">
        <v>960</v>
      </c>
      <c r="F733" s="399"/>
      <c r="G733" s="436"/>
      <c r="H733" s="483"/>
      <c r="I733" s="483"/>
      <c r="J733" s="455"/>
      <c r="K733" s="438">
        <v>-0.3</v>
      </c>
      <c r="L733" s="431">
        <v>0.0</v>
      </c>
      <c r="M733" s="431">
        <v>0.0</v>
      </c>
      <c r="N733" s="436">
        <v>0.32</v>
      </c>
      <c r="O733" s="399" t="s">
        <v>709</v>
      </c>
      <c r="P733" s="455">
        <v>0.0</v>
      </c>
      <c r="Q733" s="399" t="s">
        <v>961</v>
      </c>
      <c r="R733" s="399"/>
      <c r="S733" s="400"/>
      <c r="T733" s="399"/>
      <c r="U733" s="400"/>
      <c r="V733" s="400"/>
      <c r="W733" s="400"/>
      <c r="X733" s="400"/>
      <c r="Y733" s="400"/>
      <c r="Z733" s="400"/>
      <c r="AA733" s="400"/>
      <c r="AB733" s="399"/>
      <c r="AC733" s="401"/>
      <c r="AD733" s="401"/>
      <c r="AE733" s="401"/>
      <c r="AF733" s="401"/>
      <c r="AG733" s="401"/>
      <c r="AH733" s="401"/>
    </row>
    <row r="734" ht="12.0" customHeight="1">
      <c r="A734" s="399"/>
      <c r="B734" s="436"/>
      <c r="C734" s="399"/>
      <c r="D734" s="469" t="s">
        <v>478</v>
      </c>
      <c r="E734" s="399" t="s">
        <v>962</v>
      </c>
      <c r="F734" s="399"/>
      <c r="G734" s="436"/>
      <c r="H734" s="483"/>
      <c r="I734" s="455">
        <v>880.0</v>
      </c>
      <c r="J734" s="455">
        <v>18.0</v>
      </c>
      <c r="K734" s="438">
        <v>-0.3</v>
      </c>
      <c r="L734" s="431">
        <v>23.400000000000002</v>
      </c>
      <c r="M734" s="431">
        <v>0.24375000000000002</v>
      </c>
      <c r="N734" s="436">
        <v>0.04</v>
      </c>
      <c r="O734" s="399" t="s">
        <v>709</v>
      </c>
      <c r="P734" s="455">
        <v>35.2</v>
      </c>
      <c r="Q734" s="399" t="s">
        <v>710</v>
      </c>
      <c r="R734" s="399"/>
      <c r="S734" s="400"/>
      <c r="T734" s="399"/>
      <c r="U734" s="400"/>
      <c r="V734" s="400"/>
      <c r="W734" s="400"/>
      <c r="X734" s="400"/>
      <c r="Y734" s="400"/>
      <c r="Z734" s="400"/>
      <c r="AA734" s="400"/>
      <c r="AB734" s="399"/>
      <c r="AC734" s="401"/>
      <c r="AD734" s="401"/>
      <c r="AE734" s="401"/>
      <c r="AF734" s="401"/>
      <c r="AG734" s="401"/>
      <c r="AH734" s="401"/>
    </row>
    <row r="735" ht="12.0" customHeight="1">
      <c r="A735" s="399"/>
      <c r="B735" s="436"/>
      <c r="C735" s="399"/>
      <c r="D735" s="469" t="s">
        <v>478</v>
      </c>
      <c r="E735" s="399" t="s">
        <v>963</v>
      </c>
      <c r="F735" s="399"/>
      <c r="G735" s="436"/>
      <c r="H735" s="483"/>
      <c r="I735" s="455"/>
      <c r="J735" s="455"/>
      <c r="K735" s="438">
        <v>-0.3</v>
      </c>
      <c r="L735" s="478">
        <v>0.0</v>
      </c>
      <c r="M735" s="478">
        <v>0.0</v>
      </c>
      <c r="N735" s="436">
        <v>0.16</v>
      </c>
      <c r="O735" s="399" t="s">
        <v>709</v>
      </c>
      <c r="P735" s="479">
        <v>0.0</v>
      </c>
      <c r="Q735" s="399" t="s">
        <v>964</v>
      </c>
      <c r="R735" s="399"/>
      <c r="S735" s="400"/>
      <c r="T735" s="399"/>
      <c r="U735" s="400"/>
      <c r="V735" s="400"/>
      <c r="W735" s="400"/>
      <c r="X735" s="400"/>
      <c r="Y735" s="400"/>
      <c r="Z735" s="400"/>
      <c r="AA735" s="400"/>
      <c r="AB735" s="399"/>
      <c r="AC735" s="401"/>
      <c r="AD735" s="401"/>
      <c r="AE735" s="401"/>
      <c r="AF735" s="401"/>
      <c r="AG735" s="401"/>
      <c r="AH735" s="401"/>
    </row>
    <row r="736" ht="12.0" customHeight="1">
      <c r="A736" s="399"/>
      <c r="B736" s="436"/>
      <c r="C736" s="399"/>
      <c r="D736" s="399"/>
      <c r="E736" s="399"/>
      <c r="F736" s="399"/>
      <c r="G736" s="436"/>
      <c r="H736" s="455"/>
      <c r="I736" s="399"/>
      <c r="J736" s="455"/>
      <c r="K736" s="438"/>
      <c r="L736" s="431">
        <v>23.400000000000002</v>
      </c>
      <c r="M736" s="431">
        <v>0.24375000000000002</v>
      </c>
      <c r="N736" s="436"/>
      <c r="O736" s="399"/>
      <c r="P736" s="455">
        <v>35.2</v>
      </c>
      <c r="Q736" s="399"/>
      <c r="R736" s="399"/>
      <c r="S736" s="400"/>
      <c r="T736" s="399"/>
      <c r="U736" s="400"/>
      <c r="V736" s="400"/>
      <c r="W736" s="400"/>
      <c r="X736" s="400"/>
      <c r="Y736" s="400"/>
      <c r="Z736" s="400"/>
      <c r="AA736" s="400"/>
      <c r="AB736" s="399"/>
      <c r="AC736" s="401"/>
      <c r="AD736" s="401"/>
      <c r="AE736" s="401"/>
      <c r="AF736" s="401"/>
      <c r="AG736" s="401"/>
      <c r="AH736" s="401"/>
    </row>
    <row r="737" ht="12.0" customHeight="1">
      <c r="A737" s="399"/>
      <c r="B737" s="436"/>
      <c r="C737" s="436"/>
      <c r="D737" s="399"/>
      <c r="E737" s="399"/>
      <c r="F737" s="399"/>
      <c r="G737" s="399"/>
      <c r="H737" s="399"/>
      <c r="I737" s="436"/>
      <c r="J737" s="431"/>
      <c r="K737" s="470"/>
      <c r="L737" s="470"/>
      <c r="M737" s="468"/>
      <c r="N737" s="400"/>
      <c r="O737" s="399"/>
      <c r="P737" s="399"/>
      <c r="Q737" s="399"/>
      <c r="R737" s="399"/>
      <c r="S737" s="399"/>
      <c r="T737" s="400"/>
      <c r="U737" s="399"/>
      <c r="V737" s="400"/>
      <c r="W737" s="400"/>
      <c r="X737" s="400"/>
      <c r="Y737" s="400"/>
      <c r="Z737" s="400"/>
      <c r="AA737" s="400"/>
      <c r="AB737" s="400"/>
      <c r="AC737" s="401"/>
      <c r="AD737" s="401"/>
      <c r="AE737" s="401"/>
      <c r="AF737" s="401"/>
      <c r="AG737" s="401"/>
      <c r="AH737" s="401"/>
    </row>
    <row r="738" ht="12.0" customHeight="1">
      <c r="A738" s="399"/>
      <c r="B738" s="436"/>
      <c r="C738" s="399"/>
      <c r="D738" s="399"/>
      <c r="E738" s="441" t="s">
        <v>544</v>
      </c>
      <c r="F738" s="399"/>
      <c r="G738" s="435" t="s">
        <v>553</v>
      </c>
      <c r="H738" s="479" t="s">
        <v>631</v>
      </c>
      <c r="I738" s="435" t="s">
        <v>632</v>
      </c>
      <c r="J738" s="479" t="s">
        <v>633</v>
      </c>
      <c r="K738" s="442" t="s">
        <v>634</v>
      </c>
      <c r="L738" s="479" t="s">
        <v>635</v>
      </c>
      <c r="M738" s="431"/>
      <c r="N738" s="436"/>
      <c r="O738" s="399"/>
      <c r="P738" s="455"/>
      <c r="Q738" s="399"/>
      <c r="R738" s="399"/>
      <c r="S738" s="400"/>
      <c r="T738" s="399"/>
      <c r="U738" s="400"/>
      <c r="V738" s="400"/>
      <c r="W738" s="400"/>
      <c r="X738" s="400"/>
      <c r="Y738" s="400"/>
      <c r="Z738" s="400"/>
      <c r="AA738" s="400"/>
      <c r="AB738" s="399"/>
      <c r="AC738" s="401"/>
      <c r="AD738" s="401"/>
      <c r="AE738" s="401"/>
      <c r="AF738" s="401"/>
      <c r="AG738" s="401"/>
      <c r="AH738" s="401"/>
    </row>
    <row r="739" ht="12.0" customHeight="1">
      <c r="A739" s="399"/>
      <c r="B739" s="436"/>
      <c r="C739" s="399"/>
      <c r="D739" s="399"/>
      <c r="E739" s="399" t="s">
        <v>636</v>
      </c>
      <c r="F739" s="399"/>
      <c r="G739" s="480">
        <v>0.0</v>
      </c>
      <c r="H739" s="480">
        <v>0.0</v>
      </c>
      <c r="I739" s="456">
        <v>0.0</v>
      </c>
      <c r="J739" s="456">
        <v>0.0</v>
      </c>
      <c r="K739" s="456">
        <v>0.0</v>
      </c>
      <c r="L739" s="456">
        <v>0.0</v>
      </c>
      <c r="M739" s="431"/>
      <c r="N739" s="436"/>
      <c r="O739" s="399"/>
      <c r="P739" s="455"/>
      <c r="Q739" s="399"/>
      <c r="R739" s="399"/>
      <c r="S739" s="400"/>
      <c r="T739" s="399"/>
      <c r="U739" s="400"/>
      <c r="V739" s="400"/>
      <c r="W739" s="400"/>
      <c r="X739" s="400"/>
      <c r="Y739" s="400"/>
      <c r="Z739" s="400"/>
      <c r="AA739" s="400"/>
      <c r="AB739" s="399"/>
      <c r="AC739" s="401"/>
      <c r="AD739" s="401"/>
      <c r="AE739" s="401"/>
      <c r="AF739" s="401"/>
      <c r="AG739" s="401"/>
      <c r="AH739" s="401"/>
    </row>
    <row r="740" ht="12.0" customHeight="1">
      <c r="A740" s="399"/>
      <c r="B740" s="436"/>
      <c r="C740" s="399"/>
      <c r="D740" s="399"/>
      <c r="E740" s="399" t="s">
        <v>478</v>
      </c>
      <c r="F740" s="399"/>
      <c r="G740" s="480">
        <v>23.400000000000002</v>
      </c>
      <c r="H740" s="480">
        <v>0.24375000000000002</v>
      </c>
      <c r="I740" s="456">
        <v>0.0</v>
      </c>
      <c r="J740" s="456">
        <v>0.0</v>
      </c>
      <c r="K740" s="456">
        <v>1247.9220000000003</v>
      </c>
      <c r="L740" s="456">
        <v>1247.9220000000003</v>
      </c>
      <c r="M740" s="431" t="s">
        <v>740</v>
      </c>
      <c r="N740" s="436"/>
      <c r="O740" s="399"/>
      <c r="P740" s="455"/>
      <c r="Q740" s="399"/>
      <c r="R740" s="399"/>
      <c r="S740" s="400"/>
      <c r="T740" s="399"/>
      <c r="U740" s="400"/>
      <c r="V740" s="400"/>
      <c r="W740" s="400"/>
      <c r="X740" s="400"/>
      <c r="Y740" s="400"/>
      <c r="Z740" s="400"/>
      <c r="AA740" s="400"/>
      <c r="AB740" s="399"/>
      <c r="AC740" s="401"/>
      <c r="AD740" s="401"/>
      <c r="AE740" s="401"/>
      <c r="AF740" s="401"/>
      <c r="AG740" s="401"/>
      <c r="AH740" s="401"/>
    </row>
    <row r="741" ht="12.0" customHeight="1">
      <c r="A741" s="399"/>
      <c r="B741" s="436"/>
      <c r="C741" s="399"/>
      <c r="D741" s="399"/>
      <c r="E741" s="399"/>
      <c r="F741" s="399"/>
      <c r="G741" s="480"/>
      <c r="H741" s="480"/>
      <c r="I741" s="456"/>
      <c r="J741" s="456"/>
      <c r="K741" s="456"/>
      <c r="L741" s="456"/>
      <c r="M741" s="431"/>
      <c r="N741" s="436"/>
      <c r="O741" s="399"/>
      <c r="P741" s="455"/>
      <c r="Q741" s="399"/>
      <c r="R741" s="399"/>
      <c r="S741" s="400"/>
      <c r="T741" s="399"/>
      <c r="U741" s="400"/>
      <c r="V741" s="400"/>
      <c r="W741" s="400"/>
      <c r="X741" s="400"/>
      <c r="Y741" s="400"/>
      <c r="Z741" s="400"/>
      <c r="AA741" s="400"/>
      <c r="AB741" s="399"/>
      <c r="AC741" s="401"/>
      <c r="AD741" s="401"/>
      <c r="AE741" s="401"/>
      <c r="AF741" s="401"/>
      <c r="AG741" s="401"/>
      <c r="AH741" s="401"/>
    </row>
    <row r="742" ht="12.0" customHeight="1">
      <c r="A742" s="399"/>
      <c r="B742" s="436"/>
      <c r="C742" s="469" t="s">
        <v>998</v>
      </c>
      <c r="D742" s="424" t="s">
        <v>999</v>
      </c>
      <c r="E742" s="399"/>
      <c r="F742" s="399"/>
      <c r="G742" s="399"/>
      <c r="H742" s="436" t="s">
        <v>410</v>
      </c>
      <c r="I742" s="423">
        <v>70.08</v>
      </c>
      <c r="J742" s="470">
        <v>1.0</v>
      </c>
      <c r="K742" s="431">
        <v>70.08</v>
      </c>
      <c r="L742" s="468">
        <v>0.0</v>
      </c>
      <c r="M742" s="431">
        <v>45.5</v>
      </c>
      <c r="N742" s="431"/>
      <c r="O742" s="431"/>
      <c r="P742" s="430"/>
      <c r="Q742" s="468">
        <v>0.0</v>
      </c>
      <c r="R742" s="468"/>
      <c r="S742" s="400"/>
      <c r="T742" s="439">
        <v>0.0</v>
      </c>
      <c r="U742" s="400">
        <v>2426.515</v>
      </c>
      <c r="V742" s="400"/>
      <c r="W742" s="400"/>
      <c r="X742" s="400"/>
      <c r="Y742" s="400">
        <v>0.0</v>
      </c>
      <c r="Z742" s="400"/>
      <c r="AA742" s="400">
        <v>2426.515</v>
      </c>
      <c r="AB742" s="399"/>
      <c r="AC742" s="401"/>
      <c r="AD742" s="401"/>
      <c r="AE742" s="401"/>
      <c r="AF742" s="401"/>
      <c r="AG742" s="401"/>
      <c r="AH742" s="401"/>
    </row>
    <row r="743" ht="12.0" customHeight="1">
      <c r="A743" s="399"/>
      <c r="B743" s="436"/>
      <c r="C743" s="436"/>
      <c r="D743" s="399"/>
      <c r="E743" s="399"/>
      <c r="F743" s="399"/>
      <c r="G743" s="399"/>
      <c r="H743" s="399"/>
      <c r="I743" s="436"/>
      <c r="J743" s="431"/>
      <c r="K743" s="470"/>
      <c r="L743" s="470"/>
      <c r="M743" s="468"/>
      <c r="N743" s="400"/>
      <c r="O743" s="399"/>
      <c r="P743" s="399"/>
      <c r="Q743" s="399"/>
      <c r="R743" s="399"/>
      <c r="S743" s="399"/>
      <c r="T743" s="400"/>
      <c r="U743" s="399"/>
      <c r="V743" s="400"/>
      <c r="W743" s="400"/>
      <c r="X743" s="400"/>
      <c r="Y743" s="400"/>
      <c r="Z743" s="400"/>
      <c r="AA743" s="400"/>
      <c r="AB743" s="400"/>
      <c r="AC743" s="401"/>
      <c r="AD743" s="401"/>
      <c r="AE743" s="401"/>
      <c r="AF743" s="401"/>
      <c r="AG743" s="401"/>
      <c r="AH743" s="401"/>
    </row>
    <row r="744" ht="12.0" customHeight="1">
      <c r="A744" s="399"/>
      <c r="B744" s="436"/>
      <c r="C744" s="399"/>
      <c r="D744" s="399"/>
      <c r="E744" s="399"/>
      <c r="F744" s="399"/>
      <c r="G744" s="399"/>
      <c r="H744" s="399"/>
      <c r="I744" s="399"/>
      <c r="J744" s="399"/>
      <c r="K744" s="436" t="s">
        <v>607</v>
      </c>
      <c r="L744" s="436" t="s">
        <v>541</v>
      </c>
      <c r="M744" s="436" t="s">
        <v>648</v>
      </c>
      <c r="N744" s="399"/>
      <c r="O744" s="399"/>
      <c r="P744" s="436"/>
      <c r="Q744" s="399"/>
      <c r="R744" s="399"/>
      <c r="S744" s="400"/>
      <c r="T744" s="399"/>
      <c r="U744" s="400"/>
      <c r="V744" s="400"/>
      <c r="W744" s="400"/>
      <c r="X744" s="400"/>
      <c r="Y744" s="400"/>
      <c r="Z744" s="400"/>
      <c r="AA744" s="400"/>
      <c r="AB744" s="399"/>
      <c r="AC744" s="401"/>
      <c r="AD744" s="401"/>
      <c r="AE744" s="401"/>
      <c r="AF744" s="401"/>
      <c r="AG744" s="401"/>
      <c r="AH744" s="401"/>
    </row>
    <row r="745" ht="12.0" customHeight="1">
      <c r="A745" s="399"/>
      <c r="B745" s="436"/>
      <c r="C745" s="399"/>
      <c r="D745" s="399"/>
      <c r="E745" s="441" t="s">
        <v>609</v>
      </c>
      <c r="F745" s="399"/>
      <c r="G745" s="435" t="s">
        <v>357</v>
      </c>
      <c r="H745" s="435" t="s">
        <v>610</v>
      </c>
      <c r="I745" s="435" t="s">
        <v>611</v>
      </c>
      <c r="J745" s="435" t="s">
        <v>612</v>
      </c>
      <c r="K745" s="435" t="s">
        <v>613</v>
      </c>
      <c r="L745" s="435" t="s">
        <v>614</v>
      </c>
      <c r="M745" s="435" t="s">
        <v>615</v>
      </c>
      <c r="N745" s="399"/>
      <c r="O745" s="399"/>
      <c r="P745" s="436"/>
      <c r="Q745" s="399"/>
      <c r="R745" s="399"/>
      <c r="S745" s="400"/>
      <c r="T745" s="399"/>
      <c r="U745" s="400"/>
      <c r="V745" s="400"/>
      <c r="W745" s="400"/>
      <c r="X745" s="400"/>
      <c r="Y745" s="400"/>
      <c r="Z745" s="400"/>
      <c r="AA745" s="400"/>
      <c r="AB745" s="399"/>
      <c r="AC745" s="401"/>
      <c r="AD745" s="401"/>
      <c r="AE745" s="401"/>
      <c r="AF745" s="401"/>
      <c r="AG745" s="401"/>
      <c r="AH745" s="401"/>
    </row>
    <row r="746" ht="12.0" customHeight="1">
      <c r="A746" s="399"/>
      <c r="B746" s="436"/>
      <c r="C746" s="399"/>
      <c r="D746" s="469" t="s">
        <v>478</v>
      </c>
      <c r="E746" s="399" t="s">
        <v>962</v>
      </c>
      <c r="F746" s="399"/>
      <c r="G746" s="436"/>
      <c r="H746" s="483"/>
      <c r="I746" s="455">
        <v>1752.0</v>
      </c>
      <c r="J746" s="455">
        <v>35.0</v>
      </c>
      <c r="K746" s="438">
        <v>-0.3</v>
      </c>
      <c r="L746" s="431">
        <v>45.5</v>
      </c>
      <c r="M746" s="431">
        <v>0.4739583333333333</v>
      </c>
      <c r="N746" s="436">
        <v>0.04</v>
      </c>
      <c r="O746" s="399" t="s">
        <v>709</v>
      </c>
      <c r="P746" s="455">
        <v>70.08</v>
      </c>
      <c r="Q746" s="399" t="s">
        <v>710</v>
      </c>
      <c r="R746" s="399"/>
      <c r="S746" s="400"/>
      <c r="T746" s="399"/>
      <c r="U746" s="400"/>
      <c r="V746" s="400"/>
      <c r="W746" s="400"/>
      <c r="X746" s="400"/>
      <c r="Y746" s="400"/>
      <c r="Z746" s="400"/>
      <c r="AA746" s="400"/>
      <c r="AB746" s="399"/>
      <c r="AC746" s="401"/>
      <c r="AD746" s="401"/>
      <c r="AE746" s="401"/>
      <c r="AF746" s="401"/>
      <c r="AG746" s="401"/>
      <c r="AH746" s="401"/>
    </row>
    <row r="747" ht="12.0" customHeight="1">
      <c r="A747" s="399"/>
      <c r="B747" s="436"/>
      <c r="C747" s="399"/>
      <c r="D747" s="399"/>
      <c r="E747" s="399"/>
      <c r="F747" s="399"/>
      <c r="G747" s="436"/>
      <c r="H747" s="455"/>
      <c r="I747" s="399"/>
      <c r="J747" s="455"/>
      <c r="K747" s="438"/>
      <c r="L747" s="431">
        <v>45.5</v>
      </c>
      <c r="M747" s="431">
        <v>0.4739583333333333</v>
      </c>
      <c r="N747" s="436"/>
      <c r="O747" s="399"/>
      <c r="P747" s="455">
        <v>70.08</v>
      </c>
      <c r="Q747" s="399"/>
      <c r="R747" s="399"/>
      <c r="S747" s="400"/>
      <c r="T747" s="399"/>
      <c r="U747" s="400"/>
      <c r="V747" s="400"/>
      <c r="W747" s="400"/>
      <c r="X747" s="400"/>
      <c r="Y747" s="400"/>
      <c r="Z747" s="400"/>
      <c r="AA747" s="400"/>
      <c r="AB747" s="399"/>
      <c r="AC747" s="401"/>
      <c r="AD747" s="401"/>
      <c r="AE747" s="401"/>
      <c r="AF747" s="401"/>
      <c r="AG747" s="401"/>
      <c r="AH747" s="401"/>
    </row>
    <row r="748" ht="12.0" customHeight="1">
      <c r="A748" s="399"/>
      <c r="B748" s="436"/>
      <c r="C748" s="436"/>
      <c r="D748" s="399"/>
      <c r="E748" s="399"/>
      <c r="F748" s="399"/>
      <c r="G748" s="399"/>
      <c r="H748" s="399"/>
      <c r="I748" s="436"/>
      <c r="J748" s="431"/>
      <c r="K748" s="470"/>
      <c r="L748" s="470"/>
      <c r="M748" s="468"/>
      <c r="N748" s="400"/>
      <c r="O748" s="399"/>
      <c r="P748" s="399"/>
      <c r="Q748" s="399"/>
      <c r="R748" s="399"/>
      <c r="S748" s="399"/>
      <c r="T748" s="400"/>
      <c r="U748" s="399"/>
      <c r="V748" s="400"/>
      <c r="W748" s="400"/>
      <c r="X748" s="400"/>
      <c r="Y748" s="400"/>
      <c r="Z748" s="400"/>
      <c r="AA748" s="400"/>
      <c r="AB748" s="400"/>
      <c r="AC748" s="401"/>
      <c r="AD748" s="401"/>
      <c r="AE748" s="401"/>
      <c r="AF748" s="401"/>
      <c r="AG748" s="401"/>
      <c r="AH748" s="401"/>
    </row>
    <row r="749" ht="12.0" customHeight="1">
      <c r="A749" s="399"/>
      <c r="B749" s="436"/>
      <c r="C749" s="399"/>
      <c r="D749" s="399"/>
      <c r="E749" s="441" t="s">
        <v>544</v>
      </c>
      <c r="F749" s="399"/>
      <c r="G749" s="435" t="s">
        <v>553</v>
      </c>
      <c r="H749" s="479" t="s">
        <v>631</v>
      </c>
      <c r="I749" s="435" t="s">
        <v>632</v>
      </c>
      <c r="J749" s="479" t="s">
        <v>633</v>
      </c>
      <c r="K749" s="442" t="s">
        <v>634</v>
      </c>
      <c r="L749" s="479" t="s">
        <v>635</v>
      </c>
      <c r="M749" s="431"/>
      <c r="N749" s="436"/>
      <c r="O749" s="399"/>
      <c r="P749" s="455"/>
      <c r="Q749" s="399"/>
      <c r="R749" s="399"/>
      <c r="S749" s="400"/>
      <c r="T749" s="399"/>
      <c r="U749" s="400"/>
      <c r="V749" s="400"/>
      <c r="W749" s="400"/>
      <c r="X749" s="400"/>
      <c r="Y749" s="400"/>
      <c r="Z749" s="400"/>
      <c r="AA749" s="400"/>
      <c r="AB749" s="399"/>
      <c r="AC749" s="401"/>
      <c r="AD749" s="401"/>
      <c r="AE749" s="401"/>
      <c r="AF749" s="401"/>
      <c r="AG749" s="401"/>
      <c r="AH749" s="401"/>
    </row>
    <row r="750" ht="12.0" customHeight="1">
      <c r="A750" s="399"/>
      <c r="B750" s="436"/>
      <c r="C750" s="399"/>
      <c r="D750" s="399"/>
      <c r="E750" s="399" t="s">
        <v>636</v>
      </c>
      <c r="F750" s="399"/>
      <c r="G750" s="480">
        <v>0.0</v>
      </c>
      <c r="H750" s="480">
        <v>0.0</v>
      </c>
      <c r="I750" s="456">
        <v>0.0</v>
      </c>
      <c r="J750" s="456">
        <v>0.0</v>
      </c>
      <c r="K750" s="456">
        <v>0.0</v>
      </c>
      <c r="L750" s="456">
        <v>0.0</v>
      </c>
      <c r="M750" s="431"/>
      <c r="N750" s="436"/>
      <c r="O750" s="399"/>
      <c r="P750" s="455"/>
      <c r="Q750" s="399"/>
      <c r="R750" s="399"/>
      <c r="S750" s="400"/>
      <c r="T750" s="399"/>
      <c r="U750" s="400"/>
      <c r="V750" s="400"/>
      <c r="W750" s="400"/>
      <c r="X750" s="400"/>
      <c r="Y750" s="400"/>
      <c r="Z750" s="400"/>
      <c r="AA750" s="400"/>
      <c r="AB750" s="399"/>
      <c r="AC750" s="401"/>
      <c r="AD750" s="401"/>
      <c r="AE750" s="401"/>
      <c r="AF750" s="401"/>
      <c r="AG750" s="401"/>
      <c r="AH750" s="401"/>
    </row>
    <row r="751" ht="12.0" customHeight="1">
      <c r="A751" s="399"/>
      <c r="B751" s="436"/>
      <c r="C751" s="399"/>
      <c r="D751" s="399"/>
      <c r="E751" s="399" t="s">
        <v>478</v>
      </c>
      <c r="F751" s="399"/>
      <c r="G751" s="480">
        <v>45.5</v>
      </c>
      <c r="H751" s="480">
        <v>0.4739583333333333</v>
      </c>
      <c r="I751" s="456">
        <v>0.0</v>
      </c>
      <c r="J751" s="456">
        <v>0.0</v>
      </c>
      <c r="K751" s="456">
        <v>2426.515</v>
      </c>
      <c r="L751" s="456">
        <v>2426.515</v>
      </c>
      <c r="M751" s="431" t="s">
        <v>740</v>
      </c>
      <c r="N751" s="436"/>
      <c r="O751" s="399"/>
      <c r="P751" s="455"/>
      <c r="Q751" s="399"/>
      <c r="R751" s="399"/>
      <c r="S751" s="400"/>
      <c r="T751" s="399"/>
      <c r="U751" s="400"/>
      <c r="V751" s="400"/>
      <c r="W751" s="400"/>
      <c r="X751" s="400"/>
      <c r="Y751" s="400"/>
      <c r="Z751" s="400"/>
      <c r="AA751" s="400"/>
      <c r="AB751" s="399"/>
      <c r="AC751" s="401"/>
      <c r="AD751" s="401"/>
      <c r="AE751" s="401"/>
      <c r="AF751" s="401"/>
      <c r="AG751" s="401"/>
      <c r="AH751" s="401"/>
    </row>
    <row r="752" ht="12.0" customHeight="1">
      <c r="A752" s="399"/>
      <c r="B752" s="436"/>
      <c r="C752" s="399"/>
      <c r="D752" s="399"/>
      <c r="E752" s="399"/>
      <c r="F752" s="399"/>
      <c r="G752" s="480"/>
      <c r="H752" s="480"/>
      <c r="I752" s="456"/>
      <c r="J752" s="456"/>
      <c r="K752" s="456"/>
      <c r="L752" s="456"/>
      <c r="M752" s="431"/>
      <c r="N752" s="436"/>
      <c r="O752" s="399"/>
      <c r="P752" s="455"/>
      <c r="Q752" s="399"/>
      <c r="R752" s="399"/>
      <c r="S752" s="400"/>
      <c r="T752" s="399"/>
      <c r="U752" s="400"/>
      <c r="V752" s="400"/>
      <c r="W752" s="400"/>
      <c r="X752" s="400"/>
      <c r="Y752" s="400"/>
      <c r="Z752" s="400"/>
      <c r="AA752" s="400"/>
      <c r="AB752" s="399"/>
      <c r="AC752" s="401"/>
      <c r="AD752" s="401"/>
      <c r="AE752" s="401"/>
      <c r="AF752" s="401"/>
      <c r="AG752" s="401"/>
      <c r="AH752" s="401"/>
    </row>
    <row r="753" ht="12.0" customHeight="1">
      <c r="A753" s="399"/>
      <c r="B753" s="436"/>
      <c r="C753" s="469" t="s">
        <v>1000</v>
      </c>
      <c r="D753" s="424" t="s">
        <v>1001</v>
      </c>
      <c r="E753" s="399"/>
      <c r="F753" s="399"/>
      <c r="G753" s="399"/>
      <c r="H753" s="436" t="s">
        <v>410</v>
      </c>
      <c r="I753" s="423">
        <v>42.2</v>
      </c>
      <c r="J753" s="470">
        <v>1.0</v>
      </c>
      <c r="K753" s="431">
        <v>42.2</v>
      </c>
      <c r="L753" s="468">
        <v>0.0</v>
      </c>
      <c r="M753" s="431">
        <v>27.3</v>
      </c>
      <c r="N753" s="431"/>
      <c r="O753" s="431"/>
      <c r="P753" s="430"/>
      <c r="Q753" s="468">
        <v>0.0</v>
      </c>
      <c r="R753" s="468"/>
      <c r="S753" s="400"/>
      <c r="T753" s="439">
        <v>0.0</v>
      </c>
      <c r="U753" s="400">
        <v>1455.909</v>
      </c>
      <c r="V753" s="400"/>
      <c r="W753" s="400"/>
      <c r="X753" s="400"/>
      <c r="Y753" s="400">
        <v>0.0</v>
      </c>
      <c r="Z753" s="400"/>
      <c r="AA753" s="400">
        <v>1455.909</v>
      </c>
      <c r="AB753" s="399"/>
      <c r="AC753" s="401"/>
      <c r="AD753" s="401"/>
      <c r="AE753" s="401"/>
      <c r="AF753" s="401"/>
      <c r="AG753" s="401"/>
      <c r="AH753" s="401"/>
    </row>
    <row r="754" ht="12.0" customHeight="1">
      <c r="A754" s="399"/>
      <c r="B754" s="436"/>
      <c r="C754" s="436"/>
      <c r="D754" s="399"/>
      <c r="E754" s="399"/>
      <c r="F754" s="399"/>
      <c r="G754" s="399"/>
      <c r="H754" s="399"/>
      <c r="I754" s="436"/>
      <c r="J754" s="431"/>
      <c r="K754" s="470"/>
      <c r="L754" s="470"/>
      <c r="M754" s="468"/>
      <c r="N754" s="400"/>
      <c r="O754" s="399"/>
      <c r="P754" s="399"/>
      <c r="Q754" s="399"/>
      <c r="R754" s="399"/>
      <c r="S754" s="399"/>
      <c r="T754" s="400"/>
      <c r="U754" s="399"/>
      <c r="V754" s="400"/>
      <c r="W754" s="400"/>
      <c r="X754" s="400"/>
      <c r="Y754" s="400"/>
      <c r="Z754" s="400"/>
      <c r="AA754" s="400"/>
      <c r="AB754" s="400"/>
      <c r="AC754" s="401"/>
      <c r="AD754" s="401"/>
      <c r="AE754" s="401"/>
      <c r="AF754" s="401"/>
      <c r="AG754" s="401"/>
      <c r="AH754" s="401"/>
    </row>
    <row r="755" ht="12.0" customHeight="1">
      <c r="A755" s="399"/>
      <c r="B755" s="436"/>
      <c r="C755" s="399"/>
      <c r="D755" s="399"/>
      <c r="E755" s="399"/>
      <c r="F755" s="399"/>
      <c r="G755" s="399"/>
      <c r="H755" s="399"/>
      <c r="I755" s="399"/>
      <c r="J755" s="399"/>
      <c r="K755" s="436" t="s">
        <v>607</v>
      </c>
      <c r="L755" s="436" t="s">
        <v>541</v>
      </c>
      <c r="M755" s="436" t="s">
        <v>648</v>
      </c>
      <c r="N755" s="399"/>
      <c r="O755" s="399"/>
      <c r="P755" s="436"/>
      <c r="Q755" s="399"/>
      <c r="R755" s="399"/>
      <c r="S755" s="400"/>
      <c r="T755" s="399"/>
      <c r="U755" s="400"/>
      <c r="V755" s="400"/>
      <c r="W755" s="400"/>
      <c r="X755" s="400"/>
      <c r="Y755" s="400"/>
      <c r="Z755" s="400"/>
      <c r="AA755" s="400"/>
      <c r="AB755" s="399"/>
      <c r="AC755" s="401"/>
      <c r="AD755" s="401"/>
      <c r="AE755" s="401"/>
      <c r="AF755" s="401"/>
      <c r="AG755" s="401"/>
      <c r="AH755" s="401"/>
    </row>
    <row r="756" ht="12.0" customHeight="1">
      <c r="A756" s="399"/>
      <c r="B756" s="436"/>
      <c r="C756" s="399"/>
      <c r="D756" s="399"/>
      <c r="E756" s="441" t="s">
        <v>609</v>
      </c>
      <c r="F756" s="399"/>
      <c r="G756" s="435" t="s">
        <v>357</v>
      </c>
      <c r="H756" s="435" t="s">
        <v>610</v>
      </c>
      <c r="I756" s="435" t="s">
        <v>611</v>
      </c>
      <c r="J756" s="435" t="s">
        <v>612</v>
      </c>
      <c r="K756" s="435" t="s">
        <v>613</v>
      </c>
      <c r="L756" s="435" t="s">
        <v>614</v>
      </c>
      <c r="M756" s="435" t="s">
        <v>615</v>
      </c>
      <c r="N756" s="399"/>
      <c r="O756" s="399"/>
      <c r="P756" s="436"/>
      <c r="Q756" s="399"/>
      <c r="R756" s="399"/>
      <c r="S756" s="400"/>
      <c r="T756" s="399"/>
      <c r="U756" s="400"/>
      <c r="V756" s="400"/>
      <c r="W756" s="400"/>
      <c r="X756" s="400"/>
      <c r="Y756" s="400"/>
      <c r="Z756" s="400"/>
      <c r="AA756" s="400"/>
      <c r="AB756" s="399"/>
      <c r="AC756" s="401"/>
      <c r="AD756" s="401"/>
      <c r="AE756" s="401"/>
      <c r="AF756" s="401"/>
      <c r="AG756" s="401"/>
      <c r="AH756" s="401"/>
    </row>
    <row r="757" ht="12.0" customHeight="1">
      <c r="A757" s="399"/>
      <c r="B757" s="436"/>
      <c r="C757" s="399"/>
      <c r="D757" s="469" t="s">
        <v>478</v>
      </c>
      <c r="E757" s="399" t="s">
        <v>969</v>
      </c>
      <c r="F757" s="399"/>
      <c r="G757" s="436"/>
      <c r="H757" s="483"/>
      <c r="I757" s="455">
        <v>1055.0</v>
      </c>
      <c r="J757" s="455">
        <v>21.0</v>
      </c>
      <c r="K757" s="438">
        <v>-0.3</v>
      </c>
      <c r="L757" s="431">
        <v>27.3</v>
      </c>
      <c r="M757" s="431">
        <v>0.284375</v>
      </c>
      <c r="N757" s="436">
        <v>0.04</v>
      </c>
      <c r="O757" s="399" t="s">
        <v>709</v>
      </c>
      <c r="P757" s="455">
        <v>42.2</v>
      </c>
      <c r="Q757" s="399" t="s">
        <v>710</v>
      </c>
      <c r="R757" s="399"/>
      <c r="S757" s="400"/>
      <c r="T757" s="399"/>
      <c r="U757" s="400"/>
      <c r="V757" s="400"/>
      <c r="W757" s="400"/>
      <c r="X757" s="400"/>
      <c r="Y757" s="400"/>
      <c r="Z757" s="400"/>
      <c r="AA757" s="400"/>
      <c r="AB757" s="399"/>
      <c r="AC757" s="401"/>
      <c r="AD757" s="401"/>
      <c r="AE757" s="401"/>
      <c r="AF757" s="401"/>
      <c r="AG757" s="401"/>
      <c r="AH757" s="401"/>
    </row>
    <row r="758" ht="12.0" customHeight="1">
      <c r="A758" s="399"/>
      <c r="B758" s="436"/>
      <c r="C758" s="399"/>
      <c r="D758" s="469" t="s">
        <v>478</v>
      </c>
      <c r="E758" s="399" t="s">
        <v>963</v>
      </c>
      <c r="F758" s="399"/>
      <c r="G758" s="436"/>
      <c r="H758" s="483"/>
      <c r="I758" s="455"/>
      <c r="J758" s="455"/>
      <c r="K758" s="438">
        <v>-0.3</v>
      </c>
      <c r="L758" s="478">
        <v>0.0</v>
      </c>
      <c r="M758" s="478">
        <v>0.0</v>
      </c>
      <c r="N758" s="436">
        <v>0.16</v>
      </c>
      <c r="O758" s="399" t="s">
        <v>709</v>
      </c>
      <c r="P758" s="479">
        <v>0.0</v>
      </c>
      <c r="Q758" s="399" t="s">
        <v>964</v>
      </c>
      <c r="R758" s="399"/>
      <c r="S758" s="400"/>
      <c r="T758" s="399"/>
      <c r="U758" s="400"/>
      <c r="V758" s="400"/>
      <c r="W758" s="400"/>
      <c r="X758" s="400"/>
      <c r="Y758" s="400"/>
      <c r="Z758" s="400"/>
      <c r="AA758" s="400"/>
      <c r="AB758" s="399"/>
      <c r="AC758" s="401"/>
      <c r="AD758" s="401"/>
      <c r="AE758" s="401"/>
      <c r="AF758" s="401"/>
      <c r="AG758" s="401"/>
      <c r="AH758" s="401"/>
    </row>
    <row r="759" ht="12.0" customHeight="1">
      <c r="A759" s="399"/>
      <c r="B759" s="436"/>
      <c r="C759" s="399"/>
      <c r="D759" s="399"/>
      <c r="E759" s="399"/>
      <c r="F759" s="399"/>
      <c r="G759" s="436"/>
      <c r="H759" s="455"/>
      <c r="I759" s="399"/>
      <c r="J759" s="455"/>
      <c r="K759" s="438"/>
      <c r="L759" s="431">
        <v>27.3</v>
      </c>
      <c r="M759" s="431">
        <v>0.284375</v>
      </c>
      <c r="N759" s="436"/>
      <c r="O759" s="399"/>
      <c r="P759" s="455">
        <v>42.2</v>
      </c>
      <c r="Q759" s="399"/>
      <c r="R759" s="399"/>
      <c r="S759" s="400"/>
      <c r="T759" s="399"/>
      <c r="U759" s="400"/>
      <c r="V759" s="400"/>
      <c r="W759" s="400"/>
      <c r="X759" s="400"/>
      <c r="Y759" s="400"/>
      <c r="Z759" s="400"/>
      <c r="AA759" s="400"/>
      <c r="AB759" s="399"/>
      <c r="AC759" s="401"/>
      <c r="AD759" s="401"/>
      <c r="AE759" s="401"/>
      <c r="AF759" s="401"/>
      <c r="AG759" s="401"/>
      <c r="AH759" s="401"/>
    </row>
    <row r="760" ht="12.0" customHeight="1">
      <c r="A760" s="399"/>
      <c r="B760" s="436"/>
      <c r="C760" s="436"/>
      <c r="D760" s="399"/>
      <c r="E760" s="399"/>
      <c r="F760" s="399"/>
      <c r="G760" s="399"/>
      <c r="H760" s="399"/>
      <c r="I760" s="436"/>
      <c r="J760" s="431"/>
      <c r="K760" s="470"/>
      <c r="L760" s="470"/>
      <c r="M760" s="468"/>
      <c r="N760" s="400"/>
      <c r="O760" s="399"/>
      <c r="P760" s="399"/>
      <c r="Q760" s="399"/>
      <c r="R760" s="399"/>
      <c r="S760" s="399"/>
      <c r="T760" s="400"/>
      <c r="U760" s="399"/>
      <c r="V760" s="400"/>
      <c r="W760" s="400"/>
      <c r="X760" s="400"/>
      <c r="Y760" s="400"/>
      <c r="Z760" s="400"/>
      <c r="AA760" s="400"/>
      <c r="AB760" s="400"/>
      <c r="AC760" s="401"/>
      <c r="AD760" s="401"/>
      <c r="AE760" s="401"/>
      <c r="AF760" s="401"/>
      <c r="AG760" s="401"/>
      <c r="AH760" s="401"/>
    </row>
    <row r="761" ht="12.0" customHeight="1">
      <c r="A761" s="399"/>
      <c r="B761" s="436"/>
      <c r="C761" s="399"/>
      <c r="D761" s="399"/>
      <c r="E761" s="441" t="s">
        <v>544</v>
      </c>
      <c r="F761" s="399"/>
      <c r="G761" s="435" t="s">
        <v>553</v>
      </c>
      <c r="H761" s="479" t="s">
        <v>631</v>
      </c>
      <c r="I761" s="435" t="s">
        <v>632</v>
      </c>
      <c r="J761" s="479" t="s">
        <v>633</v>
      </c>
      <c r="K761" s="442" t="s">
        <v>634</v>
      </c>
      <c r="L761" s="479" t="s">
        <v>635</v>
      </c>
      <c r="M761" s="431"/>
      <c r="N761" s="436"/>
      <c r="O761" s="399"/>
      <c r="P761" s="455"/>
      <c r="Q761" s="399"/>
      <c r="R761" s="399"/>
      <c r="S761" s="400"/>
      <c r="T761" s="399"/>
      <c r="U761" s="400"/>
      <c r="V761" s="400"/>
      <c r="W761" s="400"/>
      <c r="X761" s="400"/>
      <c r="Y761" s="400"/>
      <c r="Z761" s="400"/>
      <c r="AA761" s="400"/>
      <c r="AB761" s="399"/>
      <c r="AC761" s="401"/>
      <c r="AD761" s="401"/>
      <c r="AE761" s="401"/>
      <c r="AF761" s="401"/>
      <c r="AG761" s="401"/>
      <c r="AH761" s="401"/>
    </row>
    <row r="762" ht="12.0" customHeight="1">
      <c r="A762" s="399"/>
      <c r="B762" s="436"/>
      <c r="C762" s="399"/>
      <c r="D762" s="399"/>
      <c r="E762" s="399" t="s">
        <v>636</v>
      </c>
      <c r="F762" s="399"/>
      <c r="G762" s="480">
        <v>0.0</v>
      </c>
      <c r="H762" s="480">
        <v>0.0</v>
      </c>
      <c r="I762" s="456">
        <v>0.0</v>
      </c>
      <c r="J762" s="456">
        <v>0.0</v>
      </c>
      <c r="K762" s="456">
        <v>0.0</v>
      </c>
      <c r="L762" s="456">
        <v>0.0</v>
      </c>
      <c r="M762" s="431"/>
      <c r="N762" s="436"/>
      <c r="O762" s="399"/>
      <c r="P762" s="455"/>
      <c r="Q762" s="399"/>
      <c r="R762" s="399"/>
      <c r="S762" s="400"/>
      <c r="T762" s="399"/>
      <c r="U762" s="400"/>
      <c r="V762" s="400"/>
      <c r="W762" s="400"/>
      <c r="X762" s="400"/>
      <c r="Y762" s="400"/>
      <c r="Z762" s="400"/>
      <c r="AA762" s="400"/>
      <c r="AB762" s="399"/>
      <c r="AC762" s="401"/>
      <c r="AD762" s="401"/>
      <c r="AE762" s="401"/>
      <c r="AF762" s="401"/>
      <c r="AG762" s="401"/>
      <c r="AH762" s="401"/>
    </row>
    <row r="763" ht="12.0" customHeight="1">
      <c r="A763" s="399"/>
      <c r="B763" s="436"/>
      <c r="C763" s="399"/>
      <c r="D763" s="399"/>
      <c r="E763" s="399" t="s">
        <v>478</v>
      </c>
      <c r="F763" s="399"/>
      <c r="G763" s="480">
        <v>27.3</v>
      </c>
      <c r="H763" s="480">
        <v>0.284375</v>
      </c>
      <c r="I763" s="456">
        <v>0.0</v>
      </c>
      <c r="J763" s="456">
        <v>0.0</v>
      </c>
      <c r="K763" s="456">
        <v>1455.909</v>
      </c>
      <c r="L763" s="456">
        <v>1455.909</v>
      </c>
      <c r="M763" s="431" t="s">
        <v>740</v>
      </c>
      <c r="N763" s="436"/>
      <c r="O763" s="399"/>
      <c r="P763" s="455"/>
      <c r="Q763" s="399"/>
      <c r="R763" s="399"/>
      <c r="S763" s="400"/>
      <c r="T763" s="399"/>
      <c r="U763" s="400"/>
      <c r="V763" s="400"/>
      <c r="W763" s="400"/>
      <c r="X763" s="400"/>
      <c r="Y763" s="400"/>
      <c r="Z763" s="400"/>
      <c r="AA763" s="400"/>
      <c r="AB763" s="399"/>
      <c r="AC763" s="401"/>
      <c r="AD763" s="401"/>
      <c r="AE763" s="401"/>
      <c r="AF763" s="401"/>
      <c r="AG763" s="401"/>
      <c r="AH763" s="401"/>
    </row>
    <row r="764" ht="12.0" customHeight="1">
      <c r="A764" s="399"/>
      <c r="B764" s="436"/>
      <c r="C764" s="399"/>
      <c r="D764" s="399"/>
      <c r="E764" s="399"/>
      <c r="F764" s="399"/>
      <c r="G764" s="480"/>
      <c r="H764" s="480"/>
      <c r="I764" s="456"/>
      <c r="J764" s="456"/>
      <c r="K764" s="456"/>
      <c r="L764" s="456"/>
      <c r="M764" s="431"/>
      <c r="N764" s="436"/>
      <c r="O764" s="399"/>
      <c r="P764" s="455"/>
      <c r="Q764" s="399"/>
      <c r="R764" s="399"/>
      <c r="S764" s="400"/>
      <c r="T764" s="399"/>
      <c r="U764" s="400"/>
      <c r="V764" s="400"/>
      <c r="W764" s="400"/>
      <c r="X764" s="400"/>
      <c r="Y764" s="400"/>
      <c r="Z764" s="400"/>
      <c r="AA764" s="400"/>
      <c r="AB764" s="399"/>
      <c r="AC764" s="401"/>
      <c r="AD764" s="401"/>
      <c r="AE764" s="401"/>
      <c r="AF764" s="401"/>
      <c r="AG764" s="401"/>
      <c r="AH764" s="401"/>
    </row>
    <row r="765" ht="12.0" customHeight="1">
      <c r="A765" s="399"/>
      <c r="B765" s="436"/>
      <c r="C765" s="469" t="s">
        <v>1002</v>
      </c>
      <c r="D765" s="424" t="s">
        <v>1003</v>
      </c>
      <c r="E765" s="399"/>
      <c r="F765" s="399"/>
      <c r="G765" s="399"/>
      <c r="H765" s="436" t="s">
        <v>410</v>
      </c>
      <c r="I765" s="423">
        <v>5.6000000000000005</v>
      </c>
      <c r="J765" s="470">
        <v>1.0</v>
      </c>
      <c r="K765" s="431">
        <v>5.6000000000000005</v>
      </c>
      <c r="L765" s="468">
        <v>0.0</v>
      </c>
      <c r="M765" s="431">
        <v>3.6399999999999997</v>
      </c>
      <c r="N765" s="431"/>
      <c r="O765" s="431"/>
      <c r="P765" s="430"/>
      <c r="Q765" s="468">
        <v>0.0</v>
      </c>
      <c r="R765" s="468"/>
      <c r="S765" s="400"/>
      <c r="T765" s="439">
        <v>0.0</v>
      </c>
      <c r="U765" s="400">
        <v>194.1212</v>
      </c>
      <c r="V765" s="400"/>
      <c r="W765" s="400"/>
      <c r="X765" s="400"/>
      <c r="Y765" s="400">
        <v>0.0</v>
      </c>
      <c r="Z765" s="400"/>
      <c r="AA765" s="400">
        <v>194.1212</v>
      </c>
      <c r="AB765" s="399"/>
      <c r="AC765" s="401"/>
      <c r="AD765" s="401"/>
      <c r="AE765" s="401"/>
      <c r="AF765" s="401"/>
      <c r="AG765" s="401"/>
      <c r="AH765" s="401"/>
    </row>
    <row r="766" ht="12.0" customHeight="1">
      <c r="A766" s="399"/>
      <c r="B766" s="436"/>
      <c r="C766" s="436"/>
      <c r="D766" s="399"/>
      <c r="E766" s="399"/>
      <c r="F766" s="399"/>
      <c r="G766" s="399"/>
      <c r="H766" s="399"/>
      <c r="I766" s="436"/>
      <c r="J766" s="431"/>
      <c r="K766" s="470"/>
      <c r="L766" s="470"/>
      <c r="M766" s="468"/>
      <c r="N766" s="400"/>
      <c r="O766" s="399"/>
      <c r="P766" s="399"/>
      <c r="Q766" s="399"/>
      <c r="R766" s="399"/>
      <c r="S766" s="399"/>
      <c r="T766" s="400"/>
      <c r="U766" s="399"/>
      <c r="V766" s="400"/>
      <c r="W766" s="400"/>
      <c r="X766" s="400"/>
      <c r="Y766" s="400"/>
      <c r="Z766" s="400"/>
      <c r="AA766" s="400"/>
      <c r="AB766" s="400"/>
      <c r="AC766" s="401"/>
      <c r="AD766" s="401"/>
      <c r="AE766" s="401"/>
      <c r="AF766" s="401"/>
      <c r="AG766" s="401"/>
      <c r="AH766" s="401"/>
    </row>
    <row r="767" ht="12.0" customHeight="1">
      <c r="A767" s="399"/>
      <c r="B767" s="436"/>
      <c r="C767" s="399"/>
      <c r="D767" s="399"/>
      <c r="E767" s="399"/>
      <c r="F767" s="399"/>
      <c r="G767" s="399"/>
      <c r="H767" s="399"/>
      <c r="I767" s="399"/>
      <c r="J767" s="399"/>
      <c r="K767" s="436" t="s">
        <v>607</v>
      </c>
      <c r="L767" s="436" t="s">
        <v>541</v>
      </c>
      <c r="M767" s="436" t="s">
        <v>648</v>
      </c>
      <c r="N767" s="399"/>
      <c r="O767" s="399"/>
      <c r="P767" s="436"/>
      <c r="Q767" s="399"/>
      <c r="R767" s="399"/>
      <c r="S767" s="400"/>
      <c r="T767" s="399"/>
      <c r="U767" s="400"/>
      <c r="V767" s="400"/>
      <c r="W767" s="400"/>
      <c r="X767" s="400"/>
      <c r="Y767" s="400"/>
      <c r="Z767" s="400"/>
      <c r="AA767" s="400"/>
      <c r="AB767" s="399"/>
      <c r="AC767" s="401"/>
      <c r="AD767" s="401"/>
      <c r="AE767" s="401"/>
      <c r="AF767" s="401"/>
      <c r="AG767" s="401"/>
      <c r="AH767" s="401"/>
    </row>
    <row r="768" ht="12.0" customHeight="1">
      <c r="A768" s="399"/>
      <c r="B768" s="436"/>
      <c r="C768" s="399"/>
      <c r="D768" s="399"/>
      <c r="E768" s="441" t="s">
        <v>609</v>
      </c>
      <c r="F768" s="399"/>
      <c r="G768" s="435" t="s">
        <v>357</v>
      </c>
      <c r="H768" s="435" t="s">
        <v>610</v>
      </c>
      <c r="I768" s="435" t="s">
        <v>611</v>
      </c>
      <c r="J768" s="435" t="s">
        <v>612</v>
      </c>
      <c r="K768" s="435" t="s">
        <v>613</v>
      </c>
      <c r="L768" s="435" t="s">
        <v>614</v>
      </c>
      <c r="M768" s="435" t="s">
        <v>615</v>
      </c>
      <c r="N768" s="399"/>
      <c r="O768" s="399"/>
      <c r="P768" s="436"/>
      <c r="Q768" s="399"/>
      <c r="R768" s="399"/>
      <c r="S768" s="400"/>
      <c r="T768" s="399"/>
      <c r="U768" s="400"/>
      <c r="V768" s="400"/>
      <c r="W768" s="400"/>
      <c r="X768" s="400"/>
      <c r="Y768" s="400"/>
      <c r="Z768" s="400"/>
      <c r="AA768" s="400"/>
      <c r="AB768" s="399"/>
      <c r="AC768" s="401"/>
      <c r="AD768" s="401"/>
      <c r="AE768" s="401"/>
      <c r="AF768" s="401"/>
      <c r="AG768" s="401"/>
      <c r="AH768" s="401"/>
    </row>
    <row r="769" ht="12.0" customHeight="1">
      <c r="A769" s="399"/>
      <c r="B769" s="436"/>
      <c r="C769" s="399"/>
      <c r="D769" s="469" t="s">
        <v>478</v>
      </c>
      <c r="E769" s="399" t="s">
        <v>963</v>
      </c>
      <c r="F769" s="399"/>
      <c r="G769" s="436"/>
      <c r="H769" s="483"/>
      <c r="I769" s="455">
        <v>35.0</v>
      </c>
      <c r="J769" s="455">
        <v>2.8</v>
      </c>
      <c r="K769" s="438">
        <v>-0.3</v>
      </c>
      <c r="L769" s="478">
        <v>3.6399999999999997</v>
      </c>
      <c r="M769" s="478">
        <v>0.03791666666666666</v>
      </c>
      <c r="N769" s="436">
        <v>0.16</v>
      </c>
      <c r="O769" s="399" t="s">
        <v>709</v>
      </c>
      <c r="P769" s="479">
        <v>5.6000000000000005</v>
      </c>
      <c r="Q769" s="399" t="s">
        <v>964</v>
      </c>
      <c r="R769" s="399"/>
      <c r="S769" s="400"/>
      <c r="T769" s="399"/>
      <c r="U769" s="400"/>
      <c r="V769" s="400"/>
      <c r="W769" s="400"/>
      <c r="X769" s="400"/>
      <c r="Y769" s="400"/>
      <c r="Z769" s="400"/>
      <c r="AA769" s="400"/>
      <c r="AB769" s="399"/>
      <c r="AC769" s="401"/>
      <c r="AD769" s="401"/>
      <c r="AE769" s="401"/>
      <c r="AF769" s="401"/>
      <c r="AG769" s="401"/>
      <c r="AH769" s="401"/>
    </row>
    <row r="770" ht="12.0" customHeight="1">
      <c r="A770" s="399"/>
      <c r="B770" s="436"/>
      <c r="C770" s="399"/>
      <c r="D770" s="399"/>
      <c r="E770" s="399"/>
      <c r="F770" s="399"/>
      <c r="G770" s="436"/>
      <c r="H770" s="455"/>
      <c r="I770" s="399"/>
      <c r="J770" s="455"/>
      <c r="K770" s="438"/>
      <c r="L770" s="431">
        <v>3.6399999999999997</v>
      </c>
      <c r="M770" s="431">
        <v>0.03791666666666666</v>
      </c>
      <c r="N770" s="436"/>
      <c r="O770" s="399"/>
      <c r="P770" s="455">
        <v>5.6000000000000005</v>
      </c>
      <c r="Q770" s="399"/>
      <c r="R770" s="399"/>
      <c r="S770" s="400"/>
      <c r="T770" s="399"/>
      <c r="U770" s="400"/>
      <c r="V770" s="400"/>
      <c r="W770" s="400"/>
      <c r="X770" s="400"/>
      <c r="Y770" s="400"/>
      <c r="Z770" s="400"/>
      <c r="AA770" s="400"/>
      <c r="AB770" s="399"/>
      <c r="AC770" s="401"/>
      <c r="AD770" s="401"/>
      <c r="AE770" s="401"/>
      <c r="AF770" s="401"/>
      <c r="AG770" s="401"/>
      <c r="AH770" s="401"/>
    </row>
    <row r="771" ht="12.0" customHeight="1">
      <c r="A771" s="399"/>
      <c r="B771" s="436"/>
      <c r="C771" s="436"/>
      <c r="D771" s="399"/>
      <c r="E771" s="399"/>
      <c r="F771" s="399"/>
      <c r="G771" s="399"/>
      <c r="H771" s="399"/>
      <c r="I771" s="436"/>
      <c r="J771" s="431"/>
      <c r="K771" s="470"/>
      <c r="L771" s="470"/>
      <c r="M771" s="468"/>
      <c r="N771" s="400"/>
      <c r="O771" s="399"/>
      <c r="P771" s="399"/>
      <c r="Q771" s="399"/>
      <c r="R771" s="399"/>
      <c r="S771" s="399"/>
      <c r="T771" s="400"/>
      <c r="U771" s="399"/>
      <c r="V771" s="400"/>
      <c r="W771" s="400"/>
      <c r="X771" s="400"/>
      <c r="Y771" s="400"/>
      <c r="Z771" s="400"/>
      <c r="AA771" s="400"/>
      <c r="AB771" s="400"/>
      <c r="AC771" s="401"/>
      <c r="AD771" s="401"/>
      <c r="AE771" s="401"/>
      <c r="AF771" s="401"/>
      <c r="AG771" s="401"/>
      <c r="AH771" s="401"/>
    </row>
    <row r="772" ht="12.0" customHeight="1">
      <c r="A772" s="399"/>
      <c r="B772" s="436"/>
      <c r="C772" s="399"/>
      <c r="D772" s="399"/>
      <c r="E772" s="441" t="s">
        <v>544</v>
      </c>
      <c r="F772" s="399"/>
      <c r="G772" s="435" t="s">
        <v>553</v>
      </c>
      <c r="H772" s="479" t="s">
        <v>631</v>
      </c>
      <c r="I772" s="435" t="s">
        <v>632</v>
      </c>
      <c r="J772" s="479" t="s">
        <v>633</v>
      </c>
      <c r="K772" s="442" t="s">
        <v>634</v>
      </c>
      <c r="L772" s="479" t="s">
        <v>635</v>
      </c>
      <c r="M772" s="431"/>
      <c r="N772" s="436"/>
      <c r="O772" s="399"/>
      <c r="P772" s="455"/>
      <c r="Q772" s="399"/>
      <c r="R772" s="399"/>
      <c r="S772" s="400"/>
      <c r="T772" s="399"/>
      <c r="U772" s="400"/>
      <c r="V772" s="400"/>
      <c r="W772" s="400"/>
      <c r="X772" s="400"/>
      <c r="Y772" s="400"/>
      <c r="Z772" s="400"/>
      <c r="AA772" s="400"/>
      <c r="AB772" s="399"/>
      <c r="AC772" s="401"/>
      <c r="AD772" s="401"/>
      <c r="AE772" s="401"/>
      <c r="AF772" s="401"/>
      <c r="AG772" s="401"/>
      <c r="AH772" s="401"/>
    </row>
    <row r="773" ht="12.0" customHeight="1">
      <c r="A773" s="399"/>
      <c r="B773" s="436"/>
      <c r="C773" s="399"/>
      <c r="D773" s="399"/>
      <c r="E773" s="399" t="s">
        <v>636</v>
      </c>
      <c r="F773" s="399"/>
      <c r="G773" s="480">
        <v>0.0</v>
      </c>
      <c r="H773" s="480">
        <v>0.0</v>
      </c>
      <c r="I773" s="456">
        <v>0.0</v>
      </c>
      <c r="J773" s="456">
        <v>0.0</v>
      </c>
      <c r="K773" s="456">
        <v>0.0</v>
      </c>
      <c r="L773" s="456">
        <v>0.0</v>
      </c>
      <c r="M773" s="431"/>
      <c r="N773" s="436"/>
      <c r="O773" s="399"/>
      <c r="P773" s="455"/>
      <c r="Q773" s="399"/>
      <c r="R773" s="399"/>
      <c r="S773" s="400"/>
      <c r="T773" s="399"/>
      <c r="U773" s="400"/>
      <c r="V773" s="400"/>
      <c r="W773" s="400"/>
      <c r="X773" s="400"/>
      <c r="Y773" s="400"/>
      <c r="Z773" s="400"/>
      <c r="AA773" s="400"/>
      <c r="AB773" s="399"/>
      <c r="AC773" s="401"/>
      <c r="AD773" s="401"/>
      <c r="AE773" s="401"/>
      <c r="AF773" s="401"/>
      <c r="AG773" s="401"/>
      <c r="AH773" s="401"/>
    </row>
    <row r="774" ht="12.0" customHeight="1">
      <c r="A774" s="399"/>
      <c r="B774" s="436"/>
      <c r="C774" s="399"/>
      <c r="D774" s="399"/>
      <c r="E774" s="399" t="s">
        <v>478</v>
      </c>
      <c r="F774" s="399"/>
      <c r="G774" s="480">
        <v>3.6399999999999997</v>
      </c>
      <c r="H774" s="480">
        <v>0.03791666666666666</v>
      </c>
      <c r="I774" s="456">
        <v>0.0</v>
      </c>
      <c r="J774" s="456">
        <v>0.0</v>
      </c>
      <c r="K774" s="456">
        <v>194.1212</v>
      </c>
      <c r="L774" s="456">
        <v>194.1212</v>
      </c>
      <c r="M774" s="431" t="s">
        <v>740</v>
      </c>
      <c r="N774" s="436"/>
      <c r="O774" s="399"/>
      <c r="P774" s="455"/>
      <c r="Q774" s="399"/>
      <c r="R774" s="399"/>
      <c r="S774" s="400"/>
      <c r="T774" s="399"/>
      <c r="U774" s="400"/>
      <c r="V774" s="400"/>
      <c r="W774" s="400"/>
      <c r="X774" s="400"/>
      <c r="Y774" s="400"/>
      <c r="Z774" s="400"/>
      <c r="AA774" s="400"/>
      <c r="AB774" s="399"/>
      <c r="AC774" s="401"/>
      <c r="AD774" s="401"/>
      <c r="AE774" s="401"/>
      <c r="AF774" s="401"/>
      <c r="AG774" s="401"/>
      <c r="AH774" s="401"/>
    </row>
    <row r="775" ht="12.0" customHeight="1">
      <c r="A775" s="399"/>
      <c r="B775" s="436"/>
      <c r="C775" s="399"/>
      <c r="D775" s="399"/>
      <c r="E775" s="399"/>
      <c r="F775" s="399"/>
      <c r="G775" s="480"/>
      <c r="H775" s="480"/>
      <c r="I775" s="456"/>
      <c r="J775" s="456"/>
      <c r="K775" s="456"/>
      <c r="L775" s="456"/>
      <c r="M775" s="431"/>
      <c r="N775" s="436"/>
      <c r="O775" s="399"/>
      <c r="P775" s="455"/>
      <c r="Q775" s="399"/>
      <c r="R775" s="399"/>
      <c r="S775" s="400"/>
      <c r="T775" s="399"/>
      <c r="U775" s="400"/>
      <c r="V775" s="400"/>
      <c r="W775" s="400"/>
      <c r="X775" s="400"/>
      <c r="Y775" s="400"/>
      <c r="Z775" s="400"/>
      <c r="AA775" s="400"/>
      <c r="AB775" s="399"/>
      <c r="AC775" s="401"/>
      <c r="AD775" s="401"/>
      <c r="AE775" s="401"/>
      <c r="AF775" s="401"/>
      <c r="AG775" s="401"/>
      <c r="AH775" s="401"/>
    </row>
    <row r="776" ht="12.0" customHeight="1">
      <c r="A776" s="399"/>
      <c r="B776" s="436"/>
      <c r="C776" s="469" t="s">
        <v>1004</v>
      </c>
      <c r="D776" s="424" t="s">
        <v>1005</v>
      </c>
      <c r="E776" s="399"/>
      <c r="F776" s="399"/>
      <c r="G776" s="399"/>
      <c r="H776" s="436" t="s">
        <v>410</v>
      </c>
      <c r="I776" s="423">
        <v>131.2</v>
      </c>
      <c r="J776" s="470">
        <v>1.0</v>
      </c>
      <c r="K776" s="431">
        <v>131.2</v>
      </c>
      <c r="L776" s="468">
        <v>0.0</v>
      </c>
      <c r="M776" s="431">
        <v>7.761</v>
      </c>
      <c r="N776" s="431"/>
      <c r="O776" s="431"/>
      <c r="P776" s="430"/>
      <c r="Q776" s="468">
        <v>0.0</v>
      </c>
      <c r="R776" s="468"/>
      <c r="S776" s="400"/>
      <c r="T776" s="439">
        <v>0.0</v>
      </c>
      <c r="U776" s="400">
        <v>413.8941300000001</v>
      </c>
      <c r="V776" s="400"/>
      <c r="W776" s="400"/>
      <c r="X776" s="400"/>
      <c r="Y776" s="400">
        <v>0.0</v>
      </c>
      <c r="Z776" s="400"/>
      <c r="AA776" s="400">
        <v>413.8941300000001</v>
      </c>
      <c r="AB776" s="399"/>
      <c r="AC776" s="401"/>
      <c r="AD776" s="401"/>
      <c r="AE776" s="401"/>
      <c r="AF776" s="401"/>
      <c r="AG776" s="401"/>
      <c r="AH776" s="401"/>
    </row>
    <row r="777" ht="12.0" customHeight="1">
      <c r="A777" s="399"/>
      <c r="B777" s="436"/>
      <c r="C777" s="436"/>
      <c r="D777" s="399"/>
      <c r="E777" s="399"/>
      <c r="F777" s="399"/>
      <c r="G777" s="399"/>
      <c r="H777" s="399"/>
      <c r="I777" s="436"/>
      <c r="J777" s="431"/>
      <c r="K777" s="470"/>
      <c r="L777" s="470"/>
      <c r="M777" s="468"/>
      <c r="N777" s="400"/>
      <c r="O777" s="399"/>
      <c r="P777" s="399"/>
      <c r="Q777" s="399"/>
      <c r="R777" s="399"/>
      <c r="S777" s="399"/>
      <c r="T777" s="400"/>
      <c r="U777" s="399"/>
      <c r="V777" s="400"/>
      <c r="W777" s="400"/>
      <c r="X777" s="400"/>
      <c r="Y777" s="400"/>
      <c r="Z777" s="400"/>
      <c r="AA777" s="400"/>
      <c r="AB777" s="400"/>
      <c r="AC777" s="401"/>
      <c r="AD777" s="401"/>
      <c r="AE777" s="401"/>
      <c r="AF777" s="401"/>
      <c r="AG777" s="401"/>
      <c r="AH777" s="401"/>
    </row>
    <row r="778" ht="12.0" customHeight="1">
      <c r="A778" s="399"/>
      <c r="B778" s="436"/>
      <c r="C778" s="399"/>
      <c r="D778" s="399"/>
      <c r="E778" s="399"/>
      <c r="F778" s="399"/>
      <c r="G778" s="399"/>
      <c r="H778" s="399"/>
      <c r="I778" s="399"/>
      <c r="J778" s="399"/>
      <c r="K778" s="436" t="s">
        <v>607</v>
      </c>
      <c r="L778" s="436" t="s">
        <v>541</v>
      </c>
      <c r="M778" s="436" t="s">
        <v>648</v>
      </c>
      <c r="N778" s="399"/>
      <c r="O778" s="399"/>
      <c r="P778" s="436"/>
      <c r="Q778" s="399"/>
      <c r="R778" s="399"/>
      <c r="S778" s="400"/>
      <c r="T778" s="399"/>
      <c r="U778" s="400"/>
      <c r="V778" s="400"/>
      <c r="W778" s="400"/>
      <c r="X778" s="400"/>
      <c r="Y778" s="400"/>
      <c r="Z778" s="400"/>
      <c r="AA778" s="400"/>
      <c r="AB778" s="399"/>
      <c r="AC778" s="401"/>
      <c r="AD778" s="401"/>
      <c r="AE778" s="401"/>
      <c r="AF778" s="401"/>
      <c r="AG778" s="401"/>
      <c r="AH778" s="401"/>
    </row>
    <row r="779" ht="12.0" customHeight="1">
      <c r="A779" s="399"/>
      <c r="B779" s="436"/>
      <c r="C779" s="399"/>
      <c r="D779" s="399"/>
      <c r="E779" s="441" t="s">
        <v>609</v>
      </c>
      <c r="F779" s="399"/>
      <c r="G779" s="435" t="s">
        <v>357</v>
      </c>
      <c r="H779" s="435" t="s">
        <v>610</v>
      </c>
      <c r="I779" s="435" t="s">
        <v>611</v>
      </c>
      <c r="J779" s="435" t="s">
        <v>612</v>
      </c>
      <c r="K779" s="435" t="s">
        <v>613</v>
      </c>
      <c r="L779" s="435" t="s">
        <v>614</v>
      </c>
      <c r="M779" s="435" t="s">
        <v>615</v>
      </c>
      <c r="N779" s="399"/>
      <c r="O779" s="399"/>
      <c r="P779" s="436"/>
      <c r="Q779" s="399"/>
      <c r="R779" s="399"/>
      <c r="S779" s="400"/>
      <c r="T779" s="399"/>
      <c r="U779" s="400"/>
      <c r="V779" s="400"/>
      <c r="W779" s="400"/>
      <c r="X779" s="400"/>
      <c r="Y779" s="400"/>
      <c r="Z779" s="400"/>
      <c r="AA779" s="400"/>
      <c r="AB779" s="399"/>
      <c r="AC779" s="401"/>
      <c r="AD779" s="401"/>
      <c r="AE779" s="401"/>
      <c r="AF779" s="401"/>
      <c r="AG779" s="401"/>
      <c r="AH779" s="401"/>
    </row>
    <row r="780" ht="12.0" customHeight="1">
      <c r="A780" s="399"/>
      <c r="B780" s="436"/>
      <c r="C780" s="399"/>
      <c r="D780" s="469" t="s">
        <v>478</v>
      </c>
      <c r="E780" s="399" t="s">
        <v>1006</v>
      </c>
      <c r="F780" s="399"/>
      <c r="G780" s="436">
        <v>8.0</v>
      </c>
      <c r="H780" s="483"/>
      <c r="I780" s="455">
        <v>335.0</v>
      </c>
      <c r="J780" s="455">
        <v>5.97</v>
      </c>
      <c r="K780" s="438">
        <v>-0.3</v>
      </c>
      <c r="L780" s="478">
        <v>7.761</v>
      </c>
      <c r="M780" s="478">
        <v>0.08084375</v>
      </c>
      <c r="N780" s="436">
        <v>8.0</v>
      </c>
      <c r="O780" s="399" t="s">
        <v>1007</v>
      </c>
      <c r="P780" s="479">
        <v>131.2</v>
      </c>
      <c r="Q780" s="399" t="s">
        <v>1008</v>
      </c>
      <c r="R780" s="399"/>
      <c r="S780" s="400"/>
      <c r="T780" s="399"/>
      <c r="U780" s="400"/>
      <c r="V780" s="400"/>
      <c r="W780" s="400"/>
      <c r="X780" s="400"/>
      <c r="Y780" s="400"/>
      <c r="Z780" s="400"/>
      <c r="AA780" s="400"/>
      <c r="AB780" s="399"/>
      <c r="AC780" s="401"/>
      <c r="AD780" s="401"/>
      <c r="AE780" s="401"/>
      <c r="AF780" s="401"/>
      <c r="AG780" s="401"/>
      <c r="AH780" s="401"/>
    </row>
    <row r="781" ht="12.0" customHeight="1">
      <c r="A781" s="399"/>
      <c r="B781" s="436"/>
      <c r="C781" s="399"/>
      <c r="D781" s="399"/>
      <c r="E781" s="399"/>
      <c r="F781" s="399"/>
      <c r="G781" s="436"/>
      <c r="H781" s="455"/>
      <c r="I781" s="399"/>
      <c r="J781" s="455"/>
      <c r="K781" s="438"/>
      <c r="L781" s="431">
        <v>7.761</v>
      </c>
      <c r="M781" s="431">
        <v>0.08084375</v>
      </c>
      <c r="N781" s="436"/>
      <c r="O781" s="399"/>
      <c r="P781" s="455">
        <v>131.2</v>
      </c>
      <c r="Q781" s="399"/>
      <c r="R781" s="399"/>
      <c r="S781" s="400"/>
      <c r="T781" s="399"/>
      <c r="U781" s="400"/>
      <c r="V781" s="400"/>
      <c r="W781" s="400"/>
      <c r="X781" s="400"/>
      <c r="Y781" s="400"/>
      <c r="Z781" s="400"/>
      <c r="AA781" s="400"/>
      <c r="AB781" s="399"/>
      <c r="AC781" s="401"/>
      <c r="AD781" s="401"/>
      <c r="AE781" s="401"/>
      <c r="AF781" s="401"/>
      <c r="AG781" s="401"/>
      <c r="AH781" s="401"/>
    </row>
    <row r="782" ht="12.0" customHeight="1">
      <c r="A782" s="399"/>
      <c r="B782" s="436"/>
      <c r="C782" s="436"/>
      <c r="D782" s="399"/>
      <c r="E782" s="399"/>
      <c r="F782" s="399"/>
      <c r="G782" s="399"/>
      <c r="H782" s="399"/>
      <c r="I782" s="436"/>
      <c r="J782" s="431"/>
      <c r="K782" s="470"/>
      <c r="L782" s="470"/>
      <c r="M782" s="468"/>
      <c r="N782" s="400"/>
      <c r="O782" s="399"/>
      <c r="P782" s="399"/>
      <c r="Q782" s="399"/>
      <c r="R782" s="399"/>
      <c r="S782" s="399"/>
      <c r="T782" s="400"/>
      <c r="U782" s="399"/>
      <c r="V782" s="400"/>
      <c r="W782" s="400"/>
      <c r="X782" s="400"/>
      <c r="Y782" s="400"/>
      <c r="Z782" s="400"/>
      <c r="AA782" s="400"/>
      <c r="AB782" s="400"/>
      <c r="AC782" s="401"/>
      <c r="AD782" s="401"/>
      <c r="AE782" s="401"/>
      <c r="AF782" s="401"/>
      <c r="AG782" s="401"/>
      <c r="AH782" s="401"/>
    </row>
    <row r="783" ht="12.0" customHeight="1">
      <c r="A783" s="399"/>
      <c r="B783" s="436"/>
      <c r="C783" s="399"/>
      <c r="D783" s="399"/>
      <c r="E783" s="441" t="s">
        <v>544</v>
      </c>
      <c r="F783" s="399"/>
      <c r="G783" s="435" t="s">
        <v>553</v>
      </c>
      <c r="H783" s="479" t="s">
        <v>631</v>
      </c>
      <c r="I783" s="435" t="s">
        <v>632</v>
      </c>
      <c r="J783" s="479" t="s">
        <v>633</v>
      </c>
      <c r="K783" s="442" t="s">
        <v>634</v>
      </c>
      <c r="L783" s="479" t="s">
        <v>635</v>
      </c>
      <c r="M783" s="431"/>
      <c r="N783" s="436"/>
      <c r="O783" s="399"/>
      <c r="P783" s="455"/>
      <c r="Q783" s="399"/>
      <c r="R783" s="399"/>
      <c r="S783" s="400"/>
      <c r="T783" s="399"/>
      <c r="U783" s="400"/>
      <c r="V783" s="400"/>
      <c r="W783" s="400"/>
      <c r="X783" s="400"/>
      <c r="Y783" s="400"/>
      <c r="Z783" s="400"/>
      <c r="AA783" s="400"/>
      <c r="AB783" s="399"/>
      <c r="AC783" s="401"/>
      <c r="AD783" s="401"/>
      <c r="AE783" s="401"/>
      <c r="AF783" s="401"/>
      <c r="AG783" s="401"/>
      <c r="AH783" s="401"/>
    </row>
    <row r="784" ht="12.0" customHeight="1">
      <c r="A784" s="399"/>
      <c r="B784" s="436"/>
      <c r="C784" s="399"/>
      <c r="D784" s="399"/>
      <c r="E784" s="399" t="s">
        <v>636</v>
      </c>
      <c r="F784" s="399"/>
      <c r="G784" s="480">
        <v>0.0</v>
      </c>
      <c r="H784" s="480">
        <v>0.0</v>
      </c>
      <c r="I784" s="456">
        <v>0.0</v>
      </c>
      <c r="J784" s="456">
        <v>0.0</v>
      </c>
      <c r="K784" s="456">
        <v>0.0</v>
      </c>
      <c r="L784" s="456">
        <v>0.0</v>
      </c>
      <c r="M784" s="431"/>
      <c r="N784" s="436"/>
      <c r="O784" s="399"/>
      <c r="P784" s="455"/>
      <c r="Q784" s="399"/>
      <c r="R784" s="399"/>
      <c r="S784" s="400"/>
      <c r="T784" s="399"/>
      <c r="U784" s="400"/>
      <c r="V784" s="400"/>
      <c r="W784" s="400"/>
      <c r="X784" s="400"/>
      <c r="Y784" s="400"/>
      <c r="Z784" s="400"/>
      <c r="AA784" s="400"/>
      <c r="AB784" s="399"/>
      <c r="AC784" s="401"/>
      <c r="AD784" s="401"/>
      <c r="AE784" s="401"/>
      <c r="AF784" s="401"/>
      <c r="AG784" s="401"/>
      <c r="AH784" s="401"/>
    </row>
    <row r="785" ht="12.0" customHeight="1">
      <c r="A785" s="399"/>
      <c r="B785" s="436"/>
      <c r="C785" s="399"/>
      <c r="D785" s="399"/>
      <c r="E785" s="399" t="s">
        <v>478</v>
      </c>
      <c r="F785" s="399"/>
      <c r="G785" s="480">
        <v>7.761</v>
      </c>
      <c r="H785" s="480">
        <v>0.08084375</v>
      </c>
      <c r="I785" s="456">
        <v>0.0</v>
      </c>
      <c r="J785" s="456">
        <v>0.0</v>
      </c>
      <c r="K785" s="456">
        <v>413.8941300000001</v>
      </c>
      <c r="L785" s="456">
        <v>413.8941300000001</v>
      </c>
      <c r="M785" s="431" t="s">
        <v>740</v>
      </c>
      <c r="N785" s="436"/>
      <c r="O785" s="399"/>
      <c r="P785" s="455"/>
      <c r="Q785" s="399"/>
      <c r="R785" s="399"/>
      <c r="S785" s="400"/>
      <c r="T785" s="399"/>
      <c r="U785" s="400"/>
      <c r="V785" s="400"/>
      <c r="W785" s="400"/>
      <c r="X785" s="400"/>
      <c r="Y785" s="400"/>
      <c r="Z785" s="400"/>
      <c r="AA785" s="400"/>
      <c r="AB785" s="399"/>
      <c r="AC785" s="401"/>
      <c r="AD785" s="401"/>
      <c r="AE785" s="401"/>
      <c r="AF785" s="401"/>
      <c r="AG785" s="401"/>
      <c r="AH785" s="401"/>
    </row>
    <row r="786" ht="12.0" customHeight="1">
      <c r="A786" s="399"/>
      <c r="B786" s="436"/>
      <c r="C786" s="399"/>
      <c r="D786" s="399"/>
      <c r="E786" s="399"/>
      <c r="F786" s="399"/>
      <c r="G786" s="480"/>
      <c r="H786" s="480"/>
      <c r="I786" s="456"/>
      <c r="J786" s="456"/>
      <c r="K786" s="456"/>
      <c r="L786" s="456"/>
      <c r="M786" s="431"/>
      <c r="N786" s="436"/>
      <c r="O786" s="399"/>
      <c r="P786" s="455"/>
      <c r="Q786" s="399"/>
      <c r="R786" s="399"/>
      <c r="S786" s="400"/>
      <c r="T786" s="399"/>
      <c r="U786" s="400"/>
      <c r="V786" s="400"/>
      <c r="W786" s="400"/>
      <c r="X786" s="400"/>
      <c r="Y786" s="400"/>
      <c r="Z786" s="400"/>
      <c r="AA786" s="400"/>
      <c r="AB786" s="399"/>
      <c r="AC786" s="401"/>
      <c r="AD786" s="401"/>
      <c r="AE786" s="401"/>
      <c r="AF786" s="401"/>
      <c r="AG786" s="401"/>
      <c r="AH786" s="401"/>
    </row>
    <row r="787" ht="12.0" customHeight="1">
      <c r="A787" s="399"/>
      <c r="B787" s="436"/>
      <c r="C787" s="469" t="s">
        <v>1009</v>
      </c>
      <c r="D787" s="424" t="s">
        <v>513</v>
      </c>
      <c r="E787" s="399"/>
      <c r="F787" s="399"/>
      <c r="G787" s="399"/>
      <c r="H787" s="436" t="s">
        <v>410</v>
      </c>
      <c r="I787" s="423">
        <v>995.458</v>
      </c>
      <c r="J787" s="470">
        <v>1.0</v>
      </c>
      <c r="K787" s="431">
        <v>995.458</v>
      </c>
      <c r="L787" s="468">
        <v>0.0</v>
      </c>
      <c r="M787" s="431">
        <v>197.41041666666666</v>
      </c>
      <c r="N787" s="431"/>
      <c r="O787" s="431"/>
      <c r="P787" s="430"/>
      <c r="Q787" s="468">
        <v>0.0</v>
      </c>
      <c r="R787" s="468"/>
      <c r="S787" s="400"/>
      <c r="T787" s="439">
        <v>0.0</v>
      </c>
      <c r="U787" s="400">
        <v>10527.897520833334</v>
      </c>
      <c r="V787" s="400"/>
      <c r="W787" s="400"/>
      <c r="X787" s="400"/>
      <c r="Y787" s="400">
        <v>0.0</v>
      </c>
      <c r="Z787" s="400"/>
      <c r="AA787" s="400">
        <v>10527.897520833334</v>
      </c>
      <c r="AB787" s="399"/>
      <c r="AC787" s="428">
        <f>(K787)*F1166/E3</f>
        <v>9.401301507</v>
      </c>
      <c r="AD787" s="476" t="s">
        <v>509</v>
      </c>
      <c r="AE787" s="505">
        <f>Q787</f>
        <v>0</v>
      </c>
      <c r="AF787" s="401"/>
      <c r="AG787" s="401">
        <f>(M787)/E3</f>
        <v>0.002747153029</v>
      </c>
      <c r="AH787" s="401"/>
    </row>
    <row r="788" ht="12.0" customHeight="1">
      <c r="A788" s="399"/>
      <c r="B788" s="436"/>
      <c r="C788" s="436"/>
      <c r="D788" s="399"/>
      <c r="E788" s="399"/>
      <c r="F788" s="399"/>
      <c r="G788" s="399"/>
      <c r="H788" s="399"/>
      <c r="I788" s="436"/>
      <c r="J788" s="431"/>
      <c r="K788" s="470"/>
      <c r="L788" s="470"/>
      <c r="M788" s="468"/>
      <c r="N788" s="400"/>
      <c r="O788" s="399"/>
      <c r="P788" s="399"/>
      <c r="Q788" s="399"/>
      <c r="R788" s="399"/>
      <c r="S788" s="399"/>
      <c r="T788" s="400"/>
      <c r="U788" s="399"/>
      <c r="V788" s="400"/>
      <c r="W788" s="400"/>
      <c r="X788" s="400"/>
      <c r="Y788" s="400"/>
      <c r="Z788" s="400"/>
      <c r="AA788" s="400"/>
      <c r="AB788" s="400"/>
      <c r="AC788" s="401"/>
      <c r="AD788" s="401"/>
      <c r="AE788" s="401"/>
      <c r="AF788" s="401"/>
      <c r="AG788" s="401"/>
      <c r="AH788" s="401"/>
    </row>
    <row r="789" ht="12.0" customHeight="1">
      <c r="A789" s="399"/>
      <c r="B789" s="436"/>
      <c r="C789" s="399"/>
      <c r="D789" s="399"/>
      <c r="E789" s="399"/>
      <c r="F789" s="399"/>
      <c r="G789" s="399"/>
      <c r="H789" s="399"/>
      <c r="I789" s="399"/>
      <c r="J789" s="399"/>
      <c r="K789" s="436" t="s">
        <v>607</v>
      </c>
      <c r="L789" s="436" t="s">
        <v>541</v>
      </c>
      <c r="M789" s="436" t="s">
        <v>648</v>
      </c>
      <c r="N789" s="399"/>
      <c r="O789" s="399"/>
      <c r="P789" s="436"/>
      <c r="Q789" s="399"/>
      <c r="R789" s="399"/>
      <c r="S789" s="400"/>
      <c r="T789" s="399"/>
      <c r="U789" s="400"/>
      <c r="V789" s="400"/>
      <c r="W789" s="400"/>
      <c r="X789" s="400"/>
      <c r="Y789" s="400"/>
      <c r="Z789" s="400"/>
      <c r="AA789" s="400"/>
      <c r="AB789" s="399"/>
      <c r="AC789" s="401"/>
      <c r="AD789" s="401"/>
      <c r="AE789" s="401"/>
      <c r="AF789" s="401"/>
      <c r="AG789" s="401"/>
      <c r="AH789" s="401"/>
    </row>
    <row r="790" ht="12.0" customHeight="1">
      <c r="A790" s="399"/>
      <c r="B790" s="436"/>
      <c r="C790" s="399"/>
      <c r="D790" s="399"/>
      <c r="E790" s="441" t="s">
        <v>609</v>
      </c>
      <c r="F790" s="399"/>
      <c r="G790" s="435" t="s">
        <v>357</v>
      </c>
      <c r="H790" s="435" t="s">
        <v>611</v>
      </c>
      <c r="I790" s="435" t="s">
        <v>612</v>
      </c>
      <c r="J790" s="435" t="s">
        <v>649</v>
      </c>
      <c r="K790" s="435" t="s">
        <v>613</v>
      </c>
      <c r="L790" s="435" t="s">
        <v>614</v>
      </c>
      <c r="M790" s="435" t="s">
        <v>615</v>
      </c>
      <c r="N790" s="399"/>
      <c r="O790" s="399"/>
      <c r="P790" s="436"/>
      <c r="Q790" s="399"/>
      <c r="R790" s="399"/>
      <c r="S790" s="400"/>
      <c r="T790" s="399"/>
      <c r="U790" s="400"/>
      <c r="V790" s="400"/>
      <c r="W790" s="400"/>
      <c r="X790" s="400"/>
      <c r="Y790" s="400"/>
      <c r="Z790" s="400"/>
      <c r="AA790" s="400"/>
      <c r="AB790" s="399"/>
      <c r="AC790" s="401"/>
      <c r="AD790" s="401"/>
      <c r="AE790" s="401"/>
      <c r="AF790" s="401"/>
      <c r="AG790" s="401"/>
      <c r="AH790" s="401"/>
    </row>
    <row r="791" ht="12.0" customHeight="1">
      <c r="A791" s="399"/>
      <c r="B791" s="436"/>
      <c r="C791" s="399"/>
      <c r="D791" s="469" t="s">
        <v>478</v>
      </c>
      <c r="E791" s="399" t="s">
        <v>1010</v>
      </c>
      <c r="F791" s="399"/>
      <c r="G791" s="436">
        <v>47.0</v>
      </c>
      <c r="H791" s="435"/>
      <c r="I791" s="436">
        <v>90.0</v>
      </c>
      <c r="J791" s="483">
        <v>20880.0</v>
      </c>
      <c r="K791" s="438">
        <v>-0.3</v>
      </c>
      <c r="L791" s="431">
        <v>117.0</v>
      </c>
      <c r="M791" s="431">
        <v>1.21875</v>
      </c>
      <c r="N791" s="455">
        <v>16.0</v>
      </c>
      <c r="O791" s="399" t="s">
        <v>1011</v>
      </c>
      <c r="P791" s="455">
        <v>752.0</v>
      </c>
      <c r="Q791" s="399" t="s">
        <v>263</v>
      </c>
      <c r="R791" s="399"/>
      <c r="S791" s="400"/>
      <c r="T791" s="399"/>
      <c r="U791" s="400"/>
      <c r="V791" s="400"/>
      <c r="W791" s="400"/>
      <c r="X791" s="400"/>
      <c r="Y791" s="400"/>
      <c r="Z791" s="400"/>
      <c r="AA791" s="400"/>
      <c r="AB791" s="399"/>
      <c r="AC791" s="401"/>
      <c r="AD791" s="401"/>
      <c r="AE791" s="401"/>
      <c r="AF791" s="401"/>
      <c r="AG791" s="401"/>
      <c r="AH791" s="401"/>
    </row>
    <row r="792" ht="12.0" customHeight="1">
      <c r="A792" s="399"/>
      <c r="B792" s="436"/>
      <c r="C792" s="399"/>
      <c r="D792" s="469" t="s">
        <v>478</v>
      </c>
      <c r="E792" s="399" t="s">
        <v>1012</v>
      </c>
      <c r="F792" s="399"/>
      <c r="G792" s="436"/>
      <c r="H792" s="455">
        <v>5938.0</v>
      </c>
      <c r="I792" s="455">
        <v>61.854166666666664</v>
      </c>
      <c r="J792" s="399"/>
      <c r="K792" s="438">
        <v>-0.3</v>
      </c>
      <c r="L792" s="478">
        <v>80.41041666666666</v>
      </c>
      <c r="M792" s="478">
        <v>0.8376085069444444</v>
      </c>
      <c r="N792" s="436">
        <v>0.02</v>
      </c>
      <c r="O792" s="399" t="s">
        <v>709</v>
      </c>
      <c r="P792" s="479">
        <v>243.458</v>
      </c>
      <c r="Q792" s="399" t="s">
        <v>1013</v>
      </c>
      <c r="R792" s="399"/>
      <c r="S792" s="400"/>
      <c r="T792" s="399"/>
      <c r="U792" s="400"/>
      <c r="V792" s="400"/>
      <c r="W792" s="400"/>
      <c r="X792" s="400"/>
      <c r="Y792" s="400"/>
      <c r="Z792" s="400"/>
      <c r="AA792" s="400"/>
      <c r="AB792" s="399"/>
      <c r="AC792" s="401"/>
      <c r="AD792" s="401"/>
      <c r="AE792" s="401"/>
      <c r="AF792" s="401"/>
      <c r="AG792" s="401"/>
      <c r="AH792" s="401"/>
    </row>
    <row r="793" ht="12.0" customHeight="1">
      <c r="A793" s="399"/>
      <c r="B793" s="436"/>
      <c r="C793" s="399"/>
      <c r="D793" s="399"/>
      <c r="E793" s="399"/>
      <c r="F793" s="399"/>
      <c r="G793" s="436"/>
      <c r="H793" s="455"/>
      <c r="I793" s="399"/>
      <c r="J793" s="455"/>
      <c r="K793" s="438"/>
      <c r="L793" s="431">
        <v>197.41041666666666</v>
      </c>
      <c r="M793" s="431">
        <v>2.0563585069444446</v>
      </c>
      <c r="N793" s="436"/>
      <c r="O793" s="399"/>
      <c r="P793" s="431">
        <v>995.458</v>
      </c>
      <c r="Q793" s="399"/>
      <c r="R793" s="399"/>
      <c r="S793" s="400"/>
      <c r="T793" s="399"/>
      <c r="U793" s="400"/>
      <c r="V793" s="400"/>
      <c r="W793" s="400"/>
      <c r="X793" s="400"/>
      <c r="Y793" s="400"/>
      <c r="Z793" s="400"/>
      <c r="AA793" s="400"/>
      <c r="AB793" s="399"/>
      <c r="AC793" s="401"/>
      <c r="AD793" s="401"/>
      <c r="AE793" s="401"/>
      <c r="AF793" s="401"/>
      <c r="AG793" s="401"/>
      <c r="AH793" s="401"/>
    </row>
    <row r="794" ht="12.0" customHeight="1">
      <c r="A794" s="399"/>
      <c r="B794" s="436"/>
      <c r="C794" s="436"/>
      <c r="D794" s="399"/>
      <c r="E794" s="399"/>
      <c r="F794" s="399"/>
      <c r="G794" s="399"/>
      <c r="H794" s="399"/>
      <c r="I794" s="436"/>
      <c r="J794" s="431"/>
      <c r="K794" s="470"/>
      <c r="L794" s="470"/>
      <c r="M794" s="468"/>
      <c r="N794" s="400"/>
      <c r="O794" s="399"/>
      <c r="P794" s="399"/>
      <c r="Q794" s="399"/>
      <c r="R794" s="399"/>
      <c r="S794" s="399"/>
      <c r="T794" s="400"/>
      <c r="U794" s="399"/>
      <c r="V794" s="400"/>
      <c r="W794" s="400"/>
      <c r="X794" s="400"/>
      <c r="Y794" s="400"/>
      <c r="Z794" s="400"/>
      <c r="AA794" s="400"/>
      <c r="AB794" s="400"/>
      <c r="AC794" s="401"/>
      <c r="AD794" s="401"/>
      <c r="AE794" s="401"/>
      <c r="AF794" s="401"/>
      <c r="AG794" s="401"/>
      <c r="AH794" s="401"/>
    </row>
    <row r="795" ht="12.0" customHeight="1">
      <c r="A795" s="399"/>
      <c r="B795" s="436"/>
      <c r="C795" s="399"/>
      <c r="D795" s="399"/>
      <c r="E795" s="441" t="s">
        <v>544</v>
      </c>
      <c r="F795" s="399"/>
      <c r="G795" s="435" t="s">
        <v>553</v>
      </c>
      <c r="H795" s="479" t="s">
        <v>631</v>
      </c>
      <c r="I795" s="435" t="s">
        <v>632</v>
      </c>
      <c r="J795" s="479" t="s">
        <v>633</v>
      </c>
      <c r="K795" s="442" t="s">
        <v>634</v>
      </c>
      <c r="L795" s="479" t="s">
        <v>635</v>
      </c>
      <c r="M795" s="431"/>
      <c r="N795" s="436"/>
      <c r="O795" s="399"/>
      <c r="P795" s="455"/>
      <c r="Q795" s="399"/>
      <c r="R795" s="399"/>
      <c r="S795" s="400"/>
      <c r="T795" s="399"/>
      <c r="U795" s="400"/>
      <c r="V795" s="400"/>
      <c r="W795" s="400"/>
      <c r="X795" s="400"/>
      <c r="Y795" s="400"/>
      <c r="Z795" s="400"/>
      <c r="AA795" s="400"/>
      <c r="AB795" s="399"/>
      <c r="AC795" s="401"/>
      <c r="AD795" s="401"/>
      <c r="AE795" s="401"/>
      <c r="AF795" s="401"/>
      <c r="AG795" s="401"/>
      <c r="AH795" s="401"/>
    </row>
    <row r="796" ht="12.0" customHeight="1">
      <c r="A796" s="399"/>
      <c r="B796" s="436"/>
      <c r="C796" s="399"/>
      <c r="D796" s="399"/>
      <c r="E796" s="399" t="s">
        <v>636</v>
      </c>
      <c r="F796" s="399"/>
      <c r="G796" s="480">
        <v>0.0</v>
      </c>
      <c r="H796" s="480">
        <v>0.0</v>
      </c>
      <c r="I796" s="456">
        <v>0.0</v>
      </c>
      <c r="J796" s="456">
        <v>0.0</v>
      </c>
      <c r="K796" s="456">
        <v>0.0</v>
      </c>
      <c r="L796" s="456">
        <v>0.0</v>
      </c>
      <c r="M796" s="431"/>
      <c r="N796" s="436"/>
      <c r="O796" s="399"/>
      <c r="P796" s="455"/>
      <c r="Q796" s="399"/>
      <c r="R796" s="399"/>
      <c r="S796" s="400"/>
      <c r="T796" s="399"/>
      <c r="U796" s="400"/>
      <c r="V796" s="400"/>
      <c r="W796" s="400"/>
      <c r="X796" s="400"/>
      <c r="Y796" s="400"/>
      <c r="Z796" s="400"/>
      <c r="AA796" s="400"/>
      <c r="AB796" s="399"/>
      <c r="AC796" s="401"/>
      <c r="AD796" s="401"/>
      <c r="AE796" s="401"/>
      <c r="AF796" s="401"/>
      <c r="AG796" s="401"/>
      <c r="AH796" s="401"/>
    </row>
    <row r="797" ht="12.0" customHeight="1">
      <c r="A797" s="399"/>
      <c r="B797" s="436"/>
      <c r="C797" s="399"/>
      <c r="D797" s="399"/>
      <c r="E797" s="399" t="s">
        <v>478</v>
      </c>
      <c r="F797" s="399"/>
      <c r="G797" s="480">
        <v>197.41041666666666</v>
      </c>
      <c r="H797" s="480">
        <v>2.0563585069444446</v>
      </c>
      <c r="I797" s="456">
        <v>0.0</v>
      </c>
      <c r="J797" s="456">
        <v>0.0</v>
      </c>
      <c r="K797" s="456">
        <v>10527.897520833334</v>
      </c>
      <c r="L797" s="456">
        <v>10527.897520833334</v>
      </c>
      <c r="M797" s="431" t="s">
        <v>740</v>
      </c>
      <c r="N797" s="436"/>
      <c r="O797" s="399"/>
      <c r="P797" s="455"/>
      <c r="Q797" s="399"/>
      <c r="R797" s="399"/>
      <c r="S797" s="400"/>
      <c r="T797" s="399"/>
      <c r="U797" s="400"/>
      <c r="V797" s="400"/>
      <c r="W797" s="400"/>
      <c r="X797" s="400"/>
      <c r="Y797" s="400"/>
      <c r="Z797" s="400"/>
      <c r="AA797" s="400"/>
      <c r="AB797" s="399"/>
      <c r="AC797" s="401"/>
      <c r="AD797" s="401"/>
      <c r="AE797" s="401"/>
      <c r="AF797" s="401"/>
      <c r="AG797" s="401"/>
      <c r="AH797" s="401"/>
    </row>
    <row r="798" ht="12.0" customHeight="1">
      <c r="A798" s="399"/>
      <c r="B798" s="436"/>
      <c r="C798" s="399"/>
      <c r="D798" s="399"/>
      <c r="E798" s="399"/>
      <c r="F798" s="399"/>
      <c r="G798" s="480"/>
      <c r="H798" s="480"/>
      <c r="I798" s="456"/>
      <c r="J798" s="456"/>
      <c r="K798" s="456"/>
      <c r="L798" s="456"/>
      <c r="M798" s="431"/>
      <c r="N798" s="436"/>
      <c r="O798" s="399"/>
      <c r="P798" s="455"/>
      <c r="Q798" s="399"/>
      <c r="R798" s="399"/>
      <c r="S798" s="400"/>
      <c r="T798" s="399"/>
      <c r="U798" s="400"/>
      <c r="V798" s="400"/>
      <c r="W798" s="400"/>
      <c r="X798" s="400"/>
      <c r="Y798" s="400"/>
      <c r="Z798" s="400"/>
      <c r="AA798" s="400"/>
      <c r="AB798" s="399"/>
      <c r="AC798" s="401"/>
      <c r="AD798" s="401"/>
      <c r="AE798" s="401"/>
      <c r="AF798" s="401"/>
      <c r="AG798" s="401"/>
      <c r="AH798" s="401"/>
    </row>
    <row r="799" ht="12.0" customHeight="1">
      <c r="A799" s="399"/>
      <c r="B799" s="436"/>
      <c r="C799" s="436" t="s">
        <v>1014</v>
      </c>
      <c r="D799" s="399" t="s">
        <v>741</v>
      </c>
      <c r="E799" s="399"/>
      <c r="F799" s="399"/>
      <c r="G799" s="399"/>
      <c r="H799" s="436" t="s">
        <v>410</v>
      </c>
      <c r="I799" s="430">
        <v>320.0</v>
      </c>
      <c r="J799" s="470">
        <v>1.595</v>
      </c>
      <c r="K799" s="430">
        <v>510.4</v>
      </c>
      <c r="L799" s="468">
        <v>0.0</v>
      </c>
      <c r="M799" s="399"/>
      <c r="N799" s="399"/>
      <c r="O799" s="399"/>
      <c r="P799" s="399"/>
      <c r="Q799" s="399"/>
      <c r="R799" s="399"/>
      <c r="S799" s="400"/>
      <c r="T799" s="439">
        <v>0.0</v>
      </c>
      <c r="U799" s="400"/>
      <c r="V799" s="400"/>
      <c r="W799" s="400"/>
      <c r="X799" s="400"/>
      <c r="Y799" s="400"/>
      <c r="Z799" s="400"/>
      <c r="AA799" s="400">
        <v>0.0</v>
      </c>
      <c r="AB799" s="399"/>
      <c r="AC799" s="428">
        <f>K799*F1166/E4</f>
        <v>18.96561892</v>
      </c>
      <c r="AD799" s="476" t="s">
        <v>509</v>
      </c>
      <c r="AE799" s="401"/>
      <c r="AF799" s="401"/>
      <c r="AG799" s="401"/>
      <c r="AH799" s="401"/>
    </row>
    <row r="800" ht="12.0" customHeight="1">
      <c r="A800" s="399"/>
      <c r="B800" s="436"/>
      <c r="C800" s="436"/>
      <c r="D800" s="399"/>
      <c r="E800" s="399"/>
      <c r="F800" s="399"/>
      <c r="G800" s="399"/>
      <c r="H800" s="399"/>
      <c r="I800" s="399"/>
      <c r="J800" s="399"/>
      <c r="K800" s="399"/>
      <c r="L800" s="399"/>
      <c r="M800" s="469"/>
      <c r="N800" s="399"/>
      <c r="O800" s="399"/>
      <c r="P800" s="399"/>
      <c r="Q800" s="399"/>
      <c r="R800" s="399"/>
      <c r="S800" s="399"/>
      <c r="T800" s="400"/>
      <c r="U800" s="445"/>
      <c r="V800" s="400"/>
      <c r="W800" s="400"/>
      <c r="X800" s="400"/>
      <c r="Y800" s="400"/>
      <c r="Z800" s="400"/>
      <c r="AA800" s="400"/>
      <c r="AB800" s="400"/>
      <c r="AC800" s="401"/>
      <c r="AD800" s="401"/>
      <c r="AE800" s="401"/>
      <c r="AF800" s="401"/>
      <c r="AG800" s="401"/>
      <c r="AH800" s="401"/>
    </row>
    <row r="801" ht="12.0" customHeight="1">
      <c r="A801" s="399"/>
      <c r="B801" s="436"/>
      <c r="C801" s="436"/>
      <c r="D801" s="399"/>
      <c r="E801" s="469" t="s">
        <v>413</v>
      </c>
      <c r="F801" s="399">
        <v>320.0</v>
      </c>
      <c r="G801" s="399" t="s">
        <v>414</v>
      </c>
      <c r="H801" s="436"/>
      <c r="I801" s="437"/>
      <c r="J801" s="445"/>
      <c r="K801" s="399"/>
      <c r="L801" s="399"/>
      <c r="M801" s="469"/>
      <c r="N801" s="399"/>
      <c r="O801" s="399"/>
      <c r="P801" s="399"/>
      <c r="Q801" s="399"/>
      <c r="R801" s="399"/>
      <c r="S801" s="399"/>
      <c r="T801" s="400"/>
      <c r="U801" s="445"/>
      <c r="V801" s="400"/>
      <c r="W801" s="400"/>
      <c r="X801" s="400"/>
      <c r="Y801" s="400"/>
      <c r="Z801" s="400"/>
      <c r="AA801" s="400"/>
      <c r="AB801" s="400"/>
      <c r="AC801" s="401"/>
      <c r="AD801" s="401"/>
      <c r="AE801" s="401"/>
      <c r="AF801" s="401"/>
      <c r="AG801" s="401"/>
      <c r="AH801" s="401"/>
    </row>
    <row r="802" ht="12.0" customHeight="1">
      <c r="A802" s="399"/>
      <c r="B802" s="436"/>
      <c r="C802" s="399"/>
      <c r="D802" s="399"/>
      <c r="E802" s="399"/>
      <c r="F802" s="399"/>
      <c r="G802" s="480"/>
      <c r="H802" s="480"/>
      <c r="I802" s="456"/>
      <c r="J802" s="456"/>
      <c r="K802" s="456"/>
      <c r="L802" s="456"/>
      <c r="M802" s="431"/>
      <c r="N802" s="436"/>
      <c r="O802" s="399"/>
      <c r="P802" s="455"/>
      <c r="Q802" s="399"/>
      <c r="R802" s="399"/>
      <c r="S802" s="400"/>
      <c r="T802" s="399"/>
      <c r="U802" s="400"/>
      <c r="V802" s="400"/>
      <c r="W802" s="400"/>
      <c r="X802" s="400"/>
      <c r="Y802" s="400"/>
      <c r="Z802" s="400"/>
      <c r="AA802" s="400"/>
      <c r="AB802" s="399"/>
      <c r="AC802" s="401"/>
      <c r="AD802" s="401"/>
      <c r="AE802" s="401"/>
      <c r="AF802" s="401"/>
      <c r="AG802" s="401"/>
      <c r="AH802" s="401"/>
    </row>
    <row r="803" ht="12.0" customHeight="1">
      <c r="A803" s="497"/>
      <c r="B803" s="498"/>
      <c r="C803" s="497" t="s">
        <v>1015</v>
      </c>
      <c r="D803" s="497" t="s">
        <v>1016</v>
      </c>
      <c r="E803" s="497"/>
      <c r="F803" s="497"/>
      <c r="G803" s="497"/>
      <c r="H803" s="498"/>
      <c r="I803" s="499">
        <v>693.1215555555556</v>
      </c>
      <c r="J803" s="500"/>
      <c r="K803" s="499">
        <v>890.4675855555556</v>
      </c>
      <c r="L803" s="499">
        <v>0.0</v>
      </c>
      <c r="M803" s="499">
        <v>0.0</v>
      </c>
      <c r="N803" s="499">
        <v>0.0</v>
      </c>
      <c r="O803" s="499">
        <v>10.2</v>
      </c>
      <c r="P803" s="499">
        <v>0.0</v>
      </c>
      <c r="Q803" s="499">
        <v>36518.594000000005</v>
      </c>
      <c r="R803" s="499">
        <v>0.0</v>
      </c>
      <c r="S803" s="501">
        <v>0.0</v>
      </c>
      <c r="T803" s="501">
        <v>0.0</v>
      </c>
      <c r="U803" s="501">
        <v>0.0</v>
      </c>
      <c r="V803" s="501">
        <v>122.4</v>
      </c>
      <c r="W803" s="501">
        <v>0.0</v>
      </c>
      <c r="X803" s="501">
        <v>0.0</v>
      </c>
      <c r="Y803" s="501">
        <v>168616.71797530862</v>
      </c>
      <c r="Z803" s="501">
        <v>0.0</v>
      </c>
      <c r="AA803" s="501">
        <v>168739.11797530862</v>
      </c>
      <c r="AB803" s="497"/>
      <c r="AC803" s="497"/>
      <c r="AD803" s="497"/>
      <c r="AE803" s="497"/>
      <c r="AF803" s="497"/>
      <c r="AG803" s="497"/>
      <c r="AH803" s="497"/>
    </row>
    <row r="804" ht="12.0" customHeight="1">
      <c r="A804" s="399"/>
      <c r="B804" s="436"/>
      <c r="C804" s="399"/>
      <c r="D804" s="399"/>
      <c r="E804" s="399" t="s">
        <v>903</v>
      </c>
      <c r="F804" s="399"/>
      <c r="G804" s="399"/>
      <c r="H804" s="436"/>
      <c r="I804" s="431"/>
      <c r="J804" s="470"/>
      <c r="K804" s="502">
        <f>K803-K805-K866</f>
        <v>361.4475556</v>
      </c>
      <c r="L804" s="468"/>
      <c r="M804" s="400"/>
      <c r="N804" s="399"/>
      <c r="O804" s="399"/>
      <c r="P804" s="399"/>
      <c r="Q804" s="399"/>
      <c r="R804" s="399"/>
      <c r="S804" s="400"/>
      <c r="T804" s="399"/>
      <c r="U804" s="400"/>
      <c r="V804" s="400"/>
      <c r="W804" s="400"/>
      <c r="X804" s="400"/>
      <c r="Y804" s="400"/>
      <c r="Z804" s="400"/>
      <c r="AA804" s="400"/>
      <c r="AB804" s="399"/>
      <c r="AC804" s="428">
        <f>K804*$F$1166/E4</f>
        <v>13.43079271</v>
      </c>
      <c r="AD804" s="476" t="s">
        <v>509</v>
      </c>
      <c r="AE804" s="503">
        <f>(Q803-Q805)/E4</f>
        <v>1.997524858</v>
      </c>
      <c r="AF804" s="504">
        <f>N803</f>
        <v>0</v>
      </c>
      <c r="AG804" s="503">
        <f>(M803)</f>
        <v>0</v>
      </c>
      <c r="AH804" s="504">
        <f>P803</f>
        <v>0</v>
      </c>
    </row>
    <row r="805" ht="12.0" customHeight="1">
      <c r="A805" s="399"/>
      <c r="B805" s="436"/>
      <c r="C805" s="436" t="s">
        <v>1017</v>
      </c>
      <c r="D805" s="399" t="s">
        <v>906</v>
      </c>
      <c r="E805" s="399"/>
      <c r="F805" s="399"/>
      <c r="G805" s="399"/>
      <c r="H805" s="436" t="s">
        <v>410</v>
      </c>
      <c r="I805" s="423">
        <v>11.674</v>
      </c>
      <c r="J805" s="470">
        <v>1.595</v>
      </c>
      <c r="K805" s="431">
        <v>18.62003</v>
      </c>
      <c r="L805" s="468">
        <v>0.0</v>
      </c>
      <c r="M805" s="431"/>
      <c r="N805" s="431"/>
      <c r="O805" s="431">
        <v>10.2</v>
      </c>
      <c r="P805" s="430"/>
      <c r="Q805" s="468">
        <v>35.8</v>
      </c>
      <c r="R805" s="430"/>
      <c r="S805" s="400"/>
      <c r="T805" s="439">
        <v>0.0</v>
      </c>
      <c r="U805" s="400"/>
      <c r="V805" s="400">
        <v>122.4</v>
      </c>
      <c r="W805" s="400"/>
      <c r="X805" s="400"/>
      <c r="Y805" s="400">
        <v>165.29876543209875</v>
      </c>
      <c r="Z805" s="400"/>
      <c r="AA805" s="400">
        <v>287.69876543209875</v>
      </c>
      <c r="AB805" s="399"/>
      <c r="AC805" s="401"/>
      <c r="AD805" s="401"/>
      <c r="AE805" s="401"/>
      <c r="AF805" s="401"/>
      <c r="AG805" s="401"/>
      <c r="AH805" s="401"/>
    </row>
    <row r="806" ht="12.0" customHeight="1">
      <c r="A806" s="399"/>
      <c r="B806" s="436"/>
      <c r="C806" s="399"/>
      <c r="D806" s="399" t="s">
        <v>900</v>
      </c>
      <c r="E806" s="399"/>
      <c r="F806" s="399"/>
      <c r="G806" s="399"/>
      <c r="H806" s="399"/>
      <c r="I806" s="399"/>
      <c r="J806" s="436"/>
      <c r="K806" s="455"/>
      <c r="L806" s="436"/>
      <c r="M806" s="399"/>
      <c r="N806" s="399"/>
      <c r="O806" s="436"/>
      <c r="P806" s="399"/>
      <c r="Q806" s="399"/>
      <c r="R806" s="399"/>
      <c r="S806" s="400"/>
      <c r="T806" s="399"/>
      <c r="U806" s="400"/>
      <c r="V806" s="400"/>
      <c r="W806" s="400"/>
      <c r="X806" s="400"/>
      <c r="Y806" s="400"/>
      <c r="Z806" s="400"/>
      <c r="AA806" s="400"/>
      <c r="AB806" s="399"/>
      <c r="AC806" s="401"/>
      <c r="AD806" s="401"/>
      <c r="AE806" s="401"/>
      <c r="AF806" s="401"/>
      <c r="AG806" s="401"/>
      <c r="AH806" s="401"/>
    </row>
    <row r="807" ht="12.0" customHeight="1">
      <c r="A807" s="399"/>
      <c r="B807" s="436"/>
      <c r="C807" s="399"/>
      <c r="D807" s="399" t="s">
        <v>907</v>
      </c>
      <c r="E807" s="399"/>
      <c r="F807" s="399"/>
      <c r="G807" s="399"/>
      <c r="H807" s="399"/>
      <c r="I807" s="399"/>
      <c r="J807" s="436"/>
      <c r="K807" s="455"/>
      <c r="L807" s="436"/>
      <c r="M807" s="399"/>
      <c r="N807" s="399"/>
      <c r="O807" s="436"/>
      <c r="P807" s="399"/>
      <c r="Q807" s="399"/>
      <c r="R807" s="399"/>
      <c r="S807" s="400"/>
      <c r="T807" s="399"/>
      <c r="U807" s="400"/>
      <c r="V807" s="400"/>
      <c r="W807" s="400"/>
      <c r="X807" s="400"/>
      <c r="Y807" s="400"/>
      <c r="Z807" s="400"/>
      <c r="AA807" s="400"/>
      <c r="AB807" s="399"/>
      <c r="AC807" s="401"/>
      <c r="AD807" s="401"/>
      <c r="AE807" s="401"/>
      <c r="AF807" s="401"/>
      <c r="AG807" s="401"/>
      <c r="AH807" s="401"/>
    </row>
    <row r="808" ht="12.0" customHeight="1">
      <c r="A808" s="399"/>
      <c r="B808" s="436"/>
      <c r="C808" s="399"/>
      <c r="D808" s="399" t="s">
        <v>908</v>
      </c>
      <c r="E808" s="399"/>
      <c r="F808" s="399"/>
      <c r="G808" s="399"/>
      <c r="H808" s="399"/>
      <c r="I808" s="399"/>
      <c r="J808" s="436"/>
      <c r="K808" s="455"/>
      <c r="L808" s="436"/>
      <c r="M808" s="399"/>
      <c r="N808" s="399"/>
      <c r="O808" s="436"/>
      <c r="P808" s="399"/>
      <c r="Q808" s="399"/>
      <c r="R808" s="399"/>
      <c r="S808" s="400"/>
      <c r="T808" s="399"/>
      <c r="U808" s="400"/>
      <c r="V808" s="400"/>
      <c r="W808" s="400"/>
      <c r="X808" s="400"/>
      <c r="Y808" s="400"/>
      <c r="Z808" s="400"/>
      <c r="AA808" s="400"/>
      <c r="AB808" s="399"/>
      <c r="AC808" s="401"/>
      <c r="AD808" s="401"/>
      <c r="AE808" s="401"/>
      <c r="AF808" s="401"/>
      <c r="AG808" s="401"/>
      <c r="AH808" s="401"/>
    </row>
    <row r="809" ht="12.0" customHeight="1">
      <c r="A809" s="399"/>
      <c r="B809" s="436"/>
      <c r="C809" s="399"/>
      <c r="D809" s="399" t="s">
        <v>909</v>
      </c>
      <c r="E809" s="399"/>
      <c r="F809" s="399"/>
      <c r="G809" s="399"/>
      <c r="H809" s="399"/>
      <c r="I809" s="399"/>
      <c r="J809" s="436"/>
      <c r="K809" s="455"/>
      <c r="L809" s="436"/>
      <c r="M809" s="399"/>
      <c r="N809" s="399"/>
      <c r="O809" s="436"/>
      <c r="P809" s="399"/>
      <c r="Q809" s="399"/>
      <c r="R809" s="399"/>
      <c r="S809" s="400"/>
      <c r="T809" s="399"/>
      <c r="U809" s="400"/>
      <c r="V809" s="400"/>
      <c r="W809" s="400"/>
      <c r="X809" s="400"/>
      <c r="Y809" s="400"/>
      <c r="Z809" s="400"/>
      <c r="AA809" s="400"/>
      <c r="AB809" s="399"/>
      <c r="AC809" s="401"/>
      <c r="AD809" s="401"/>
      <c r="AE809" s="401"/>
      <c r="AF809" s="401"/>
      <c r="AG809" s="401"/>
      <c r="AH809" s="401"/>
    </row>
    <row r="810" ht="12.0" customHeight="1">
      <c r="A810" s="399"/>
      <c r="B810" s="436"/>
      <c r="C810" s="399"/>
      <c r="D810" s="399" t="s">
        <v>910</v>
      </c>
      <c r="E810" s="399"/>
      <c r="F810" s="399"/>
      <c r="G810" s="399"/>
      <c r="H810" s="399"/>
      <c r="I810" s="399"/>
      <c r="J810" s="436"/>
      <c r="K810" s="455"/>
      <c r="L810" s="436"/>
      <c r="M810" s="399"/>
      <c r="N810" s="399"/>
      <c r="O810" s="436"/>
      <c r="P810" s="399"/>
      <c r="Q810" s="399"/>
      <c r="R810" s="399"/>
      <c r="S810" s="400"/>
      <c r="T810" s="399"/>
      <c r="U810" s="400"/>
      <c r="V810" s="400"/>
      <c r="W810" s="400"/>
      <c r="X810" s="400"/>
      <c r="Y810" s="400"/>
      <c r="Z810" s="400"/>
      <c r="AA810" s="400"/>
      <c r="AB810" s="399"/>
      <c r="AC810" s="401"/>
      <c r="AD810" s="401"/>
      <c r="AE810" s="401"/>
      <c r="AF810" s="401"/>
      <c r="AG810" s="401"/>
      <c r="AH810" s="401"/>
    </row>
    <row r="811" ht="12.0" customHeight="1">
      <c r="A811" s="399"/>
      <c r="B811" s="436"/>
      <c r="C811" s="399"/>
      <c r="D811" s="399" t="s">
        <v>911</v>
      </c>
      <c r="E811" s="399"/>
      <c r="F811" s="399"/>
      <c r="G811" s="399"/>
      <c r="H811" s="399"/>
      <c r="I811" s="399"/>
      <c r="J811" s="436"/>
      <c r="K811" s="455"/>
      <c r="L811" s="436"/>
      <c r="M811" s="399"/>
      <c r="N811" s="399"/>
      <c r="O811" s="436"/>
      <c r="P811" s="399"/>
      <c r="Q811" s="399"/>
      <c r="R811" s="399"/>
      <c r="S811" s="400"/>
      <c r="T811" s="399"/>
      <c r="U811" s="400"/>
      <c r="V811" s="400"/>
      <c r="W811" s="400"/>
      <c r="X811" s="400"/>
      <c r="Y811" s="400"/>
      <c r="Z811" s="400"/>
      <c r="AA811" s="400"/>
      <c r="AB811" s="399"/>
      <c r="AC811" s="401"/>
      <c r="AD811" s="401"/>
      <c r="AE811" s="401"/>
      <c r="AF811" s="401"/>
      <c r="AG811" s="401"/>
      <c r="AH811" s="401"/>
    </row>
    <row r="812" ht="12.0" customHeight="1">
      <c r="A812" s="399"/>
      <c r="B812" s="436"/>
      <c r="C812" s="399"/>
      <c r="D812" s="399"/>
      <c r="E812" s="399"/>
      <c r="F812" s="399"/>
      <c r="G812" s="399"/>
      <c r="H812" s="399"/>
      <c r="I812" s="399"/>
      <c r="J812" s="436"/>
      <c r="K812" s="455"/>
      <c r="L812" s="436"/>
      <c r="M812" s="399"/>
      <c r="N812" s="399"/>
      <c r="O812" s="436"/>
      <c r="P812" s="399"/>
      <c r="Q812" s="399"/>
      <c r="R812" s="399"/>
      <c r="S812" s="400"/>
      <c r="T812" s="399"/>
      <c r="U812" s="400"/>
      <c r="V812" s="400"/>
      <c r="W812" s="400"/>
      <c r="X812" s="400"/>
      <c r="Y812" s="400"/>
      <c r="Z812" s="400"/>
      <c r="AA812" s="400"/>
      <c r="AB812" s="399"/>
      <c r="AC812" s="401"/>
      <c r="AD812" s="401"/>
      <c r="AE812" s="401"/>
      <c r="AF812" s="401"/>
      <c r="AG812" s="401"/>
      <c r="AH812" s="401"/>
    </row>
    <row r="813" ht="12.0" customHeight="1">
      <c r="A813" s="399"/>
      <c r="B813" s="436"/>
      <c r="C813" s="399"/>
      <c r="D813" s="399"/>
      <c r="E813" s="399"/>
      <c r="F813" s="399"/>
      <c r="G813" s="399"/>
      <c r="H813" s="399"/>
      <c r="I813" s="399"/>
      <c r="J813" s="399"/>
      <c r="K813" s="436" t="s">
        <v>607</v>
      </c>
      <c r="L813" s="436" t="s">
        <v>541</v>
      </c>
      <c r="M813" s="436" t="s">
        <v>912</v>
      </c>
      <c r="N813" s="399"/>
      <c r="O813" s="399"/>
      <c r="P813" s="436"/>
      <c r="Q813" s="399"/>
      <c r="R813" s="399"/>
      <c r="S813" s="400"/>
      <c r="T813" s="399"/>
      <c r="U813" s="400"/>
      <c r="V813" s="400"/>
      <c r="W813" s="400"/>
      <c r="X813" s="400"/>
      <c r="Y813" s="400"/>
      <c r="Z813" s="400"/>
      <c r="AA813" s="400"/>
      <c r="AB813" s="399"/>
      <c r="AC813" s="401"/>
      <c r="AD813" s="401"/>
      <c r="AE813" s="401"/>
      <c r="AF813" s="401"/>
      <c r="AG813" s="401"/>
      <c r="AH813" s="401"/>
    </row>
    <row r="814" ht="12.0" customHeight="1">
      <c r="A814" s="399"/>
      <c r="B814" s="436"/>
      <c r="C814" s="399"/>
      <c r="D814" s="469"/>
      <c r="E814" s="441" t="s">
        <v>609</v>
      </c>
      <c r="F814" s="399"/>
      <c r="G814" s="435" t="s">
        <v>357</v>
      </c>
      <c r="H814" s="435" t="s">
        <v>610</v>
      </c>
      <c r="I814" s="435" t="s">
        <v>611</v>
      </c>
      <c r="J814" s="435" t="s">
        <v>612</v>
      </c>
      <c r="K814" s="435" t="s">
        <v>613</v>
      </c>
      <c r="L814" s="435" t="s">
        <v>614</v>
      </c>
      <c r="M814" s="435" t="s">
        <v>615</v>
      </c>
      <c r="N814" s="399"/>
      <c r="O814" s="399"/>
      <c r="P814" s="436"/>
      <c r="Q814" s="399"/>
      <c r="R814" s="399"/>
      <c r="S814" s="400"/>
      <c r="T814" s="399"/>
      <c r="U814" s="400"/>
      <c r="V814" s="400"/>
      <c r="W814" s="400"/>
      <c r="X814" s="400"/>
      <c r="Y814" s="400"/>
      <c r="Z814" s="400"/>
      <c r="AA814" s="400"/>
      <c r="AB814" s="399"/>
      <c r="AC814" s="428"/>
      <c r="AD814" s="401"/>
      <c r="AE814" s="477"/>
      <c r="AF814" s="401"/>
      <c r="AG814" s="401"/>
      <c r="AH814" s="401"/>
    </row>
    <row r="815" ht="12.0" customHeight="1">
      <c r="A815" s="399"/>
      <c r="B815" s="436"/>
      <c r="C815" s="399"/>
      <c r="D815" s="424" t="s">
        <v>477</v>
      </c>
      <c r="E815" s="399" t="s">
        <v>445</v>
      </c>
      <c r="F815" s="399"/>
      <c r="G815" s="436"/>
      <c r="H815" s="399"/>
      <c r="I815" s="455">
        <v>1058.0</v>
      </c>
      <c r="J815" s="455">
        <v>21.0</v>
      </c>
      <c r="K815" s="438">
        <v>-0.3</v>
      </c>
      <c r="L815" s="431">
        <v>27.3</v>
      </c>
      <c r="M815" s="431">
        <v>0.03370370370370371</v>
      </c>
      <c r="N815" s="436">
        <v>0.003</v>
      </c>
      <c r="O815" s="399" t="s">
        <v>620</v>
      </c>
      <c r="P815" s="455">
        <v>3.174</v>
      </c>
      <c r="Q815" s="399" t="s">
        <v>621</v>
      </c>
      <c r="R815" s="399"/>
      <c r="S815" s="400"/>
      <c r="T815" s="399"/>
      <c r="U815" s="400"/>
      <c r="V815" s="400"/>
      <c r="W815" s="400"/>
      <c r="X815" s="400"/>
      <c r="Y815" s="400"/>
      <c r="Z815" s="400"/>
      <c r="AA815" s="400"/>
      <c r="AB815" s="399"/>
      <c r="AC815" s="428">
        <f>((P815)*$F$1166)/(I815)</f>
        <v>2.03598</v>
      </c>
      <c r="AD815" s="476" t="s">
        <v>622</v>
      </c>
      <c r="AE815" s="477">
        <f>(L815)/(I815)</f>
        <v>0.02580340265</v>
      </c>
      <c r="AF815" s="401" t="s">
        <v>623</v>
      </c>
      <c r="AG815" s="401"/>
      <c r="AH815" s="401"/>
    </row>
    <row r="816" ht="12.0" customHeight="1">
      <c r="A816" s="399"/>
      <c r="B816" s="436"/>
      <c r="C816" s="399"/>
      <c r="D816" s="399" t="s">
        <v>477</v>
      </c>
      <c r="E816" s="399" t="s">
        <v>652</v>
      </c>
      <c r="F816" s="399"/>
      <c r="G816" s="483">
        <v>17.0</v>
      </c>
      <c r="H816" s="455"/>
      <c r="I816" s="399"/>
      <c r="J816" s="455">
        <v>8.5</v>
      </c>
      <c r="K816" s="438">
        <v>0.0</v>
      </c>
      <c r="L816" s="431">
        <v>8.5</v>
      </c>
      <c r="M816" s="431">
        <v>0.010493827160493827</v>
      </c>
      <c r="N816" s="436">
        <v>0.25</v>
      </c>
      <c r="O816" s="399" t="s">
        <v>629</v>
      </c>
      <c r="P816" s="455">
        <v>4.25</v>
      </c>
      <c r="Q816" s="424" t="s">
        <v>263</v>
      </c>
      <c r="R816" s="424"/>
      <c r="S816" s="400"/>
      <c r="T816" s="399"/>
      <c r="U816" s="400"/>
      <c r="V816" s="400"/>
      <c r="W816" s="400"/>
      <c r="X816" s="400"/>
      <c r="Y816" s="400"/>
      <c r="Z816" s="400"/>
      <c r="AA816" s="400"/>
      <c r="AB816" s="399"/>
      <c r="AC816" s="401"/>
      <c r="AD816" s="401"/>
      <c r="AE816" s="401"/>
      <c r="AF816" s="401"/>
      <c r="AG816" s="401"/>
      <c r="AH816" s="401"/>
    </row>
    <row r="817" ht="12.0" customHeight="1">
      <c r="A817" s="399"/>
      <c r="B817" s="436"/>
      <c r="C817" s="399"/>
      <c r="D817" s="399" t="s">
        <v>511</v>
      </c>
      <c r="E817" s="399" t="s">
        <v>637</v>
      </c>
      <c r="F817" s="399"/>
      <c r="G817" s="436">
        <v>17.0</v>
      </c>
      <c r="H817" s="455">
        <v>51.0</v>
      </c>
      <c r="I817" s="399"/>
      <c r="J817" s="455"/>
      <c r="K817" s="438">
        <v>0.0</v>
      </c>
      <c r="L817" s="478">
        <v>0.0</v>
      </c>
      <c r="M817" s="478">
        <v>1.275</v>
      </c>
      <c r="N817" s="436">
        <v>0.25</v>
      </c>
      <c r="O817" s="399" t="s">
        <v>629</v>
      </c>
      <c r="P817" s="479">
        <v>4.25</v>
      </c>
      <c r="Q817" s="424" t="s">
        <v>263</v>
      </c>
      <c r="R817" s="424"/>
      <c r="S817" s="400"/>
      <c r="T817" s="399"/>
      <c r="U817" s="400"/>
      <c r="V817" s="400"/>
      <c r="W817" s="400"/>
      <c r="X817" s="400"/>
      <c r="Y817" s="400"/>
      <c r="Z817" s="400"/>
      <c r="AA817" s="400"/>
      <c r="AB817" s="399"/>
      <c r="AC817" s="401"/>
      <c r="AD817" s="401"/>
      <c r="AE817" s="401"/>
      <c r="AF817" s="401"/>
      <c r="AG817" s="401"/>
      <c r="AH817" s="401"/>
    </row>
    <row r="818" ht="12.0" customHeight="1">
      <c r="A818" s="399"/>
      <c r="B818" s="436"/>
      <c r="C818" s="399"/>
      <c r="D818" s="399"/>
      <c r="E818" s="399"/>
      <c r="F818" s="399"/>
      <c r="G818" s="483"/>
      <c r="H818" s="455"/>
      <c r="I818" s="436"/>
      <c r="J818" s="455"/>
      <c r="K818" s="438"/>
      <c r="L818" s="431">
        <v>35.8</v>
      </c>
      <c r="M818" s="431">
        <v>1.3191975308641974</v>
      </c>
      <c r="N818" s="436"/>
      <c r="O818" s="399"/>
      <c r="P818" s="455">
        <v>11.674</v>
      </c>
      <c r="Q818" s="424"/>
      <c r="R818" s="424"/>
      <c r="S818" s="400"/>
      <c r="T818" s="399"/>
      <c r="U818" s="400"/>
      <c r="V818" s="400"/>
      <c r="W818" s="400"/>
      <c r="X818" s="400"/>
      <c r="Y818" s="400"/>
      <c r="Z818" s="400"/>
      <c r="AA818" s="400"/>
      <c r="AB818" s="399"/>
      <c r="AC818" s="401"/>
      <c r="AD818" s="401"/>
      <c r="AE818" s="401"/>
      <c r="AF818" s="401"/>
      <c r="AG818" s="401"/>
      <c r="AH818" s="401"/>
    </row>
    <row r="819" ht="12.0" customHeight="1">
      <c r="A819" s="399"/>
      <c r="B819" s="436"/>
      <c r="C819" s="399"/>
      <c r="D819" s="399"/>
      <c r="E819" s="399"/>
      <c r="F819" s="399"/>
      <c r="G819" s="399"/>
      <c r="H819" s="399"/>
      <c r="I819" s="399"/>
      <c r="J819" s="436"/>
      <c r="K819" s="436"/>
      <c r="L819" s="436"/>
      <c r="M819" s="399"/>
      <c r="N819" s="399"/>
      <c r="O819" s="436"/>
      <c r="P819" s="399"/>
      <c r="Q819" s="399"/>
      <c r="R819" s="399"/>
      <c r="S819" s="400"/>
      <c r="T819" s="399"/>
      <c r="U819" s="400"/>
      <c r="V819" s="400"/>
      <c r="W819" s="400"/>
      <c r="X819" s="400"/>
      <c r="Y819" s="400"/>
      <c r="Z819" s="400"/>
      <c r="AA819" s="400"/>
      <c r="AB819" s="399"/>
      <c r="AC819" s="401"/>
      <c r="AD819" s="401"/>
      <c r="AE819" s="401"/>
      <c r="AF819" s="401"/>
      <c r="AG819" s="401"/>
      <c r="AH819" s="401"/>
    </row>
    <row r="820" ht="12.0" customHeight="1">
      <c r="A820" s="399"/>
      <c r="B820" s="436"/>
      <c r="C820" s="399"/>
      <c r="D820" s="399"/>
      <c r="E820" s="441" t="s">
        <v>544</v>
      </c>
      <c r="F820" s="435" t="s">
        <v>649</v>
      </c>
      <c r="G820" s="435" t="s">
        <v>553</v>
      </c>
      <c r="H820" s="479" t="s">
        <v>631</v>
      </c>
      <c r="I820" s="435" t="s">
        <v>632</v>
      </c>
      <c r="J820" s="479" t="s">
        <v>633</v>
      </c>
      <c r="K820" s="442" t="s">
        <v>634</v>
      </c>
      <c r="L820" s="479" t="s">
        <v>635</v>
      </c>
      <c r="M820" s="431"/>
      <c r="N820" s="436"/>
      <c r="O820" s="399"/>
      <c r="P820" s="455"/>
      <c r="Q820" s="399"/>
      <c r="R820" s="399"/>
      <c r="S820" s="400"/>
      <c r="T820" s="399"/>
      <c r="U820" s="400"/>
      <c r="V820" s="400"/>
      <c r="W820" s="400"/>
      <c r="X820" s="400"/>
      <c r="Y820" s="400"/>
      <c r="Z820" s="400"/>
      <c r="AA820" s="400"/>
      <c r="AB820" s="399"/>
      <c r="AC820" s="401"/>
      <c r="AD820" s="401"/>
      <c r="AE820" s="401"/>
      <c r="AF820" s="401"/>
      <c r="AG820" s="401"/>
      <c r="AH820" s="401"/>
    </row>
    <row r="821" ht="12.0" customHeight="1">
      <c r="A821" s="399"/>
      <c r="B821" s="436"/>
      <c r="C821" s="399"/>
      <c r="D821" s="399"/>
      <c r="E821" s="399" t="s">
        <v>636</v>
      </c>
      <c r="F821" s="399"/>
      <c r="G821" s="480">
        <v>35.8</v>
      </c>
      <c r="H821" s="480">
        <v>0.04419753086419753</v>
      </c>
      <c r="I821" s="456">
        <v>0.0</v>
      </c>
      <c r="J821" s="456">
        <v>22.098765432098766</v>
      </c>
      <c r="K821" s="456">
        <v>143.2</v>
      </c>
      <c r="L821" s="456">
        <v>165.29876543209875</v>
      </c>
      <c r="M821" s="431"/>
      <c r="N821" s="436"/>
      <c r="O821" s="399"/>
      <c r="P821" s="455"/>
      <c r="Q821" s="399"/>
      <c r="R821" s="399"/>
      <c r="S821" s="400"/>
      <c r="T821" s="399"/>
      <c r="U821" s="400"/>
      <c r="V821" s="400"/>
      <c r="W821" s="400"/>
      <c r="X821" s="400"/>
      <c r="Y821" s="400"/>
      <c r="Z821" s="400"/>
      <c r="AA821" s="400"/>
      <c r="AB821" s="399"/>
      <c r="AC821" s="401"/>
      <c r="AD821" s="401"/>
      <c r="AE821" s="401"/>
      <c r="AF821" s="401"/>
      <c r="AG821" s="401"/>
      <c r="AH821" s="401"/>
    </row>
    <row r="822" ht="12.0" customHeight="1">
      <c r="A822" s="399"/>
      <c r="B822" s="436"/>
      <c r="C822" s="399"/>
      <c r="D822" s="399"/>
      <c r="E822" s="399" t="s">
        <v>637</v>
      </c>
      <c r="F822" s="399"/>
      <c r="G822" s="455">
        <v>10.2</v>
      </c>
      <c r="H822" s="455">
        <v>1.275</v>
      </c>
      <c r="I822" s="456">
        <v>82.875</v>
      </c>
      <c r="J822" s="456">
        <v>14.024999999999999</v>
      </c>
      <c r="K822" s="456">
        <v>25.5</v>
      </c>
      <c r="L822" s="456">
        <v>122.4</v>
      </c>
      <c r="M822" s="431"/>
      <c r="N822" s="436"/>
      <c r="O822" s="399"/>
      <c r="P822" s="455"/>
      <c r="Q822" s="399"/>
      <c r="R822" s="399"/>
      <c r="S822" s="400"/>
      <c r="T822" s="399"/>
      <c r="U822" s="400"/>
      <c r="V822" s="400"/>
      <c r="W822" s="400"/>
      <c r="X822" s="400"/>
      <c r="Y822" s="400"/>
      <c r="Z822" s="400"/>
      <c r="AA822" s="400"/>
      <c r="AB822" s="399"/>
      <c r="AC822" s="401"/>
      <c r="AD822" s="401"/>
      <c r="AE822" s="401"/>
      <c r="AF822" s="401"/>
      <c r="AG822" s="401"/>
      <c r="AH822" s="401"/>
    </row>
    <row r="823" ht="12.0" customHeight="1">
      <c r="A823" s="399"/>
      <c r="B823" s="436"/>
      <c r="C823" s="399"/>
      <c r="D823" s="399"/>
      <c r="E823" s="399"/>
      <c r="F823" s="399"/>
      <c r="G823" s="399"/>
      <c r="H823" s="399"/>
      <c r="I823" s="431"/>
      <c r="J823" s="399"/>
      <c r="K823" s="431"/>
      <c r="L823" s="431"/>
      <c r="M823" s="431"/>
      <c r="N823" s="431"/>
      <c r="O823" s="431"/>
      <c r="P823" s="431"/>
      <c r="Q823" s="431"/>
      <c r="R823" s="431"/>
      <c r="S823" s="400"/>
      <c r="T823" s="431"/>
      <c r="U823" s="400"/>
      <c r="V823" s="400"/>
      <c r="W823" s="400"/>
      <c r="X823" s="400"/>
      <c r="Y823" s="400"/>
      <c r="Z823" s="400"/>
      <c r="AA823" s="400"/>
      <c r="AB823" s="399"/>
      <c r="AC823" s="401"/>
      <c r="AD823" s="401"/>
      <c r="AE823" s="401"/>
      <c r="AF823" s="401"/>
      <c r="AG823" s="401"/>
      <c r="AH823" s="401"/>
    </row>
    <row r="824" ht="12.0" customHeight="1">
      <c r="A824" s="399"/>
      <c r="B824" s="436"/>
      <c r="C824" s="436" t="s">
        <v>1018</v>
      </c>
      <c r="D824" s="399" t="s">
        <v>903</v>
      </c>
      <c r="E824" s="399"/>
      <c r="F824" s="399"/>
      <c r="G824" s="399"/>
      <c r="H824" s="436"/>
      <c r="I824" s="423">
        <v>361.4475555555556</v>
      </c>
      <c r="J824" s="470"/>
      <c r="K824" s="423">
        <v>361.4475555555556</v>
      </c>
      <c r="L824" s="423">
        <v>0.0</v>
      </c>
      <c r="M824" s="423">
        <v>0.0</v>
      </c>
      <c r="N824" s="423">
        <v>0.0</v>
      </c>
      <c r="O824" s="423">
        <v>0.0</v>
      </c>
      <c r="P824" s="423">
        <v>0.0</v>
      </c>
      <c r="Q824" s="423">
        <v>36482.794</v>
      </c>
      <c r="R824" s="423">
        <v>0.0</v>
      </c>
      <c r="S824" s="400">
        <v>0.0</v>
      </c>
      <c r="T824" s="400">
        <v>0.0</v>
      </c>
      <c r="U824" s="400">
        <v>0.0</v>
      </c>
      <c r="V824" s="400">
        <v>0.0</v>
      </c>
      <c r="W824" s="400">
        <v>0.0</v>
      </c>
      <c r="X824" s="400">
        <v>0.0</v>
      </c>
      <c r="Y824" s="400">
        <v>168451.41920987653</v>
      </c>
      <c r="Z824" s="400">
        <v>0.0</v>
      </c>
      <c r="AA824" s="400">
        <v>168451.41920987653</v>
      </c>
      <c r="AB824" s="399"/>
      <c r="AC824" s="428"/>
      <c r="AD824" s="401"/>
      <c r="AE824" s="505"/>
      <c r="AF824" s="401"/>
      <c r="AG824" s="401"/>
      <c r="AH824" s="401"/>
    </row>
    <row r="825" ht="12.0" customHeight="1">
      <c r="A825" s="399"/>
      <c r="B825" s="436"/>
      <c r="C825" s="399"/>
      <c r="D825" s="399" t="s">
        <v>916</v>
      </c>
      <c r="E825" s="399"/>
      <c r="F825" s="399"/>
      <c r="G825" s="399"/>
      <c r="H825" s="399"/>
      <c r="I825" s="399"/>
      <c r="J825" s="399"/>
      <c r="K825" s="431"/>
      <c r="L825" s="399"/>
      <c r="M825" s="399"/>
      <c r="N825" s="399"/>
      <c r="O825" s="399"/>
      <c r="P825" s="399"/>
      <c r="Q825" s="399"/>
      <c r="R825" s="399"/>
      <c r="S825" s="400"/>
      <c r="T825" s="399"/>
      <c r="U825" s="400"/>
      <c r="V825" s="400"/>
      <c r="W825" s="400"/>
      <c r="X825" s="400"/>
      <c r="Y825" s="400"/>
      <c r="Z825" s="400"/>
      <c r="AA825" s="400"/>
      <c r="AB825" s="399"/>
      <c r="AC825" s="401"/>
      <c r="AD825" s="401"/>
      <c r="AE825" s="401"/>
      <c r="AF825" s="401"/>
      <c r="AG825" s="401"/>
      <c r="AH825" s="401"/>
    </row>
    <row r="826" ht="12.0" customHeight="1">
      <c r="A826" s="399"/>
      <c r="B826" s="436"/>
      <c r="C826" s="399"/>
      <c r="D826" s="399" t="s">
        <v>747</v>
      </c>
      <c r="E826" s="399"/>
      <c r="F826" s="399"/>
      <c r="G826" s="399"/>
      <c r="H826" s="399"/>
      <c r="I826" s="399"/>
      <c r="J826" s="399"/>
      <c r="K826" s="431"/>
      <c r="L826" s="399"/>
      <c r="M826" s="399"/>
      <c r="N826" s="399"/>
      <c r="O826" s="399"/>
      <c r="P826" s="399"/>
      <c r="Q826" s="399"/>
      <c r="R826" s="399"/>
      <c r="S826" s="400"/>
      <c r="T826" s="399"/>
      <c r="U826" s="400"/>
      <c r="V826" s="400"/>
      <c r="W826" s="400"/>
      <c r="X826" s="400"/>
      <c r="Y826" s="400"/>
      <c r="Z826" s="400"/>
      <c r="AA826" s="400"/>
      <c r="AB826" s="399"/>
      <c r="AC826" s="401"/>
      <c r="AD826" s="401"/>
      <c r="AE826" s="401"/>
      <c r="AF826" s="401"/>
      <c r="AG826" s="401"/>
      <c r="AH826" s="401"/>
    </row>
    <row r="827" ht="12.0" customHeight="1">
      <c r="A827" s="399"/>
      <c r="B827" s="436"/>
      <c r="C827" s="399"/>
      <c r="D827" s="399"/>
      <c r="E827" s="399"/>
      <c r="F827" s="399"/>
      <c r="G827" s="399"/>
      <c r="H827" s="399"/>
      <c r="I827" s="399"/>
      <c r="J827" s="399"/>
      <c r="K827" s="431"/>
      <c r="L827" s="399"/>
      <c r="M827" s="399"/>
      <c r="N827" s="399"/>
      <c r="O827" s="399"/>
      <c r="P827" s="399"/>
      <c r="Q827" s="399"/>
      <c r="R827" s="399"/>
      <c r="S827" s="400"/>
      <c r="T827" s="399"/>
      <c r="U827" s="400"/>
      <c r="V827" s="400"/>
      <c r="W827" s="400"/>
      <c r="X827" s="400"/>
      <c r="Y827" s="400"/>
      <c r="Z827" s="400"/>
      <c r="AA827" s="400"/>
      <c r="AB827" s="399"/>
      <c r="AC827" s="401"/>
      <c r="AD827" s="401"/>
      <c r="AE827" s="401"/>
      <c r="AF827" s="401"/>
      <c r="AG827" s="401"/>
      <c r="AH827" s="401"/>
    </row>
    <row r="828" ht="12.0" customHeight="1">
      <c r="A828" s="399"/>
      <c r="B828" s="436"/>
      <c r="C828" s="469" t="s">
        <v>1019</v>
      </c>
      <c r="D828" s="399" t="s">
        <v>918</v>
      </c>
      <c r="E828" s="399"/>
      <c r="F828" s="399"/>
      <c r="G828" s="399"/>
      <c r="H828" s="436" t="s">
        <v>410</v>
      </c>
      <c r="I828" s="423">
        <v>203.0905185185185</v>
      </c>
      <c r="J828" s="470">
        <v>1.0</v>
      </c>
      <c r="K828" s="431">
        <v>203.0905185185185</v>
      </c>
      <c r="L828" s="468">
        <v>0.0</v>
      </c>
      <c r="M828" s="431"/>
      <c r="N828" s="431"/>
      <c r="O828" s="431"/>
      <c r="P828" s="430"/>
      <c r="Q828" s="468">
        <v>614.944</v>
      </c>
      <c r="R828" s="468"/>
      <c r="S828" s="400"/>
      <c r="T828" s="439">
        <v>0.0</v>
      </c>
      <c r="U828" s="400"/>
      <c r="V828" s="400"/>
      <c r="W828" s="400"/>
      <c r="X828" s="400"/>
      <c r="Y828" s="400">
        <v>2839.3710617283955</v>
      </c>
      <c r="Z828" s="400"/>
      <c r="AA828" s="400">
        <v>2839.3710617283955</v>
      </c>
      <c r="AB828" s="399"/>
      <c r="AC828" s="401"/>
      <c r="AD828" s="401"/>
      <c r="AE828" s="401"/>
      <c r="AF828" s="401"/>
      <c r="AG828" s="401"/>
      <c r="AH828" s="401"/>
    </row>
    <row r="829" ht="12.0" customHeight="1">
      <c r="A829" s="399"/>
      <c r="B829" s="436"/>
      <c r="C829" s="399"/>
      <c r="D829" s="399"/>
      <c r="E829" s="399"/>
      <c r="F829" s="399"/>
      <c r="G829" s="436"/>
      <c r="H829" s="436"/>
      <c r="I829" s="399"/>
      <c r="J829" s="436"/>
      <c r="K829" s="455"/>
      <c r="L829" s="436"/>
      <c r="M829" s="399"/>
      <c r="N829" s="399"/>
      <c r="O829" s="436"/>
      <c r="P829" s="399"/>
      <c r="Q829" s="399"/>
      <c r="R829" s="399"/>
      <c r="S829" s="400"/>
      <c r="T829" s="399"/>
      <c r="U829" s="400"/>
      <c r="V829" s="400"/>
      <c r="W829" s="400"/>
      <c r="X829" s="400"/>
      <c r="Y829" s="400"/>
      <c r="Z829" s="400"/>
      <c r="AA829" s="400"/>
      <c r="AB829" s="399"/>
      <c r="AC829" s="401"/>
      <c r="AD829" s="401"/>
      <c r="AE829" s="401"/>
      <c r="AF829" s="401"/>
      <c r="AG829" s="401"/>
      <c r="AH829" s="401"/>
    </row>
    <row r="830" ht="12.0" customHeight="1">
      <c r="A830" s="399"/>
      <c r="B830" s="436"/>
      <c r="C830" s="399"/>
      <c r="D830" s="399"/>
      <c r="E830" s="399"/>
      <c r="F830" s="399"/>
      <c r="G830" s="399"/>
      <c r="H830" s="399"/>
      <c r="I830" s="399"/>
      <c r="J830" s="399"/>
      <c r="K830" s="436" t="s">
        <v>607</v>
      </c>
      <c r="L830" s="436" t="s">
        <v>541</v>
      </c>
      <c r="M830" s="436" t="s">
        <v>648</v>
      </c>
      <c r="N830" s="399"/>
      <c r="O830" s="399"/>
      <c r="P830" s="436"/>
      <c r="Q830" s="399"/>
      <c r="R830" s="399"/>
      <c r="S830" s="400"/>
      <c r="T830" s="399"/>
      <c r="U830" s="400"/>
      <c r="V830" s="400"/>
      <c r="W830" s="400"/>
      <c r="X830" s="400"/>
      <c r="Y830" s="400"/>
      <c r="Z830" s="400"/>
      <c r="AA830" s="400"/>
      <c r="AB830" s="399"/>
      <c r="AC830" s="401"/>
      <c r="AD830" s="401"/>
      <c r="AE830" s="401"/>
      <c r="AF830" s="401"/>
      <c r="AG830" s="401"/>
      <c r="AH830" s="401"/>
    </row>
    <row r="831" ht="12.0" customHeight="1">
      <c r="A831" s="399"/>
      <c r="B831" s="436"/>
      <c r="C831" s="399"/>
      <c r="D831" s="469"/>
      <c r="E831" s="441" t="s">
        <v>609</v>
      </c>
      <c r="F831" s="399"/>
      <c r="G831" s="435" t="s">
        <v>357</v>
      </c>
      <c r="H831" s="435" t="s">
        <v>610</v>
      </c>
      <c r="I831" s="435" t="s">
        <v>611</v>
      </c>
      <c r="J831" s="435" t="s">
        <v>612</v>
      </c>
      <c r="K831" s="435" t="s">
        <v>613</v>
      </c>
      <c r="L831" s="435" t="s">
        <v>614</v>
      </c>
      <c r="M831" s="435" t="s">
        <v>615</v>
      </c>
      <c r="N831" s="399"/>
      <c r="O831" s="399"/>
      <c r="P831" s="436"/>
      <c r="Q831" s="399"/>
      <c r="R831" s="399"/>
      <c r="S831" s="400"/>
      <c r="T831" s="399"/>
      <c r="U831" s="400"/>
      <c r="V831" s="400"/>
      <c r="W831" s="400"/>
      <c r="X831" s="400"/>
      <c r="Y831" s="400"/>
      <c r="Z831" s="400"/>
      <c r="AA831" s="400"/>
      <c r="AB831" s="399"/>
      <c r="AC831" s="401"/>
      <c r="AD831" s="401"/>
      <c r="AE831" s="401"/>
      <c r="AF831" s="401"/>
      <c r="AG831" s="401"/>
      <c r="AH831" s="401"/>
    </row>
    <row r="832" ht="12.0" customHeight="1">
      <c r="A832" s="399"/>
      <c r="B832" s="436"/>
      <c r="C832" s="399"/>
      <c r="D832" s="424" t="s">
        <v>477</v>
      </c>
      <c r="E832" s="399" t="s">
        <v>683</v>
      </c>
      <c r="F832" s="399"/>
      <c r="G832" s="436"/>
      <c r="H832" s="483">
        <v>2337.0</v>
      </c>
      <c r="I832" s="436"/>
      <c r="J832" s="455">
        <v>72.447</v>
      </c>
      <c r="K832" s="438">
        <v>0.0</v>
      </c>
      <c r="L832" s="431">
        <v>72.447</v>
      </c>
      <c r="M832" s="431">
        <v>0.08944074074074074</v>
      </c>
      <c r="N832" s="482">
        <v>0.013333333333333334</v>
      </c>
      <c r="O832" s="399" t="s">
        <v>616</v>
      </c>
      <c r="P832" s="455">
        <v>31.160000000000004</v>
      </c>
      <c r="Q832" s="399" t="s">
        <v>671</v>
      </c>
      <c r="R832" s="399"/>
      <c r="S832" s="400"/>
      <c r="T832" s="399"/>
      <c r="U832" s="400"/>
      <c r="V832" s="400"/>
      <c r="W832" s="400"/>
      <c r="X832" s="400"/>
      <c r="Y832" s="400"/>
      <c r="Z832" s="400"/>
      <c r="AA832" s="400"/>
      <c r="AB832" s="399"/>
      <c r="AC832" s="401"/>
      <c r="AD832" s="401"/>
      <c r="AE832" s="401"/>
      <c r="AF832" s="401"/>
      <c r="AG832" s="401"/>
      <c r="AH832" s="401"/>
    </row>
    <row r="833" ht="12.0" customHeight="1">
      <c r="A833" s="399"/>
      <c r="B833" s="436"/>
      <c r="C833" s="399"/>
      <c r="D833" s="424" t="s">
        <v>477</v>
      </c>
      <c r="E833" s="399" t="s">
        <v>684</v>
      </c>
      <c r="F833" s="399"/>
      <c r="G833" s="455"/>
      <c r="H833" s="483">
        <v>1194.0</v>
      </c>
      <c r="I833" s="436"/>
      <c r="J833" s="455">
        <v>103.87799999999999</v>
      </c>
      <c r="K833" s="438">
        <v>0.0</v>
      </c>
      <c r="L833" s="431">
        <v>103.87799999999999</v>
      </c>
      <c r="M833" s="431">
        <v>0.12824444444444444</v>
      </c>
      <c r="N833" s="482">
        <v>0.017666666666666667</v>
      </c>
      <c r="O833" s="399" t="s">
        <v>616</v>
      </c>
      <c r="P833" s="455">
        <v>21.094</v>
      </c>
      <c r="Q833" s="399" t="s">
        <v>685</v>
      </c>
      <c r="R833" s="399"/>
      <c r="S833" s="400"/>
      <c r="T833" s="399"/>
      <c r="U833" s="400"/>
      <c r="V833" s="400"/>
      <c r="W833" s="400"/>
      <c r="X833" s="400"/>
      <c r="Y833" s="400"/>
      <c r="Z833" s="400"/>
      <c r="AA833" s="400"/>
      <c r="AB833" s="399"/>
      <c r="AC833" s="401"/>
      <c r="AD833" s="401"/>
      <c r="AE833" s="401"/>
      <c r="AF833" s="401"/>
      <c r="AG833" s="401"/>
      <c r="AH833" s="401"/>
    </row>
    <row r="834" ht="12.0" customHeight="1">
      <c r="A834" s="399"/>
      <c r="B834" s="436"/>
      <c r="C834" s="399"/>
      <c r="D834" s="424" t="s">
        <v>477</v>
      </c>
      <c r="E834" s="399" t="s">
        <v>686</v>
      </c>
      <c r="F834" s="399"/>
      <c r="G834" s="455"/>
      <c r="H834" s="483">
        <v>1155.0</v>
      </c>
      <c r="I834" s="436"/>
      <c r="J834" s="455">
        <v>277.2</v>
      </c>
      <c r="K834" s="438">
        <v>0.0</v>
      </c>
      <c r="L834" s="431">
        <v>277.2</v>
      </c>
      <c r="M834" s="431">
        <v>0.3422222222222222</v>
      </c>
      <c r="N834" s="482">
        <v>0.10666666666666666</v>
      </c>
      <c r="O834" s="399" t="s">
        <v>616</v>
      </c>
      <c r="P834" s="455">
        <v>123.19999999999999</v>
      </c>
      <c r="Q834" s="399" t="s">
        <v>919</v>
      </c>
      <c r="R834" s="399"/>
      <c r="S834" s="400"/>
      <c r="T834" s="399"/>
      <c r="U834" s="400"/>
      <c r="V834" s="400"/>
      <c r="W834" s="400"/>
      <c r="X834" s="400"/>
      <c r="Y834" s="400"/>
      <c r="Z834" s="400"/>
      <c r="AA834" s="400"/>
      <c r="AB834" s="399"/>
      <c r="AC834" s="401"/>
      <c r="AD834" s="401"/>
      <c r="AE834" s="401"/>
      <c r="AF834" s="401"/>
      <c r="AG834" s="401"/>
      <c r="AH834" s="401"/>
    </row>
    <row r="835" ht="12.0" customHeight="1">
      <c r="A835" s="399"/>
      <c r="B835" s="436"/>
      <c r="C835" s="399"/>
      <c r="D835" s="424" t="s">
        <v>477</v>
      </c>
      <c r="E835" s="399" t="s">
        <v>688</v>
      </c>
      <c r="F835" s="399"/>
      <c r="G835" s="455"/>
      <c r="H835" s="483">
        <v>151.0</v>
      </c>
      <c r="I835" s="436"/>
      <c r="J835" s="455">
        <v>161.41899999999998</v>
      </c>
      <c r="K835" s="438">
        <v>0.0</v>
      </c>
      <c r="L835" s="431">
        <v>161.41899999999998</v>
      </c>
      <c r="M835" s="431">
        <v>0.1992827160493827</v>
      </c>
      <c r="N835" s="482">
        <v>0.178</v>
      </c>
      <c r="O835" s="399" t="s">
        <v>616</v>
      </c>
      <c r="P835" s="455">
        <v>26.878</v>
      </c>
      <c r="Q835" s="399" t="s">
        <v>920</v>
      </c>
      <c r="R835" s="399"/>
      <c r="S835" s="400"/>
      <c r="T835" s="399"/>
      <c r="U835" s="400"/>
      <c r="V835" s="400"/>
      <c r="W835" s="400"/>
      <c r="X835" s="400"/>
      <c r="Y835" s="400"/>
      <c r="Z835" s="400"/>
      <c r="AA835" s="400"/>
      <c r="AB835" s="399"/>
      <c r="AC835" s="401"/>
      <c r="AD835" s="401"/>
      <c r="AE835" s="401"/>
      <c r="AF835" s="401"/>
      <c r="AG835" s="401"/>
      <c r="AH835" s="401"/>
    </row>
    <row r="836" ht="12.0" customHeight="1">
      <c r="A836" s="399"/>
      <c r="B836" s="436"/>
      <c r="C836" s="399"/>
      <c r="D836" s="424" t="s">
        <v>477</v>
      </c>
      <c r="E836" s="399" t="s">
        <v>737</v>
      </c>
      <c r="F836" s="399"/>
      <c r="G836" s="436"/>
      <c r="H836" s="483">
        <v>128.0</v>
      </c>
      <c r="I836" s="436"/>
      <c r="J836" s="455"/>
      <c r="K836" s="438">
        <v>0.0</v>
      </c>
      <c r="L836" s="431">
        <v>0.0</v>
      </c>
      <c r="M836" s="431"/>
      <c r="N836" s="436">
        <v>0.01</v>
      </c>
      <c r="O836" s="399" t="s">
        <v>735</v>
      </c>
      <c r="P836" s="455">
        <v>0.7585185185185185</v>
      </c>
      <c r="Q836" s="399" t="s">
        <v>736</v>
      </c>
      <c r="R836" s="400"/>
      <c r="S836" s="399"/>
      <c r="T836" s="400"/>
      <c r="U836" s="400"/>
      <c r="V836" s="400"/>
      <c r="W836" s="400"/>
      <c r="X836" s="400"/>
      <c r="Y836" s="400"/>
      <c r="Z836" s="399"/>
      <c r="AA836" s="399"/>
      <c r="AB836" s="399"/>
      <c r="AC836" s="401"/>
      <c r="AD836" s="401"/>
      <c r="AE836" s="401"/>
      <c r="AF836" s="401"/>
      <c r="AG836" s="401"/>
      <c r="AH836" s="401"/>
    </row>
    <row r="837" ht="12.0" customHeight="1">
      <c r="A837" s="399"/>
      <c r="B837" s="436"/>
      <c r="C837" s="399"/>
      <c r="D837" s="399"/>
      <c r="E837" s="399"/>
      <c r="F837" s="399"/>
      <c r="G837" s="436"/>
      <c r="H837" s="455"/>
      <c r="I837" s="399"/>
      <c r="J837" s="455"/>
      <c r="K837" s="438"/>
      <c r="L837" s="431">
        <v>614.944</v>
      </c>
      <c r="M837" s="431">
        <v>0.7591901234567902</v>
      </c>
      <c r="N837" s="436"/>
      <c r="O837" s="399"/>
      <c r="P837" s="455">
        <v>203.0905185185185</v>
      </c>
      <c r="Q837" s="399"/>
      <c r="R837" s="399"/>
      <c r="S837" s="400"/>
      <c r="T837" s="399"/>
      <c r="U837" s="400"/>
      <c r="V837" s="400"/>
      <c r="W837" s="400"/>
      <c r="X837" s="400"/>
      <c r="Y837" s="400"/>
      <c r="Z837" s="400"/>
      <c r="AA837" s="400"/>
      <c r="AB837" s="399"/>
      <c r="AC837" s="401"/>
      <c r="AD837" s="401"/>
      <c r="AE837" s="401"/>
      <c r="AF837" s="401"/>
      <c r="AG837" s="401"/>
      <c r="AH837" s="401"/>
    </row>
    <row r="838" ht="12.0" customHeight="1">
      <c r="A838" s="399"/>
      <c r="B838" s="436"/>
      <c r="C838" s="399"/>
      <c r="D838" s="399"/>
      <c r="E838" s="399"/>
      <c r="F838" s="399"/>
      <c r="G838" s="436"/>
      <c r="H838" s="455"/>
      <c r="I838" s="399"/>
      <c r="J838" s="455"/>
      <c r="K838" s="438"/>
      <c r="L838" s="431"/>
      <c r="M838" s="431"/>
      <c r="N838" s="436"/>
      <c r="O838" s="399"/>
      <c r="P838" s="455"/>
      <c r="Q838" s="399"/>
      <c r="R838" s="399"/>
      <c r="S838" s="400"/>
      <c r="T838" s="399"/>
      <c r="U838" s="400"/>
      <c r="V838" s="400"/>
      <c r="W838" s="400"/>
      <c r="X838" s="400"/>
      <c r="Y838" s="400"/>
      <c r="Z838" s="400"/>
      <c r="AA838" s="400"/>
      <c r="AB838" s="399"/>
      <c r="AC838" s="401"/>
      <c r="AD838" s="401"/>
      <c r="AE838" s="401"/>
      <c r="AF838" s="401"/>
      <c r="AG838" s="401"/>
      <c r="AH838" s="401"/>
    </row>
    <row r="839" ht="12.0" customHeight="1">
      <c r="A839" s="399"/>
      <c r="B839" s="436"/>
      <c r="C839" s="399"/>
      <c r="D839" s="399"/>
      <c r="E839" s="441" t="s">
        <v>544</v>
      </c>
      <c r="F839" s="435" t="s">
        <v>649</v>
      </c>
      <c r="G839" s="435" t="s">
        <v>553</v>
      </c>
      <c r="H839" s="479" t="s">
        <v>631</v>
      </c>
      <c r="I839" s="435" t="s">
        <v>632</v>
      </c>
      <c r="J839" s="479" t="s">
        <v>633</v>
      </c>
      <c r="K839" s="442" t="s">
        <v>634</v>
      </c>
      <c r="L839" s="479" t="s">
        <v>635</v>
      </c>
      <c r="M839" s="431"/>
      <c r="N839" s="436"/>
      <c r="O839" s="399"/>
      <c r="P839" s="455"/>
      <c r="Q839" s="399"/>
      <c r="R839" s="399"/>
      <c r="S839" s="400"/>
      <c r="T839" s="399"/>
      <c r="U839" s="400"/>
      <c r="V839" s="400"/>
      <c r="W839" s="400"/>
      <c r="X839" s="400"/>
      <c r="Y839" s="400"/>
      <c r="Z839" s="400"/>
      <c r="AA839" s="400"/>
      <c r="AB839" s="399"/>
      <c r="AC839" s="401"/>
      <c r="AD839" s="401"/>
      <c r="AE839" s="401"/>
      <c r="AF839" s="401"/>
      <c r="AG839" s="401"/>
      <c r="AH839" s="401"/>
    </row>
    <row r="840" ht="12.0" customHeight="1">
      <c r="A840" s="399"/>
      <c r="B840" s="436"/>
      <c r="C840" s="399"/>
      <c r="D840" s="399"/>
      <c r="E840" s="399" t="s">
        <v>636</v>
      </c>
      <c r="F840" s="399"/>
      <c r="G840" s="480">
        <v>614.944</v>
      </c>
      <c r="H840" s="480">
        <v>0.7591901234567902</v>
      </c>
      <c r="I840" s="456">
        <v>0.0</v>
      </c>
      <c r="J840" s="456">
        <v>379.5950617283951</v>
      </c>
      <c r="K840" s="456">
        <v>2459.7760000000003</v>
      </c>
      <c r="L840" s="456">
        <v>2839.3710617283955</v>
      </c>
      <c r="M840" s="431"/>
      <c r="N840" s="436"/>
      <c r="O840" s="399"/>
      <c r="P840" s="455"/>
      <c r="Q840" s="399"/>
      <c r="R840" s="399"/>
      <c r="S840" s="400"/>
      <c r="T840" s="399"/>
      <c r="U840" s="400"/>
      <c r="V840" s="400"/>
      <c r="W840" s="400"/>
      <c r="X840" s="400"/>
      <c r="Y840" s="400"/>
      <c r="Z840" s="400"/>
      <c r="AA840" s="400"/>
      <c r="AB840" s="399"/>
      <c r="AC840" s="401"/>
      <c r="AD840" s="401"/>
      <c r="AE840" s="401"/>
      <c r="AF840" s="401"/>
      <c r="AG840" s="401"/>
      <c r="AH840" s="401"/>
    </row>
    <row r="841" ht="12.0" customHeight="1">
      <c r="A841" s="399"/>
      <c r="B841" s="436"/>
      <c r="C841" s="399"/>
      <c r="D841" s="399"/>
      <c r="E841" s="399"/>
      <c r="F841" s="399"/>
      <c r="G841" s="399"/>
      <c r="H841" s="399"/>
      <c r="I841" s="399"/>
      <c r="J841" s="436"/>
      <c r="K841" s="455"/>
      <c r="L841" s="436"/>
      <c r="M841" s="399"/>
      <c r="N841" s="399"/>
      <c r="O841" s="436"/>
      <c r="P841" s="399"/>
      <c r="Q841" s="399"/>
      <c r="R841" s="399"/>
      <c r="S841" s="400"/>
      <c r="T841" s="399"/>
      <c r="U841" s="400"/>
      <c r="V841" s="400"/>
      <c r="W841" s="400"/>
      <c r="X841" s="400"/>
      <c r="Y841" s="400"/>
      <c r="Z841" s="400"/>
      <c r="AA841" s="400"/>
      <c r="AB841" s="399"/>
      <c r="AC841" s="401"/>
      <c r="AD841" s="401"/>
      <c r="AE841" s="401"/>
      <c r="AF841" s="401"/>
      <c r="AG841" s="401"/>
      <c r="AH841" s="401"/>
    </row>
    <row r="842" ht="12.0" customHeight="1">
      <c r="A842" s="399"/>
      <c r="B842" s="436"/>
      <c r="C842" s="469" t="s">
        <v>1020</v>
      </c>
      <c r="D842" s="399" t="s">
        <v>923</v>
      </c>
      <c r="E842" s="399"/>
      <c r="F842" s="399"/>
      <c r="G842" s="399"/>
      <c r="H842" s="436" t="s">
        <v>410</v>
      </c>
      <c r="I842" s="423">
        <v>69.82</v>
      </c>
      <c r="J842" s="470">
        <v>1.0</v>
      </c>
      <c r="K842" s="431">
        <v>69.82</v>
      </c>
      <c r="L842" s="468">
        <v>0.0</v>
      </c>
      <c r="M842" s="431"/>
      <c r="N842" s="431"/>
      <c r="O842" s="431"/>
      <c r="P842" s="430"/>
      <c r="Q842" s="468">
        <v>677.85</v>
      </c>
      <c r="R842" s="468"/>
      <c r="S842" s="400"/>
      <c r="T842" s="439">
        <v>0.0</v>
      </c>
      <c r="U842" s="400"/>
      <c r="V842" s="400"/>
      <c r="W842" s="400"/>
      <c r="X842" s="400"/>
      <c r="Y842" s="400">
        <v>3129.8259259259266</v>
      </c>
      <c r="Z842" s="400"/>
      <c r="AA842" s="400">
        <v>3129.8259259259266</v>
      </c>
      <c r="AB842" s="399"/>
      <c r="AC842" s="401"/>
      <c r="AD842" s="401"/>
      <c r="AE842" s="401"/>
      <c r="AF842" s="401"/>
      <c r="AG842" s="401"/>
      <c r="AH842" s="401"/>
    </row>
    <row r="843" ht="12.0" customHeight="1">
      <c r="A843" s="399"/>
      <c r="B843" s="436"/>
      <c r="C843" s="399"/>
      <c r="D843" s="399"/>
      <c r="E843" s="399"/>
      <c r="F843" s="399"/>
      <c r="G843" s="436"/>
      <c r="H843" s="436"/>
      <c r="I843" s="399"/>
      <c r="J843" s="436"/>
      <c r="K843" s="455"/>
      <c r="L843" s="436"/>
      <c r="M843" s="399"/>
      <c r="N843" s="399"/>
      <c r="O843" s="436"/>
      <c r="P843" s="399"/>
      <c r="Q843" s="399"/>
      <c r="R843" s="399"/>
      <c r="S843" s="400"/>
      <c r="T843" s="399"/>
      <c r="U843" s="400"/>
      <c r="V843" s="400"/>
      <c r="W843" s="400"/>
      <c r="X843" s="400"/>
      <c r="Y843" s="400"/>
      <c r="Z843" s="400"/>
      <c r="AA843" s="400"/>
      <c r="AB843" s="399"/>
      <c r="AC843" s="401"/>
      <c r="AD843" s="401"/>
      <c r="AE843" s="401"/>
      <c r="AF843" s="401"/>
      <c r="AG843" s="401"/>
      <c r="AH843" s="401"/>
    </row>
    <row r="844" ht="12.0" customHeight="1">
      <c r="A844" s="399"/>
      <c r="B844" s="436"/>
      <c r="C844" s="399"/>
      <c r="D844" s="399"/>
      <c r="E844" s="399"/>
      <c r="F844" s="399"/>
      <c r="G844" s="399"/>
      <c r="H844" s="399"/>
      <c r="I844" s="399"/>
      <c r="J844" s="399"/>
      <c r="K844" s="436" t="s">
        <v>607</v>
      </c>
      <c r="L844" s="436" t="s">
        <v>541</v>
      </c>
      <c r="M844" s="436" t="s">
        <v>648</v>
      </c>
      <c r="N844" s="399"/>
      <c r="O844" s="399"/>
      <c r="P844" s="436"/>
      <c r="Q844" s="399"/>
      <c r="R844" s="399"/>
      <c r="S844" s="400"/>
      <c r="T844" s="399"/>
      <c r="U844" s="400"/>
      <c r="V844" s="400"/>
      <c r="W844" s="400"/>
      <c r="X844" s="400"/>
      <c r="Y844" s="400"/>
      <c r="Z844" s="400"/>
      <c r="AA844" s="400"/>
      <c r="AB844" s="399"/>
      <c r="AC844" s="401"/>
      <c r="AD844" s="401"/>
      <c r="AE844" s="401"/>
      <c r="AF844" s="401"/>
      <c r="AG844" s="401"/>
      <c r="AH844" s="401"/>
    </row>
    <row r="845" ht="12.0" customHeight="1">
      <c r="A845" s="399"/>
      <c r="B845" s="436"/>
      <c r="C845" s="399"/>
      <c r="D845" s="469"/>
      <c r="E845" s="441" t="s">
        <v>609</v>
      </c>
      <c r="F845" s="399"/>
      <c r="G845" s="435" t="s">
        <v>357</v>
      </c>
      <c r="H845" s="435" t="s">
        <v>610</v>
      </c>
      <c r="I845" s="435" t="s">
        <v>611</v>
      </c>
      <c r="J845" s="435" t="s">
        <v>612</v>
      </c>
      <c r="K845" s="435" t="s">
        <v>613</v>
      </c>
      <c r="L845" s="435" t="s">
        <v>614</v>
      </c>
      <c r="M845" s="435" t="s">
        <v>615</v>
      </c>
      <c r="N845" s="399"/>
      <c r="O845" s="399"/>
      <c r="P845" s="436"/>
      <c r="Q845" s="399"/>
      <c r="R845" s="399"/>
      <c r="S845" s="400"/>
      <c r="T845" s="399"/>
      <c r="U845" s="400"/>
      <c r="V845" s="400"/>
      <c r="W845" s="400"/>
      <c r="X845" s="400"/>
      <c r="Y845" s="400"/>
      <c r="Z845" s="400"/>
      <c r="AA845" s="400"/>
      <c r="AB845" s="399"/>
      <c r="AC845" s="401"/>
      <c r="AD845" s="401"/>
      <c r="AE845" s="401"/>
      <c r="AF845" s="401"/>
      <c r="AG845" s="401"/>
      <c r="AH845" s="401"/>
    </row>
    <row r="846" ht="12.0" customHeight="1">
      <c r="A846" s="399"/>
      <c r="B846" s="436"/>
      <c r="C846" s="399"/>
      <c r="D846" s="399" t="s">
        <v>477</v>
      </c>
      <c r="E846" s="399" t="s">
        <v>650</v>
      </c>
      <c r="F846" s="399"/>
      <c r="G846" s="483">
        <v>10.0</v>
      </c>
      <c r="H846" s="455"/>
      <c r="I846" s="399"/>
      <c r="J846" s="455">
        <v>315.0</v>
      </c>
      <c r="K846" s="438">
        <v>0.0</v>
      </c>
      <c r="L846" s="431">
        <v>315.0</v>
      </c>
      <c r="M846" s="431">
        <v>0.3888888888888889</v>
      </c>
      <c r="N846" s="436">
        <v>4.0</v>
      </c>
      <c r="O846" s="399" t="s">
        <v>629</v>
      </c>
      <c r="P846" s="455">
        <v>40.0</v>
      </c>
      <c r="Q846" s="424" t="s">
        <v>651</v>
      </c>
      <c r="R846" s="424"/>
      <c r="S846" s="400"/>
      <c r="T846" s="399"/>
      <c r="U846" s="400"/>
      <c r="V846" s="400"/>
      <c r="W846" s="400"/>
      <c r="X846" s="400"/>
      <c r="Y846" s="400"/>
      <c r="Z846" s="400"/>
      <c r="AA846" s="400"/>
      <c r="AB846" s="399"/>
      <c r="AC846" s="401"/>
      <c r="AD846" s="401"/>
      <c r="AE846" s="401"/>
      <c r="AF846" s="401"/>
      <c r="AG846" s="401"/>
      <c r="AH846" s="401"/>
    </row>
    <row r="847" ht="12.0" customHeight="1">
      <c r="A847" s="399"/>
      <c r="B847" s="436"/>
      <c r="C847" s="399"/>
      <c r="D847" s="424" t="s">
        <v>477</v>
      </c>
      <c r="E847" s="399" t="s">
        <v>662</v>
      </c>
      <c r="F847" s="399"/>
      <c r="G847" s="436"/>
      <c r="H847" s="483">
        <v>497.0</v>
      </c>
      <c r="I847" s="436"/>
      <c r="J847" s="455">
        <v>725.7</v>
      </c>
      <c r="K847" s="438">
        <v>0.5</v>
      </c>
      <c r="L847" s="431">
        <v>362.85</v>
      </c>
      <c r="M847" s="431">
        <v>0.447962962962963</v>
      </c>
      <c r="N847" s="436">
        <v>0.06</v>
      </c>
      <c r="O847" s="399" t="s">
        <v>616</v>
      </c>
      <c r="P847" s="455">
        <v>29.82</v>
      </c>
      <c r="Q847" s="424" t="s">
        <v>663</v>
      </c>
      <c r="R847" s="424"/>
      <c r="S847" s="400"/>
      <c r="T847" s="399"/>
      <c r="U847" s="400"/>
      <c r="V847" s="400"/>
      <c r="W847" s="400"/>
      <c r="X847" s="400"/>
      <c r="Y847" s="400"/>
      <c r="Z847" s="400"/>
      <c r="AA847" s="400"/>
      <c r="AB847" s="399"/>
      <c r="AC847" s="401"/>
      <c r="AD847" s="401"/>
      <c r="AE847" s="401"/>
      <c r="AF847" s="401"/>
      <c r="AG847" s="401"/>
      <c r="AH847" s="401"/>
    </row>
    <row r="848" ht="12.0" customHeight="1">
      <c r="A848" s="399"/>
      <c r="B848" s="436"/>
      <c r="C848" s="399"/>
      <c r="D848" s="399"/>
      <c r="E848" s="399"/>
      <c r="F848" s="399"/>
      <c r="G848" s="436"/>
      <c r="H848" s="455"/>
      <c r="I848" s="399"/>
      <c r="J848" s="455"/>
      <c r="K848" s="438"/>
      <c r="L848" s="431">
        <v>677.85</v>
      </c>
      <c r="M848" s="431">
        <v>0.836851851851852</v>
      </c>
      <c r="N848" s="436"/>
      <c r="O848" s="399"/>
      <c r="P848" s="455">
        <v>69.82</v>
      </c>
      <c r="Q848" s="399"/>
      <c r="R848" s="399"/>
      <c r="S848" s="400"/>
      <c r="T848" s="399"/>
      <c r="U848" s="400"/>
      <c r="V848" s="400"/>
      <c r="W848" s="400"/>
      <c r="X848" s="400"/>
      <c r="Y848" s="400"/>
      <c r="Z848" s="400"/>
      <c r="AA848" s="400"/>
      <c r="AB848" s="399"/>
      <c r="AC848" s="401"/>
      <c r="AD848" s="401"/>
      <c r="AE848" s="401"/>
      <c r="AF848" s="401"/>
      <c r="AG848" s="401"/>
      <c r="AH848" s="401"/>
    </row>
    <row r="849" ht="12.0" customHeight="1">
      <c r="A849" s="399"/>
      <c r="B849" s="436"/>
      <c r="C849" s="399"/>
      <c r="D849" s="399"/>
      <c r="E849" s="399"/>
      <c r="F849" s="399"/>
      <c r="G849" s="436"/>
      <c r="H849" s="455"/>
      <c r="I849" s="399"/>
      <c r="J849" s="455"/>
      <c r="K849" s="438"/>
      <c r="L849" s="431"/>
      <c r="M849" s="431"/>
      <c r="N849" s="436"/>
      <c r="O849" s="399"/>
      <c r="P849" s="455"/>
      <c r="Q849" s="399"/>
      <c r="R849" s="399"/>
      <c r="S849" s="400"/>
      <c r="T849" s="399"/>
      <c r="U849" s="400"/>
      <c r="V849" s="400"/>
      <c r="W849" s="400"/>
      <c r="X849" s="400"/>
      <c r="Y849" s="400"/>
      <c r="Z849" s="400"/>
      <c r="AA849" s="400"/>
      <c r="AB849" s="399"/>
      <c r="AC849" s="401"/>
      <c r="AD849" s="401"/>
      <c r="AE849" s="401"/>
      <c r="AF849" s="401"/>
      <c r="AG849" s="401"/>
      <c r="AH849" s="401"/>
    </row>
    <row r="850" ht="12.0" customHeight="1">
      <c r="A850" s="399"/>
      <c r="B850" s="436"/>
      <c r="C850" s="399"/>
      <c r="D850" s="399"/>
      <c r="E850" s="441" t="s">
        <v>544</v>
      </c>
      <c r="F850" s="435" t="s">
        <v>649</v>
      </c>
      <c r="G850" s="435" t="s">
        <v>553</v>
      </c>
      <c r="H850" s="479" t="s">
        <v>631</v>
      </c>
      <c r="I850" s="435" t="s">
        <v>632</v>
      </c>
      <c r="J850" s="479" t="s">
        <v>633</v>
      </c>
      <c r="K850" s="442" t="s">
        <v>634</v>
      </c>
      <c r="L850" s="479" t="s">
        <v>635</v>
      </c>
      <c r="M850" s="431"/>
      <c r="N850" s="436"/>
      <c r="O850" s="399"/>
      <c r="P850" s="455"/>
      <c r="Q850" s="399"/>
      <c r="R850" s="399"/>
      <c r="S850" s="400"/>
      <c r="T850" s="399"/>
      <c r="U850" s="400"/>
      <c r="V850" s="400"/>
      <c r="W850" s="400"/>
      <c r="X850" s="400"/>
      <c r="Y850" s="400"/>
      <c r="Z850" s="400"/>
      <c r="AA850" s="400"/>
      <c r="AB850" s="399"/>
      <c r="AC850" s="401"/>
      <c r="AD850" s="401"/>
      <c r="AE850" s="401"/>
      <c r="AF850" s="401"/>
      <c r="AG850" s="401"/>
      <c r="AH850" s="401"/>
    </row>
    <row r="851" ht="12.0" customHeight="1">
      <c r="A851" s="399"/>
      <c r="B851" s="436"/>
      <c r="C851" s="399"/>
      <c r="D851" s="399"/>
      <c r="E851" s="399" t="s">
        <v>636</v>
      </c>
      <c r="F851" s="399"/>
      <c r="G851" s="480">
        <v>677.85</v>
      </c>
      <c r="H851" s="480">
        <v>0.836851851851852</v>
      </c>
      <c r="I851" s="456">
        <v>0.0</v>
      </c>
      <c r="J851" s="456">
        <v>418.425925925926</v>
      </c>
      <c r="K851" s="456">
        <v>2711.4000000000005</v>
      </c>
      <c r="L851" s="456">
        <v>3129.8259259259266</v>
      </c>
      <c r="M851" s="431"/>
      <c r="N851" s="436"/>
      <c r="O851" s="399"/>
      <c r="P851" s="455"/>
      <c r="Q851" s="399"/>
      <c r="R851" s="399"/>
      <c r="S851" s="400"/>
      <c r="T851" s="399"/>
      <c r="U851" s="400"/>
      <c r="V851" s="400"/>
      <c r="W851" s="400"/>
      <c r="X851" s="400"/>
      <c r="Y851" s="400"/>
      <c r="Z851" s="400"/>
      <c r="AA851" s="400"/>
      <c r="AB851" s="399"/>
      <c r="AC851" s="401"/>
      <c r="AD851" s="401"/>
      <c r="AE851" s="401"/>
      <c r="AF851" s="401"/>
      <c r="AG851" s="401"/>
      <c r="AH851" s="401"/>
    </row>
    <row r="852" ht="12.0" customHeight="1">
      <c r="A852" s="399"/>
      <c r="B852" s="436"/>
      <c r="C852" s="399"/>
      <c r="D852" s="399"/>
      <c r="E852" s="399"/>
      <c r="F852" s="399"/>
      <c r="G852" s="399"/>
      <c r="H852" s="399"/>
      <c r="I852" s="399"/>
      <c r="J852" s="436"/>
      <c r="K852" s="455"/>
      <c r="L852" s="436"/>
      <c r="M852" s="399"/>
      <c r="N852" s="399"/>
      <c r="O852" s="436"/>
      <c r="P852" s="399"/>
      <c r="Q852" s="399"/>
      <c r="R852" s="399"/>
      <c r="S852" s="400"/>
      <c r="T852" s="399"/>
      <c r="U852" s="400"/>
      <c r="V852" s="400"/>
      <c r="W852" s="400"/>
      <c r="X852" s="400"/>
      <c r="Y852" s="400"/>
      <c r="Z852" s="400"/>
      <c r="AA852" s="400"/>
      <c r="AB852" s="399"/>
      <c r="AC852" s="401"/>
      <c r="AD852" s="401"/>
      <c r="AE852" s="401"/>
      <c r="AF852" s="401"/>
      <c r="AG852" s="401"/>
      <c r="AH852" s="401"/>
    </row>
    <row r="853" ht="12.0" customHeight="1">
      <c r="A853" s="399"/>
      <c r="B853" s="436"/>
      <c r="C853" s="469" t="s">
        <v>1021</v>
      </c>
      <c r="D853" s="399" t="s">
        <v>925</v>
      </c>
      <c r="E853" s="399"/>
      <c r="F853" s="399"/>
      <c r="G853" s="399"/>
      <c r="H853" s="436" t="s">
        <v>410</v>
      </c>
      <c r="I853" s="423">
        <v>88.53703703703704</v>
      </c>
      <c r="J853" s="470">
        <v>1.0</v>
      </c>
      <c r="K853" s="431">
        <v>88.53703703703704</v>
      </c>
      <c r="L853" s="468">
        <v>0.0</v>
      </c>
      <c r="M853" s="431"/>
      <c r="N853" s="431"/>
      <c r="O853" s="431"/>
      <c r="P853" s="430"/>
      <c r="Q853" s="468">
        <v>35190.0</v>
      </c>
      <c r="R853" s="468"/>
      <c r="S853" s="400"/>
      <c r="T853" s="439">
        <v>0.0</v>
      </c>
      <c r="U853" s="400"/>
      <c r="V853" s="400"/>
      <c r="W853" s="400"/>
      <c r="X853" s="400"/>
      <c r="Y853" s="400">
        <v>162482.22222222222</v>
      </c>
      <c r="Z853" s="400"/>
      <c r="AA853" s="400">
        <v>162482.22222222222</v>
      </c>
      <c r="AB853" s="399"/>
      <c r="AC853" s="401"/>
      <c r="AD853" s="401"/>
      <c r="AE853" s="401"/>
      <c r="AF853" s="401"/>
      <c r="AG853" s="401"/>
      <c r="AH853" s="401"/>
    </row>
    <row r="854" ht="12.0" customHeight="1">
      <c r="A854" s="399"/>
      <c r="B854" s="436"/>
      <c r="C854" s="399"/>
      <c r="D854" s="399"/>
      <c r="E854" s="399"/>
      <c r="F854" s="399"/>
      <c r="G854" s="436"/>
      <c r="H854" s="436"/>
      <c r="I854" s="399"/>
      <c r="J854" s="436"/>
      <c r="K854" s="455"/>
      <c r="L854" s="436"/>
      <c r="M854" s="399"/>
      <c r="N854" s="399"/>
      <c r="O854" s="436"/>
      <c r="P854" s="399"/>
      <c r="Q854" s="399"/>
      <c r="R854" s="399"/>
      <c r="S854" s="400"/>
      <c r="T854" s="399"/>
      <c r="U854" s="400"/>
      <c r="V854" s="400"/>
      <c r="W854" s="400"/>
      <c r="X854" s="400"/>
      <c r="Y854" s="400"/>
      <c r="Z854" s="400"/>
      <c r="AA854" s="400"/>
      <c r="AB854" s="399"/>
      <c r="AC854" s="401"/>
      <c r="AD854" s="401"/>
      <c r="AE854" s="401"/>
      <c r="AF854" s="401"/>
      <c r="AG854" s="401"/>
      <c r="AH854" s="401"/>
    </row>
    <row r="855" ht="12.0" customHeight="1">
      <c r="A855" s="399"/>
      <c r="B855" s="436"/>
      <c r="C855" s="399"/>
      <c r="D855" s="399"/>
      <c r="E855" s="399"/>
      <c r="F855" s="399"/>
      <c r="G855" s="399"/>
      <c r="H855" s="399"/>
      <c r="I855" s="399"/>
      <c r="J855" s="399"/>
      <c r="K855" s="436" t="s">
        <v>607</v>
      </c>
      <c r="L855" s="436" t="s">
        <v>541</v>
      </c>
      <c r="M855" s="436" t="s">
        <v>648</v>
      </c>
      <c r="N855" s="399"/>
      <c r="O855" s="399"/>
      <c r="P855" s="436"/>
      <c r="Q855" s="399"/>
      <c r="R855" s="399"/>
      <c r="S855" s="400"/>
      <c r="T855" s="399"/>
      <c r="U855" s="400"/>
      <c r="V855" s="400"/>
      <c r="W855" s="400"/>
      <c r="X855" s="400"/>
      <c r="Y855" s="400"/>
      <c r="Z855" s="400"/>
      <c r="AA855" s="400"/>
      <c r="AB855" s="399"/>
      <c r="AC855" s="401"/>
      <c r="AD855" s="401"/>
      <c r="AE855" s="401"/>
      <c r="AF855" s="401"/>
      <c r="AG855" s="401"/>
      <c r="AH855" s="401"/>
    </row>
    <row r="856" ht="12.0" customHeight="1">
      <c r="A856" s="399"/>
      <c r="B856" s="436"/>
      <c r="C856" s="399"/>
      <c r="D856" s="469"/>
      <c r="E856" s="441" t="s">
        <v>609</v>
      </c>
      <c r="F856" s="399"/>
      <c r="G856" s="435" t="s">
        <v>357</v>
      </c>
      <c r="H856" s="435" t="s">
        <v>610</v>
      </c>
      <c r="I856" s="435" t="s">
        <v>611</v>
      </c>
      <c r="J856" s="435" t="s">
        <v>612</v>
      </c>
      <c r="K856" s="435" t="s">
        <v>613</v>
      </c>
      <c r="L856" s="435" t="s">
        <v>614</v>
      </c>
      <c r="M856" s="435" t="s">
        <v>615</v>
      </c>
      <c r="N856" s="399"/>
      <c r="O856" s="399"/>
      <c r="P856" s="436"/>
      <c r="Q856" s="399"/>
      <c r="R856" s="399"/>
      <c r="S856" s="400"/>
      <c r="T856" s="399"/>
      <c r="U856" s="400"/>
      <c r="V856" s="400"/>
      <c r="W856" s="400"/>
      <c r="X856" s="400"/>
      <c r="Y856" s="400"/>
      <c r="Z856" s="400"/>
      <c r="AA856" s="400"/>
      <c r="AB856" s="399"/>
      <c r="AC856" s="401"/>
      <c r="AD856" s="401"/>
      <c r="AE856" s="401"/>
      <c r="AF856" s="401"/>
      <c r="AG856" s="401"/>
      <c r="AH856" s="401"/>
    </row>
    <row r="857" ht="12.0" customHeight="1">
      <c r="A857" s="399"/>
      <c r="B857" s="436"/>
      <c r="C857" s="399"/>
      <c r="D857" s="424" t="s">
        <v>477</v>
      </c>
      <c r="E857" s="399" t="s">
        <v>677</v>
      </c>
      <c r="F857" s="399"/>
      <c r="G857" s="483">
        <v>2.0</v>
      </c>
      <c r="H857" s="455"/>
      <c r="I857" s="436"/>
      <c r="J857" s="455">
        <v>2010.0</v>
      </c>
      <c r="K857" s="438">
        <v>0.0</v>
      </c>
      <c r="L857" s="431">
        <v>2010.0</v>
      </c>
      <c r="M857" s="431">
        <v>2.4814814814814814</v>
      </c>
      <c r="N857" s="436">
        <v>27.0</v>
      </c>
      <c r="O857" s="399" t="s">
        <v>629</v>
      </c>
      <c r="P857" s="455">
        <v>54.0</v>
      </c>
      <c r="Q857" s="399" t="s">
        <v>678</v>
      </c>
      <c r="R857" s="400"/>
      <c r="S857" s="399"/>
      <c r="T857" s="400"/>
      <c r="U857" s="400"/>
      <c r="V857" s="400"/>
      <c r="W857" s="400"/>
      <c r="X857" s="400"/>
      <c r="Y857" s="400"/>
      <c r="Z857" s="399"/>
      <c r="AA857" s="399"/>
      <c r="AB857" s="399"/>
      <c r="AC857" s="401"/>
      <c r="AD857" s="401"/>
      <c r="AE857" s="401"/>
      <c r="AF857" s="401"/>
      <c r="AG857" s="401"/>
      <c r="AH857" s="401"/>
    </row>
    <row r="858" ht="12.0" customHeight="1">
      <c r="A858" s="399"/>
      <c r="B858" s="436"/>
      <c r="C858" s="399"/>
      <c r="D858" s="424" t="s">
        <v>477</v>
      </c>
      <c r="E858" s="399" t="s">
        <v>1022</v>
      </c>
      <c r="F858" s="399"/>
      <c r="G858" s="436"/>
      <c r="H858" s="483"/>
      <c r="I858" s="436"/>
      <c r="J858" s="455">
        <v>32500.0</v>
      </c>
      <c r="K858" s="438">
        <v>0.0</v>
      </c>
      <c r="L858" s="431">
        <v>32500.0</v>
      </c>
      <c r="M858" s="431">
        <v>40.123456790123456</v>
      </c>
      <c r="N858" s="436">
        <v>0.01</v>
      </c>
      <c r="O858" s="399" t="s">
        <v>735</v>
      </c>
      <c r="P858" s="455">
        <v>12.037037037037036</v>
      </c>
      <c r="Q858" s="399" t="s">
        <v>736</v>
      </c>
      <c r="R858" s="400"/>
      <c r="S858" s="399"/>
      <c r="T858" s="400"/>
      <c r="U858" s="400"/>
      <c r="V858" s="400"/>
      <c r="W858" s="400"/>
      <c r="X858" s="400"/>
      <c r="Y858" s="400"/>
      <c r="Z858" s="399"/>
      <c r="AA858" s="399"/>
      <c r="AB858" s="399"/>
      <c r="AC858" s="401"/>
      <c r="AD858" s="401"/>
      <c r="AE858" s="401"/>
      <c r="AF858" s="401"/>
      <c r="AG858" s="401"/>
      <c r="AH858" s="401"/>
    </row>
    <row r="859" ht="12.0" customHeight="1">
      <c r="A859" s="399"/>
      <c r="B859" s="436"/>
      <c r="C859" s="399"/>
      <c r="D859" s="399" t="s">
        <v>477</v>
      </c>
      <c r="E859" s="399" t="s">
        <v>654</v>
      </c>
      <c r="F859" s="399"/>
      <c r="G859" s="483">
        <v>9.0</v>
      </c>
      <c r="H859" s="455"/>
      <c r="I859" s="436"/>
      <c r="J859" s="455">
        <v>680.0</v>
      </c>
      <c r="K859" s="438">
        <v>0.0</v>
      </c>
      <c r="L859" s="478">
        <v>680.0</v>
      </c>
      <c r="M859" s="478">
        <v>0.8395061728395061</v>
      </c>
      <c r="N859" s="436">
        <v>2.5</v>
      </c>
      <c r="O859" s="399" t="s">
        <v>629</v>
      </c>
      <c r="P859" s="479">
        <v>22.5</v>
      </c>
      <c r="Q859" s="424" t="s">
        <v>655</v>
      </c>
      <c r="R859" s="424"/>
      <c r="S859" s="400"/>
      <c r="T859" s="399"/>
      <c r="U859" s="400"/>
      <c r="V859" s="400"/>
      <c r="W859" s="400"/>
      <c r="X859" s="400"/>
      <c r="Y859" s="400"/>
      <c r="Z859" s="400"/>
      <c r="AA859" s="400"/>
      <c r="AB859" s="399"/>
      <c r="AC859" s="401"/>
      <c r="AD859" s="401"/>
      <c r="AE859" s="401"/>
      <c r="AF859" s="401"/>
      <c r="AG859" s="401"/>
      <c r="AH859" s="401"/>
    </row>
    <row r="860" ht="12.0" customHeight="1">
      <c r="A860" s="399"/>
      <c r="B860" s="436"/>
      <c r="C860" s="399"/>
      <c r="D860" s="399"/>
      <c r="E860" s="399"/>
      <c r="F860" s="399"/>
      <c r="G860" s="436"/>
      <c r="H860" s="455"/>
      <c r="I860" s="399"/>
      <c r="J860" s="455"/>
      <c r="K860" s="438"/>
      <c r="L860" s="431">
        <v>35190.0</v>
      </c>
      <c r="M860" s="431">
        <v>43.44444444444444</v>
      </c>
      <c r="N860" s="436"/>
      <c r="O860" s="399"/>
      <c r="P860" s="455">
        <v>88.53703703703704</v>
      </c>
      <c r="Q860" s="399"/>
      <c r="R860" s="399"/>
      <c r="S860" s="400"/>
      <c r="T860" s="399"/>
      <c r="U860" s="400"/>
      <c r="V860" s="400"/>
      <c r="W860" s="400"/>
      <c r="X860" s="400"/>
      <c r="Y860" s="400"/>
      <c r="Z860" s="400"/>
      <c r="AA860" s="400"/>
      <c r="AB860" s="399"/>
      <c r="AC860" s="401"/>
      <c r="AD860" s="401"/>
      <c r="AE860" s="401"/>
      <c r="AF860" s="401"/>
      <c r="AG860" s="401"/>
      <c r="AH860" s="401"/>
    </row>
    <row r="861" ht="12.0" customHeight="1">
      <c r="A861" s="399"/>
      <c r="B861" s="436"/>
      <c r="C861" s="399"/>
      <c r="D861" s="399"/>
      <c r="E861" s="399"/>
      <c r="F861" s="399"/>
      <c r="G861" s="436"/>
      <c r="H861" s="455"/>
      <c r="I861" s="399"/>
      <c r="J861" s="455"/>
      <c r="K861" s="438"/>
      <c r="L861" s="431"/>
      <c r="M861" s="431"/>
      <c r="N861" s="436"/>
      <c r="O861" s="399"/>
      <c r="P861" s="455"/>
      <c r="Q861" s="399"/>
      <c r="R861" s="399"/>
      <c r="S861" s="400"/>
      <c r="T861" s="399"/>
      <c r="U861" s="400"/>
      <c r="V861" s="400"/>
      <c r="W861" s="400"/>
      <c r="X861" s="400"/>
      <c r="Y861" s="400"/>
      <c r="Z861" s="400"/>
      <c r="AA861" s="400"/>
      <c r="AB861" s="399"/>
      <c r="AC861" s="401"/>
      <c r="AD861" s="401"/>
      <c r="AE861" s="401"/>
      <c r="AF861" s="401"/>
      <c r="AG861" s="401"/>
      <c r="AH861" s="401"/>
    </row>
    <row r="862" ht="12.0" customHeight="1">
      <c r="A862" s="399"/>
      <c r="B862" s="436"/>
      <c r="C862" s="399"/>
      <c r="D862" s="399"/>
      <c r="E862" s="441" t="s">
        <v>544</v>
      </c>
      <c r="F862" s="435" t="s">
        <v>649</v>
      </c>
      <c r="G862" s="435" t="s">
        <v>553</v>
      </c>
      <c r="H862" s="479" t="s">
        <v>631</v>
      </c>
      <c r="I862" s="435" t="s">
        <v>632</v>
      </c>
      <c r="J862" s="479" t="s">
        <v>633</v>
      </c>
      <c r="K862" s="442" t="s">
        <v>634</v>
      </c>
      <c r="L862" s="479" t="s">
        <v>635</v>
      </c>
      <c r="M862" s="431"/>
      <c r="N862" s="436"/>
      <c r="O862" s="399"/>
      <c r="P862" s="455"/>
      <c r="Q862" s="399"/>
      <c r="R862" s="399"/>
      <c r="S862" s="400"/>
      <c r="T862" s="399"/>
      <c r="U862" s="400"/>
      <c r="V862" s="400"/>
      <c r="W862" s="400"/>
      <c r="X862" s="400"/>
      <c r="Y862" s="400"/>
      <c r="Z862" s="400"/>
      <c r="AA862" s="400"/>
      <c r="AB862" s="399"/>
      <c r="AC862" s="401"/>
      <c r="AD862" s="401"/>
      <c r="AE862" s="401"/>
      <c r="AF862" s="401"/>
      <c r="AG862" s="401"/>
      <c r="AH862" s="401"/>
    </row>
    <row r="863" ht="12.0" customHeight="1">
      <c r="A863" s="399"/>
      <c r="B863" s="436"/>
      <c r="C863" s="399"/>
      <c r="D863" s="399"/>
      <c r="E863" s="399" t="s">
        <v>636</v>
      </c>
      <c r="F863" s="399"/>
      <c r="G863" s="480">
        <v>35190.0</v>
      </c>
      <c r="H863" s="480">
        <v>43.44444444444444</v>
      </c>
      <c r="I863" s="456">
        <v>0.0</v>
      </c>
      <c r="J863" s="456">
        <v>21722.222222222223</v>
      </c>
      <c r="K863" s="456">
        <v>140760.0</v>
      </c>
      <c r="L863" s="456">
        <v>162482.22222222222</v>
      </c>
      <c r="M863" s="431"/>
      <c r="N863" s="436"/>
      <c r="O863" s="399"/>
      <c r="P863" s="455"/>
      <c r="Q863" s="399"/>
      <c r="R863" s="399"/>
      <c r="S863" s="400"/>
      <c r="T863" s="399"/>
      <c r="U863" s="400"/>
      <c r="V863" s="400"/>
      <c r="W863" s="400"/>
      <c r="X863" s="400"/>
      <c r="Y863" s="400"/>
      <c r="Z863" s="400"/>
      <c r="AA863" s="400"/>
      <c r="AB863" s="399"/>
      <c r="AC863" s="401"/>
      <c r="AD863" s="401"/>
      <c r="AE863" s="401"/>
      <c r="AF863" s="401"/>
      <c r="AG863" s="401"/>
      <c r="AH863" s="401"/>
    </row>
    <row r="864" ht="12.0" customHeight="1">
      <c r="A864" s="399"/>
      <c r="B864" s="436"/>
      <c r="C864" s="399"/>
      <c r="D864" s="399"/>
      <c r="E864" s="399"/>
      <c r="F864" s="399"/>
      <c r="G864" s="455"/>
      <c r="H864" s="455"/>
      <c r="I864" s="456"/>
      <c r="J864" s="456"/>
      <c r="K864" s="456"/>
      <c r="L864" s="456"/>
      <c r="M864" s="431"/>
      <c r="N864" s="436"/>
      <c r="O864" s="399"/>
      <c r="P864" s="455"/>
      <c r="Q864" s="399"/>
      <c r="R864" s="399"/>
      <c r="S864" s="400"/>
      <c r="T864" s="399"/>
      <c r="U864" s="400"/>
      <c r="V864" s="400"/>
      <c r="W864" s="400"/>
      <c r="X864" s="400"/>
      <c r="Y864" s="400"/>
      <c r="Z864" s="400"/>
      <c r="AA864" s="400"/>
      <c r="AB864" s="399"/>
      <c r="AC864" s="401"/>
      <c r="AD864" s="401"/>
      <c r="AE864" s="401"/>
      <c r="AF864" s="401"/>
      <c r="AG864" s="401"/>
      <c r="AH864" s="401"/>
    </row>
    <row r="865" ht="12.0" customHeight="1">
      <c r="A865" s="399"/>
      <c r="B865" s="436"/>
      <c r="C865" s="399"/>
      <c r="D865" s="399"/>
      <c r="E865" s="399"/>
      <c r="F865" s="399"/>
      <c r="G865" s="480"/>
      <c r="H865" s="480"/>
      <c r="I865" s="456"/>
      <c r="J865" s="456"/>
      <c r="K865" s="456"/>
      <c r="L865" s="456"/>
      <c r="M865" s="431"/>
      <c r="N865" s="436"/>
      <c r="O865" s="399"/>
      <c r="P865" s="455"/>
      <c r="Q865" s="399"/>
      <c r="R865" s="399"/>
      <c r="S865" s="400"/>
      <c r="T865" s="399"/>
      <c r="U865" s="400"/>
      <c r="V865" s="400"/>
      <c r="W865" s="400"/>
      <c r="X865" s="400"/>
      <c r="Y865" s="400"/>
      <c r="Z865" s="400"/>
      <c r="AA865" s="400"/>
      <c r="AB865" s="399"/>
      <c r="AC865" s="401"/>
      <c r="AD865" s="401"/>
      <c r="AE865" s="401"/>
      <c r="AF865" s="401"/>
      <c r="AG865" s="401"/>
      <c r="AH865" s="401"/>
    </row>
    <row r="866" ht="12.0" customHeight="1">
      <c r="A866" s="399"/>
      <c r="B866" s="436"/>
      <c r="C866" s="436" t="s">
        <v>1023</v>
      </c>
      <c r="D866" s="399" t="s">
        <v>741</v>
      </c>
      <c r="E866" s="399"/>
      <c r="F866" s="399"/>
      <c r="G866" s="399"/>
      <c r="H866" s="436" t="s">
        <v>410</v>
      </c>
      <c r="I866" s="430">
        <v>320.0</v>
      </c>
      <c r="J866" s="470">
        <v>1.595</v>
      </c>
      <c r="K866" s="430">
        <v>510.4</v>
      </c>
      <c r="L866" s="468">
        <v>0.0</v>
      </c>
      <c r="M866" s="399"/>
      <c r="N866" s="399"/>
      <c r="O866" s="399"/>
      <c r="P866" s="399"/>
      <c r="Q866" s="399"/>
      <c r="R866" s="399"/>
      <c r="S866" s="400"/>
      <c r="T866" s="439">
        <v>0.0</v>
      </c>
      <c r="U866" s="400"/>
      <c r="V866" s="400"/>
      <c r="W866" s="400"/>
      <c r="X866" s="400"/>
      <c r="Y866" s="400"/>
      <c r="Z866" s="400"/>
      <c r="AA866" s="400">
        <v>0.0</v>
      </c>
      <c r="AB866" s="399"/>
      <c r="AC866" s="428">
        <f>K866*$F$1166/E$4</f>
        <v>18.96561892</v>
      </c>
      <c r="AD866" s="476" t="s">
        <v>622</v>
      </c>
      <c r="AE866" s="401"/>
      <c r="AF866" s="401"/>
      <c r="AG866" s="401"/>
      <c r="AH866" s="401"/>
    </row>
    <row r="867" ht="12.0" customHeight="1">
      <c r="A867" s="399"/>
      <c r="B867" s="436"/>
      <c r="C867" s="436"/>
      <c r="D867" s="399"/>
      <c r="E867" s="399"/>
      <c r="F867" s="399"/>
      <c r="G867" s="399"/>
      <c r="H867" s="399"/>
      <c r="I867" s="399"/>
      <c r="J867" s="399"/>
      <c r="K867" s="399"/>
      <c r="L867" s="399"/>
      <c r="M867" s="469"/>
      <c r="N867" s="399"/>
      <c r="O867" s="399"/>
      <c r="P867" s="399"/>
      <c r="Q867" s="399"/>
      <c r="R867" s="399"/>
      <c r="S867" s="399"/>
      <c r="T867" s="400"/>
      <c r="U867" s="445"/>
      <c r="V867" s="400"/>
      <c r="W867" s="400"/>
      <c r="X867" s="400"/>
      <c r="Y867" s="400"/>
      <c r="Z867" s="400"/>
      <c r="AA867" s="400"/>
      <c r="AB867" s="400"/>
      <c r="AC867" s="401"/>
      <c r="AD867" s="401"/>
      <c r="AE867" s="401"/>
      <c r="AF867" s="401"/>
      <c r="AG867" s="401"/>
      <c r="AH867" s="401"/>
    </row>
    <row r="868" ht="12.0" customHeight="1">
      <c r="A868" s="399"/>
      <c r="B868" s="436"/>
      <c r="C868" s="436"/>
      <c r="D868" s="399"/>
      <c r="E868" s="469" t="s">
        <v>413</v>
      </c>
      <c r="F868" s="399">
        <v>320.0</v>
      </c>
      <c r="G868" s="399" t="s">
        <v>414</v>
      </c>
      <c r="H868" s="436"/>
      <c r="I868" s="437"/>
      <c r="J868" s="445"/>
      <c r="K868" s="399"/>
      <c r="L868" s="399"/>
      <c r="M868" s="469"/>
      <c r="N868" s="399"/>
      <c r="O868" s="399"/>
      <c r="P868" s="399"/>
      <c r="Q868" s="399"/>
      <c r="R868" s="399"/>
      <c r="S868" s="399"/>
      <c r="T868" s="400"/>
      <c r="U868" s="445"/>
      <c r="V868" s="400"/>
      <c r="W868" s="400"/>
      <c r="X868" s="400"/>
      <c r="Y868" s="400"/>
      <c r="Z868" s="400"/>
      <c r="AA868" s="400"/>
      <c r="AB868" s="400"/>
      <c r="AC868" s="401"/>
      <c r="AD868" s="401"/>
      <c r="AE868" s="401"/>
      <c r="AF868" s="401"/>
      <c r="AG868" s="401"/>
      <c r="AH868" s="401"/>
    </row>
    <row r="869" ht="12.0" customHeight="1">
      <c r="A869" s="399"/>
      <c r="B869" s="436"/>
      <c r="C869" s="399"/>
      <c r="D869" s="399"/>
      <c r="E869" s="399"/>
      <c r="F869" s="399"/>
      <c r="G869" s="480"/>
      <c r="H869" s="480"/>
      <c r="I869" s="456"/>
      <c r="J869" s="456"/>
      <c r="K869" s="456"/>
      <c r="L869" s="456"/>
      <c r="M869" s="431"/>
      <c r="N869" s="436"/>
      <c r="O869" s="399"/>
      <c r="P869" s="455"/>
      <c r="Q869" s="399"/>
      <c r="R869" s="399"/>
      <c r="S869" s="400"/>
      <c r="T869" s="399"/>
      <c r="U869" s="400"/>
      <c r="V869" s="400"/>
      <c r="W869" s="400"/>
      <c r="X869" s="400"/>
      <c r="Y869" s="400"/>
      <c r="Z869" s="400"/>
      <c r="AA869" s="400"/>
      <c r="AB869" s="399"/>
      <c r="AC869" s="401"/>
      <c r="AD869" s="401"/>
      <c r="AE869" s="401"/>
      <c r="AF869" s="401"/>
      <c r="AG869" s="401"/>
      <c r="AH869" s="401"/>
    </row>
    <row r="870" ht="12.0" customHeight="1">
      <c r="A870" s="449"/>
      <c r="B870" s="462">
        <v>1.11</v>
      </c>
      <c r="C870" s="449" t="s">
        <v>1024</v>
      </c>
      <c r="D870" s="449"/>
      <c r="E870" s="449"/>
      <c r="F870" s="449"/>
      <c r="G870" s="449"/>
      <c r="H870" s="462" t="s">
        <v>882</v>
      </c>
      <c r="I870" s="463">
        <v>80.0</v>
      </c>
      <c r="J870" s="463">
        <v>1.0</v>
      </c>
      <c r="K870" s="463">
        <v>80.0</v>
      </c>
      <c r="L870" s="474">
        <v>0.0</v>
      </c>
      <c r="M870" s="453"/>
      <c r="N870" s="449"/>
      <c r="O870" s="449"/>
      <c r="P870" s="449"/>
      <c r="Q870" s="449"/>
      <c r="R870" s="449"/>
      <c r="S870" s="453"/>
      <c r="T870" s="466">
        <v>0.0</v>
      </c>
      <c r="U870" s="453"/>
      <c r="V870" s="453"/>
      <c r="W870" s="453"/>
      <c r="X870" s="453"/>
      <c r="Y870" s="453"/>
      <c r="Z870" s="453"/>
      <c r="AA870" s="453">
        <v>0.0</v>
      </c>
      <c r="AB870" s="449"/>
      <c r="AC870" s="401"/>
      <c r="AD870" s="401"/>
      <c r="AE870" s="401"/>
      <c r="AF870" s="401"/>
      <c r="AG870" s="401"/>
      <c r="AH870" s="401"/>
    </row>
    <row r="871" ht="12.0" customHeight="1">
      <c r="A871" s="399"/>
      <c r="B871" s="436"/>
      <c r="C871" s="399"/>
      <c r="D871" s="399"/>
      <c r="E871" s="399"/>
      <c r="F871" s="399"/>
      <c r="G871" s="399"/>
      <c r="H871" s="399"/>
      <c r="I871" s="399"/>
      <c r="J871" s="399"/>
      <c r="K871" s="399"/>
      <c r="L871" s="399"/>
      <c r="M871" s="399"/>
      <c r="N871" s="399"/>
      <c r="O871" s="399"/>
      <c r="P871" s="399"/>
      <c r="Q871" s="399"/>
      <c r="R871" s="399"/>
      <c r="S871" s="400"/>
      <c r="T871" s="399"/>
      <c r="U871" s="400"/>
      <c r="V871" s="400"/>
      <c r="W871" s="400"/>
      <c r="X871" s="400"/>
      <c r="Y871" s="400"/>
      <c r="Z871" s="400"/>
      <c r="AA871" s="400"/>
      <c r="AB871" s="399"/>
      <c r="AC871" s="401"/>
      <c r="AD871" s="401"/>
      <c r="AE871" s="401"/>
      <c r="AF871" s="401"/>
      <c r="AG871" s="401"/>
      <c r="AH871" s="401"/>
    </row>
    <row r="872" ht="12.0" customHeight="1">
      <c r="A872" s="449"/>
      <c r="B872" s="488">
        <v>1.12</v>
      </c>
      <c r="C872" s="449" t="s">
        <v>1025</v>
      </c>
      <c r="D872" s="449"/>
      <c r="E872" s="449"/>
      <c r="F872" s="449"/>
      <c r="G872" s="449"/>
      <c r="H872" s="449"/>
      <c r="I872" s="452">
        <v>3373.749240740741</v>
      </c>
      <c r="J872" s="452"/>
      <c r="K872" s="452">
        <v>3373.749240740741</v>
      </c>
      <c r="L872" s="452">
        <v>0.0</v>
      </c>
      <c r="M872" s="452">
        <v>168.0</v>
      </c>
      <c r="N872" s="452">
        <v>19591.039395804197</v>
      </c>
      <c r="O872" s="452">
        <v>0.0</v>
      </c>
      <c r="P872" s="452">
        <v>0.0</v>
      </c>
      <c r="Q872" s="452">
        <v>404711.66000000003</v>
      </c>
      <c r="R872" s="452">
        <v>0.0</v>
      </c>
      <c r="S872" s="453">
        <v>650022.1</v>
      </c>
      <c r="T872" s="453">
        <v>0.0</v>
      </c>
      <c r="U872" s="453">
        <v>8959.44</v>
      </c>
      <c r="V872" s="453">
        <v>161340.2496</v>
      </c>
      <c r="W872" s="453">
        <v>0.0</v>
      </c>
      <c r="X872" s="453">
        <v>0.0</v>
      </c>
      <c r="Y872" s="453">
        <v>1846042.0946296297</v>
      </c>
      <c r="Z872" s="453">
        <v>0.0</v>
      </c>
      <c r="AA872" s="453">
        <v>2666363.8842296298</v>
      </c>
      <c r="AB872" s="449"/>
      <c r="AC872" s="401"/>
      <c r="AD872" s="401"/>
      <c r="AE872" s="401"/>
      <c r="AF872" s="401"/>
      <c r="AG872" s="401"/>
      <c r="AH872" s="401"/>
    </row>
    <row r="873" ht="12.0" customHeight="1">
      <c r="A873" s="399"/>
      <c r="B873" s="436"/>
      <c r="C873" s="399"/>
      <c r="D873" s="399"/>
      <c r="E873" s="399"/>
      <c r="F873" s="399"/>
      <c r="G873" s="399"/>
      <c r="H873" s="399"/>
      <c r="I873" s="399"/>
      <c r="J873" s="399"/>
      <c r="K873" s="399"/>
      <c r="L873" s="399"/>
      <c r="M873" s="399"/>
      <c r="N873" s="399"/>
      <c r="O873" s="399"/>
      <c r="P873" s="399"/>
      <c r="Q873" s="399"/>
      <c r="R873" s="399"/>
      <c r="S873" s="399"/>
      <c r="T873" s="399"/>
      <c r="U873" s="399"/>
      <c r="V873" s="399"/>
      <c r="W873" s="399"/>
      <c r="X873" s="399"/>
      <c r="Y873" s="399"/>
      <c r="Z873" s="399"/>
      <c r="AA873" s="400"/>
      <c r="AB873" s="399"/>
      <c r="AC873" s="401"/>
      <c r="AD873" s="401"/>
      <c r="AE873" s="401"/>
      <c r="AF873" s="401"/>
      <c r="AG873" s="401"/>
      <c r="AH873" s="401"/>
    </row>
    <row r="874" ht="12.0" customHeight="1">
      <c r="A874" s="497"/>
      <c r="B874" s="498"/>
      <c r="C874" s="497" t="s">
        <v>1026</v>
      </c>
      <c r="D874" s="497" t="s">
        <v>853</v>
      </c>
      <c r="E874" s="497"/>
      <c r="F874" s="497"/>
      <c r="G874" s="497"/>
      <c r="H874" s="497"/>
      <c r="I874" s="508">
        <v>940.824025925926</v>
      </c>
      <c r="J874" s="497"/>
      <c r="K874" s="508">
        <v>940.824025925926</v>
      </c>
      <c r="L874" s="508">
        <v>0.0</v>
      </c>
      <c r="M874" s="508">
        <v>0.0</v>
      </c>
      <c r="N874" s="508">
        <v>0.0</v>
      </c>
      <c r="O874" s="508">
        <v>0.0</v>
      </c>
      <c r="P874" s="508">
        <v>0.0</v>
      </c>
      <c r="Q874" s="508">
        <v>155582.05000000002</v>
      </c>
      <c r="R874" s="508">
        <v>0.0</v>
      </c>
      <c r="S874" s="501">
        <v>0.0</v>
      </c>
      <c r="T874" s="501">
        <v>0.0</v>
      </c>
      <c r="U874" s="501">
        <v>0.0</v>
      </c>
      <c r="V874" s="501">
        <v>0.0</v>
      </c>
      <c r="W874" s="501">
        <v>0.0</v>
      </c>
      <c r="X874" s="501">
        <v>0.0</v>
      </c>
      <c r="Y874" s="501">
        <v>719688.4618518519</v>
      </c>
      <c r="Z874" s="501">
        <v>0.0</v>
      </c>
      <c r="AA874" s="501">
        <v>719688.4618518519</v>
      </c>
      <c r="AB874" s="497"/>
      <c r="AC874" s="509">
        <f>K874*$F$1166/E$1</f>
        <v>41.59064835</v>
      </c>
      <c r="AD874" s="497"/>
      <c r="AE874" s="497">
        <f>Q874/E1</f>
        <v>10.134318</v>
      </c>
      <c r="AF874" s="497"/>
      <c r="AG874" s="497"/>
      <c r="AH874" s="497"/>
    </row>
    <row r="875" ht="12.0" customHeight="1">
      <c r="A875" s="399"/>
      <c r="B875" s="436"/>
      <c r="C875" s="399"/>
      <c r="D875" s="399"/>
      <c r="E875" s="399"/>
      <c r="F875" s="399"/>
      <c r="G875" s="399"/>
      <c r="H875" s="399"/>
      <c r="I875" s="399"/>
      <c r="J875" s="399"/>
      <c r="K875" s="399"/>
      <c r="L875" s="399"/>
      <c r="M875" s="399"/>
      <c r="N875" s="399"/>
      <c r="O875" s="399"/>
      <c r="P875" s="399"/>
      <c r="Q875" s="399"/>
      <c r="R875" s="399"/>
      <c r="S875" s="399"/>
      <c r="T875" s="399"/>
      <c r="U875" s="399"/>
      <c r="V875" s="399"/>
      <c r="W875" s="399"/>
      <c r="X875" s="399"/>
      <c r="Y875" s="399"/>
      <c r="Z875" s="399"/>
      <c r="AA875" s="400"/>
      <c r="AB875" s="399"/>
      <c r="AC875" s="401"/>
      <c r="AD875" s="401"/>
      <c r="AE875" s="401"/>
      <c r="AF875" s="401"/>
      <c r="AG875" s="401"/>
      <c r="AH875" s="401"/>
    </row>
    <row r="876" ht="12.0" customHeight="1">
      <c r="A876" s="399"/>
      <c r="B876" s="436"/>
      <c r="C876" s="399" t="s">
        <v>1027</v>
      </c>
      <c r="D876" s="399" t="s">
        <v>745</v>
      </c>
      <c r="E876" s="399"/>
      <c r="F876" s="399"/>
      <c r="G876" s="399"/>
      <c r="H876" s="436"/>
      <c r="I876" s="423">
        <v>112.81777777777776</v>
      </c>
      <c r="J876" s="470"/>
      <c r="K876" s="423">
        <v>112.81777777777776</v>
      </c>
      <c r="L876" s="423">
        <v>0.0</v>
      </c>
      <c r="M876" s="423">
        <v>0.0</v>
      </c>
      <c r="N876" s="423">
        <v>0.0</v>
      </c>
      <c r="O876" s="423">
        <v>0.0</v>
      </c>
      <c r="P876" s="423">
        <v>0.0</v>
      </c>
      <c r="Q876" s="423">
        <v>24749.4</v>
      </c>
      <c r="R876" s="423">
        <v>0.0</v>
      </c>
      <c r="S876" s="400">
        <v>0.0</v>
      </c>
      <c r="T876" s="400">
        <v>0.0</v>
      </c>
      <c r="U876" s="400">
        <v>0.0</v>
      </c>
      <c r="V876" s="400">
        <v>0.0</v>
      </c>
      <c r="W876" s="400">
        <v>0.0</v>
      </c>
      <c r="X876" s="400">
        <v>0.0</v>
      </c>
      <c r="Y876" s="400">
        <v>108254.79212962964</v>
      </c>
      <c r="Z876" s="400">
        <v>0.0</v>
      </c>
      <c r="AA876" s="400">
        <v>108254.79212962964</v>
      </c>
      <c r="AB876" s="399"/>
      <c r="AC876" s="401"/>
      <c r="AD876" s="401"/>
      <c r="AE876" s="401"/>
      <c r="AF876" s="401"/>
      <c r="AG876" s="401"/>
      <c r="AH876" s="401"/>
    </row>
    <row r="877" ht="12.0" customHeight="1">
      <c r="A877" s="399"/>
      <c r="B877" s="436"/>
      <c r="C877" s="399"/>
      <c r="D877" s="441" t="s">
        <v>238</v>
      </c>
      <c r="E877" s="399"/>
      <c r="F877" s="399"/>
      <c r="G877" s="399"/>
      <c r="H877" s="399"/>
      <c r="I877" s="399"/>
      <c r="J877" s="399"/>
      <c r="K877" s="431"/>
      <c r="L877" s="399"/>
      <c r="M877" s="399"/>
      <c r="N877" s="399"/>
      <c r="O877" s="399"/>
      <c r="P877" s="399"/>
      <c r="Q877" s="399"/>
      <c r="R877" s="399"/>
      <c r="S877" s="400"/>
      <c r="T877" s="399"/>
      <c r="U877" s="400"/>
      <c r="V877" s="400"/>
      <c r="W877" s="400"/>
      <c r="X877" s="400"/>
      <c r="Y877" s="400"/>
      <c r="Z877" s="400"/>
      <c r="AA877" s="400"/>
      <c r="AB877" s="399"/>
      <c r="AC877" s="401"/>
      <c r="AD877" s="401"/>
      <c r="AE877" s="401"/>
      <c r="AF877" s="401"/>
      <c r="AG877" s="401"/>
      <c r="AH877" s="401"/>
    </row>
    <row r="878" ht="12.0" customHeight="1">
      <c r="A878" s="399"/>
      <c r="B878" s="436"/>
      <c r="C878" s="399"/>
      <c r="D878" s="399" t="s">
        <v>746</v>
      </c>
      <c r="E878" s="399"/>
      <c r="F878" s="399"/>
      <c r="G878" s="399"/>
      <c r="H878" s="399"/>
      <c r="I878" s="399"/>
      <c r="J878" s="399"/>
      <c r="K878" s="431"/>
      <c r="L878" s="399"/>
      <c r="M878" s="399"/>
      <c r="N878" s="399"/>
      <c r="O878" s="399"/>
      <c r="P878" s="399"/>
      <c r="Q878" s="399"/>
      <c r="R878" s="399"/>
      <c r="S878" s="400"/>
      <c r="T878" s="399"/>
      <c r="U878" s="400"/>
      <c r="V878" s="400"/>
      <c r="W878" s="400"/>
      <c r="X878" s="400"/>
      <c r="Y878" s="400"/>
      <c r="Z878" s="400"/>
      <c r="AA878" s="400"/>
      <c r="AB878" s="399"/>
      <c r="AC878" s="401"/>
      <c r="AD878" s="401"/>
      <c r="AE878" s="401"/>
      <c r="AF878" s="401"/>
      <c r="AG878" s="401"/>
      <c r="AH878" s="401"/>
    </row>
    <row r="879" ht="12.0" customHeight="1">
      <c r="A879" s="399"/>
      <c r="B879" s="436"/>
      <c r="C879" s="399"/>
      <c r="D879" s="399" t="s">
        <v>747</v>
      </c>
      <c r="E879" s="399"/>
      <c r="F879" s="399"/>
      <c r="G879" s="399"/>
      <c r="H879" s="399"/>
      <c r="I879" s="399"/>
      <c r="J879" s="399"/>
      <c r="K879" s="431"/>
      <c r="L879" s="399"/>
      <c r="M879" s="399"/>
      <c r="N879" s="399"/>
      <c r="O879" s="399"/>
      <c r="P879" s="399"/>
      <c r="Q879" s="399"/>
      <c r="R879" s="399"/>
      <c r="S879" s="400"/>
      <c r="T879" s="399"/>
      <c r="U879" s="400"/>
      <c r="V879" s="400"/>
      <c r="W879" s="400"/>
      <c r="X879" s="400"/>
      <c r="Y879" s="400"/>
      <c r="Z879" s="400"/>
      <c r="AA879" s="400"/>
      <c r="AB879" s="399"/>
      <c r="AC879" s="401"/>
      <c r="AD879" s="401"/>
      <c r="AE879" s="401"/>
      <c r="AF879" s="401"/>
      <c r="AG879" s="401"/>
      <c r="AH879" s="401"/>
    </row>
    <row r="880" ht="12.0" customHeight="1">
      <c r="A880" s="399"/>
      <c r="B880" s="436"/>
      <c r="C880" s="399"/>
      <c r="D880" s="399" t="s">
        <v>748</v>
      </c>
      <c r="E880" s="399"/>
      <c r="F880" s="399"/>
      <c r="G880" s="399"/>
      <c r="H880" s="399"/>
      <c r="I880" s="399"/>
      <c r="J880" s="399"/>
      <c r="K880" s="431"/>
      <c r="L880" s="399"/>
      <c r="M880" s="399"/>
      <c r="N880" s="399"/>
      <c r="O880" s="399"/>
      <c r="P880" s="399"/>
      <c r="Q880" s="399"/>
      <c r="R880" s="399"/>
      <c r="S880" s="400"/>
      <c r="T880" s="399"/>
      <c r="U880" s="400"/>
      <c r="V880" s="400"/>
      <c r="W880" s="400"/>
      <c r="X880" s="400"/>
      <c r="Y880" s="400"/>
      <c r="Z880" s="400"/>
      <c r="AA880" s="400"/>
      <c r="AB880" s="399"/>
      <c r="AC880" s="401"/>
      <c r="AD880" s="401"/>
      <c r="AE880" s="401"/>
      <c r="AF880" s="401"/>
      <c r="AG880" s="401"/>
      <c r="AH880" s="401"/>
    </row>
    <row r="881" ht="12.0" customHeight="1">
      <c r="A881" s="399"/>
      <c r="B881" s="436"/>
      <c r="C881" s="399"/>
      <c r="D881" s="399"/>
      <c r="E881" s="399"/>
      <c r="F881" s="399"/>
      <c r="G881" s="399"/>
      <c r="H881" s="399"/>
      <c r="I881" s="399"/>
      <c r="J881" s="399"/>
      <c r="K881" s="431"/>
      <c r="L881" s="399"/>
      <c r="M881" s="399"/>
      <c r="N881" s="399"/>
      <c r="O881" s="399"/>
      <c r="P881" s="399"/>
      <c r="Q881" s="399"/>
      <c r="R881" s="399"/>
      <c r="S881" s="400"/>
      <c r="T881" s="399"/>
      <c r="U881" s="400"/>
      <c r="V881" s="400"/>
      <c r="W881" s="400"/>
      <c r="X881" s="400"/>
      <c r="Y881" s="400"/>
      <c r="Z881" s="400"/>
      <c r="AA881" s="400"/>
      <c r="AB881" s="399"/>
      <c r="AC881" s="401"/>
      <c r="AD881" s="401"/>
      <c r="AE881" s="401"/>
      <c r="AF881" s="401"/>
      <c r="AG881" s="401"/>
      <c r="AH881" s="401"/>
    </row>
    <row r="882" ht="12.0" customHeight="1">
      <c r="A882" s="399"/>
      <c r="B882" s="436"/>
      <c r="C882" s="399" t="s">
        <v>1028</v>
      </c>
      <c r="D882" s="399" t="s">
        <v>1029</v>
      </c>
      <c r="E882" s="399"/>
      <c r="F882" s="399"/>
      <c r="G882" s="399"/>
      <c r="H882" s="436" t="s">
        <v>410</v>
      </c>
      <c r="I882" s="423">
        <v>71.83407407407407</v>
      </c>
      <c r="J882" s="470">
        <v>1.0</v>
      </c>
      <c r="K882" s="431">
        <v>71.83407407407407</v>
      </c>
      <c r="L882" s="468">
        <v>0.0</v>
      </c>
      <c r="M882" s="431"/>
      <c r="N882" s="431"/>
      <c r="O882" s="431"/>
      <c r="P882" s="430"/>
      <c r="Q882" s="468">
        <v>15758.6</v>
      </c>
      <c r="R882" s="468"/>
      <c r="S882" s="400"/>
      <c r="T882" s="439">
        <v>0.0</v>
      </c>
      <c r="U882" s="400"/>
      <c r="V882" s="400"/>
      <c r="W882" s="400"/>
      <c r="X882" s="400"/>
      <c r="Y882" s="400">
        <v>68926.59367283952</v>
      </c>
      <c r="Z882" s="400"/>
      <c r="AA882" s="400">
        <v>68926.59367283952</v>
      </c>
      <c r="AB882" s="399"/>
      <c r="AC882" s="401"/>
      <c r="AD882" s="401"/>
      <c r="AE882" s="401"/>
      <c r="AF882" s="401"/>
      <c r="AG882" s="401"/>
      <c r="AH882" s="401"/>
    </row>
    <row r="883" ht="12.0" customHeight="1">
      <c r="A883" s="399"/>
      <c r="B883" s="436"/>
      <c r="C883" s="399"/>
      <c r="D883" s="399"/>
      <c r="E883" s="399"/>
      <c r="F883" s="399"/>
      <c r="G883" s="399"/>
      <c r="H883" s="436"/>
      <c r="I883" s="431"/>
      <c r="J883" s="470"/>
      <c r="K883" s="470"/>
      <c r="L883" s="468"/>
      <c r="M883" s="400"/>
      <c r="N883" s="399"/>
      <c r="O883" s="399"/>
      <c r="P883" s="399"/>
      <c r="Q883" s="399"/>
      <c r="R883" s="399"/>
      <c r="S883" s="400"/>
      <c r="T883" s="399"/>
      <c r="U883" s="400"/>
      <c r="V883" s="400"/>
      <c r="W883" s="400"/>
      <c r="X883" s="400"/>
      <c r="Y883" s="400"/>
      <c r="Z883" s="400"/>
      <c r="AA883" s="400"/>
      <c r="AB883" s="399"/>
      <c r="AC883" s="401"/>
      <c r="AD883" s="401"/>
      <c r="AE883" s="401"/>
      <c r="AF883" s="401"/>
      <c r="AG883" s="401"/>
      <c r="AH883" s="401"/>
    </row>
    <row r="884" ht="12.0" customHeight="1">
      <c r="A884" s="399"/>
      <c r="B884" s="436"/>
      <c r="C884" s="399"/>
      <c r="D884" s="399"/>
      <c r="E884" s="399"/>
      <c r="F884" s="399"/>
      <c r="G884" s="399"/>
      <c r="H884" s="399"/>
      <c r="I884" s="399"/>
      <c r="J884" s="399"/>
      <c r="K884" s="436" t="s">
        <v>607</v>
      </c>
      <c r="L884" s="436" t="s">
        <v>541</v>
      </c>
      <c r="M884" s="436" t="s">
        <v>608</v>
      </c>
      <c r="N884" s="399"/>
      <c r="O884" s="399"/>
      <c r="P884" s="436"/>
      <c r="Q884" s="399"/>
      <c r="R884" s="399"/>
      <c r="S884" s="400"/>
      <c r="T884" s="399"/>
      <c r="U884" s="400"/>
      <c r="V884" s="400"/>
      <c r="W884" s="400"/>
      <c r="X884" s="400"/>
      <c r="Y884" s="400"/>
      <c r="Z884" s="400"/>
      <c r="AA884" s="400"/>
      <c r="AB884" s="399"/>
      <c r="AC884" s="401"/>
      <c r="AD884" s="401"/>
      <c r="AE884" s="401"/>
      <c r="AF884" s="401"/>
      <c r="AG884" s="401"/>
      <c r="AH884" s="401"/>
    </row>
    <row r="885" ht="12.0" customHeight="1">
      <c r="A885" s="399"/>
      <c r="B885" s="436"/>
      <c r="C885" s="399"/>
      <c r="D885" s="399"/>
      <c r="E885" s="441" t="s">
        <v>609</v>
      </c>
      <c r="F885" s="399"/>
      <c r="G885" s="435" t="s">
        <v>357</v>
      </c>
      <c r="H885" s="435" t="s">
        <v>610</v>
      </c>
      <c r="I885" s="435" t="s">
        <v>612</v>
      </c>
      <c r="J885" s="435" t="s">
        <v>1030</v>
      </c>
      <c r="K885" s="435" t="s">
        <v>613</v>
      </c>
      <c r="L885" s="435" t="s">
        <v>614</v>
      </c>
      <c r="M885" s="435" t="s">
        <v>615</v>
      </c>
      <c r="N885" s="399"/>
      <c r="O885" s="399"/>
      <c r="P885" s="436"/>
      <c r="Q885" s="399"/>
      <c r="R885" s="399"/>
      <c r="S885" s="400"/>
      <c r="T885" s="399"/>
      <c r="U885" s="400"/>
      <c r="V885" s="400"/>
      <c r="W885" s="400"/>
      <c r="X885" s="400"/>
      <c r="Y885" s="400"/>
      <c r="Z885" s="400"/>
      <c r="AA885" s="400"/>
      <c r="AB885" s="399"/>
      <c r="AC885" s="401"/>
      <c r="AD885" s="401"/>
      <c r="AE885" s="401"/>
      <c r="AF885" s="401"/>
      <c r="AG885" s="401"/>
      <c r="AH885" s="401"/>
    </row>
    <row r="886" ht="12.0" customHeight="1">
      <c r="A886" s="399"/>
      <c r="B886" s="436"/>
      <c r="C886" s="399"/>
      <c r="D886" s="399" t="s">
        <v>477</v>
      </c>
      <c r="E886" s="399" t="s">
        <v>756</v>
      </c>
      <c r="F886" s="399"/>
      <c r="G886" s="436"/>
      <c r="H886" s="483"/>
      <c r="I886" s="455">
        <v>11072.0</v>
      </c>
      <c r="J886" s="455">
        <v>1605440.0</v>
      </c>
      <c r="K886" s="438">
        <v>-0.3</v>
      </c>
      <c r="L886" s="431">
        <v>14393.6</v>
      </c>
      <c r="M886" s="431">
        <v>40.136</v>
      </c>
      <c r="N886" s="455">
        <v>50.0</v>
      </c>
      <c r="O886" s="399" t="s">
        <v>752</v>
      </c>
      <c r="P886" s="455">
        <v>65.61185185185185</v>
      </c>
      <c r="Q886" s="399" t="s">
        <v>753</v>
      </c>
      <c r="R886" s="399"/>
      <c r="S886" s="400"/>
      <c r="T886" s="399"/>
      <c r="U886" s="400"/>
      <c r="V886" s="400"/>
      <c r="W886" s="400"/>
      <c r="X886" s="400"/>
      <c r="Y886" s="400"/>
      <c r="Z886" s="400"/>
      <c r="AA886" s="400"/>
      <c r="AB886" s="399"/>
      <c r="AC886" s="401"/>
      <c r="AD886" s="401"/>
      <c r="AE886" s="401"/>
      <c r="AF886" s="401"/>
      <c r="AG886" s="401"/>
      <c r="AH886" s="401"/>
    </row>
    <row r="887" ht="12.0" customHeight="1">
      <c r="A887" s="399"/>
      <c r="B887" s="436"/>
      <c r="C887" s="399"/>
      <c r="D887" s="399" t="s">
        <v>477</v>
      </c>
      <c r="E887" s="399" t="s">
        <v>755</v>
      </c>
      <c r="F887" s="399"/>
      <c r="G887" s="455"/>
      <c r="H887" s="455"/>
      <c r="I887" s="455">
        <v>791.0</v>
      </c>
      <c r="J887" s="480">
        <v>114695.0</v>
      </c>
      <c r="K887" s="438">
        <v>-0.3</v>
      </c>
      <c r="L887" s="431">
        <v>1028.3</v>
      </c>
      <c r="M887" s="431">
        <v>2.867375</v>
      </c>
      <c r="N887" s="455">
        <v>50.0</v>
      </c>
      <c r="O887" s="399" t="s">
        <v>752</v>
      </c>
      <c r="P887" s="455">
        <v>4.687407407407408</v>
      </c>
      <c r="Q887" s="399" t="s">
        <v>753</v>
      </c>
      <c r="R887" s="399"/>
      <c r="S887" s="400"/>
      <c r="T887" s="399"/>
      <c r="U887" s="400"/>
      <c r="V887" s="400"/>
      <c r="W887" s="400"/>
      <c r="X887" s="400"/>
      <c r="Y887" s="400"/>
      <c r="Z887" s="400"/>
      <c r="AA887" s="400"/>
      <c r="AB887" s="399"/>
      <c r="AC887" s="401"/>
      <c r="AD887" s="401"/>
      <c r="AE887" s="401"/>
      <c r="AF887" s="401"/>
      <c r="AG887" s="401"/>
      <c r="AH887" s="401"/>
    </row>
    <row r="888" ht="12.0" customHeight="1">
      <c r="A888" s="399"/>
      <c r="B888" s="436"/>
      <c r="C888" s="399"/>
      <c r="D888" s="399" t="s">
        <v>477</v>
      </c>
      <c r="E888" s="399" t="s">
        <v>1031</v>
      </c>
      <c r="F888" s="399"/>
      <c r="G888" s="436"/>
      <c r="H888" s="483"/>
      <c r="I888" s="480">
        <v>259.0</v>
      </c>
      <c r="J888" s="455"/>
      <c r="K888" s="438">
        <v>-0.3</v>
      </c>
      <c r="L888" s="431">
        <v>336.7</v>
      </c>
      <c r="M888" s="431">
        <v>0.415679012345679</v>
      </c>
      <c r="N888" s="455">
        <v>50.0</v>
      </c>
      <c r="O888" s="399" t="s">
        <v>752</v>
      </c>
      <c r="P888" s="455">
        <v>1.5348148148148149</v>
      </c>
      <c r="Q888" s="399" t="s">
        <v>753</v>
      </c>
      <c r="R888" s="399"/>
      <c r="S888" s="400"/>
      <c r="T888" s="399"/>
      <c r="U888" s="400"/>
      <c r="V888" s="400"/>
      <c r="W888" s="400"/>
      <c r="X888" s="400"/>
      <c r="Y888" s="400"/>
      <c r="Z888" s="400"/>
      <c r="AA888" s="400"/>
      <c r="AB888" s="399"/>
      <c r="AC888" s="401"/>
      <c r="AD888" s="401"/>
      <c r="AE888" s="401"/>
      <c r="AF888" s="401"/>
      <c r="AG888" s="401"/>
      <c r="AH888" s="401"/>
    </row>
    <row r="889" ht="12.0" customHeight="1">
      <c r="A889" s="399"/>
      <c r="B889" s="436"/>
      <c r="C889" s="399"/>
      <c r="D889" s="399"/>
      <c r="E889" s="399"/>
      <c r="F889" s="399"/>
      <c r="G889" s="436"/>
      <c r="H889" s="455"/>
      <c r="I889" s="480">
        <v>12122.0</v>
      </c>
      <c r="J889" s="480">
        <v>1720135.0</v>
      </c>
      <c r="K889" s="438"/>
      <c r="L889" s="480">
        <v>15758.6</v>
      </c>
      <c r="M889" s="480">
        <v>43.41905401234568</v>
      </c>
      <c r="N889" s="480"/>
      <c r="O889" s="427"/>
      <c r="P889" s="480">
        <v>71.83407407407407</v>
      </c>
      <c r="Q889" s="399"/>
      <c r="R889" s="399"/>
      <c r="S889" s="400"/>
      <c r="T889" s="399"/>
      <c r="U889" s="400"/>
      <c r="V889" s="400"/>
      <c r="W889" s="400"/>
      <c r="X889" s="400"/>
      <c r="Y889" s="400"/>
      <c r="Z889" s="400"/>
      <c r="AA889" s="400"/>
      <c r="AB889" s="399"/>
      <c r="AC889" s="401"/>
      <c r="AD889" s="401"/>
      <c r="AE889" s="401"/>
      <c r="AF889" s="401"/>
      <c r="AG889" s="401"/>
      <c r="AH889" s="401"/>
    </row>
    <row r="890" ht="12.0" customHeight="1">
      <c r="A890" s="399"/>
      <c r="B890" s="436"/>
      <c r="C890" s="399"/>
      <c r="D890" s="399"/>
      <c r="E890" s="399"/>
      <c r="F890" s="399"/>
      <c r="G890" s="399"/>
      <c r="H890" s="436"/>
      <c r="I890" s="431"/>
      <c r="J890" s="470"/>
      <c r="K890" s="470"/>
      <c r="L890" s="468"/>
      <c r="M890" s="400"/>
      <c r="N890" s="399"/>
      <c r="O890" s="399"/>
      <c r="P890" s="399"/>
      <c r="Q890" s="399"/>
      <c r="R890" s="399"/>
      <c r="S890" s="400"/>
      <c r="T890" s="399"/>
      <c r="U890" s="400"/>
      <c r="V890" s="400"/>
      <c r="W890" s="400"/>
      <c r="X890" s="400"/>
      <c r="Y890" s="400"/>
      <c r="Z890" s="400"/>
      <c r="AA890" s="400"/>
      <c r="AB890" s="399"/>
      <c r="AC890" s="401"/>
      <c r="AD890" s="401"/>
      <c r="AE890" s="401"/>
      <c r="AF890" s="401"/>
      <c r="AG890" s="401"/>
      <c r="AH890" s="401"/>
    </row>
    <row r="891" ht="12.0" customHeight="1">
      <c r="A891" s="399"/>
      <c r="B891" s="436"/>
      <c r="C891" s="399"/>
      <c r="D891" s="399"/>
      <c r="E891" s="441" t="s">
        <v>544</v>
      </c>
      <c r="F891" s="435" t="s">
        <v>553</v>
      </c>
      <c r="G891" s="435" t="s">
        <v>649</v>
      </c>
      <c r="H891" s="479" t="s">
        <v>631</v>
      </c>
      <c r="I891" s="435" t="s">
        <v>632</v>
      </c>
      <c r="J891" s="479" t="s">
        <v>633</v>
      </c>
      <c r="K891" s="442" t="s">
        <v>634</v>
      </c>
      <c r="L891" s="479" t="s">
        <v>635</v>
      </c>
      <c r="M891" s="431"/>
      <c r="N891" s="436"/>
      <c r="O891" s="399"/>
      <c r="P891" s="455"/>
      <c r="Q891" s="399"/>
      <c r="R891" s="399"/>
      <c r="S891" s="400"/>
      <c r="T891" s="399"/>
      <c r="U891" s="400"/>
      <c r="V891" s="400"/>
      <c r="W891" s="400"/>
      <c r="X891" s="400"/>
      <c r="Y891" s="400"/>
      <c r="Z891" s="400"/>
      <c r="AA891" s="400"/>
      <c r="AB891" s="399"/>
      <c r="AC891" s="401"/>
      <c r="AD891" s="401"/>
      <c r="AE891" s="401"/>
      <c r="AF891" s="401"/>
      <c r="AG891" s="401"/>
      <c r="AH891" s="401"/>
    </row>
    <row r="892" ht="12.0" customHeight="1">
      <c r="A892" s="399"/>
      <c r="B892" s="436"/>
      <c r="C892" s="399"/>
      <c r="D892" s="399"/>
      <c r="E892" s="399" t="s">
        <v>477</v>
      </c>
      <c r="F892" s="427">
        <v>15758.6</v>
      </c>
      <c r="G892" s="480">
        <v>1720135.0</v>
      </c>
      <c r="H892" s="480">
        <v>43.41905401234568</v>
      </c>
      <c r="I892" s="456">
        <v>0.0</v>
      </c>
      <c r="J892" s="456">
        <v>21709.52700617284</v>
      </c>
      <c r="K892" s="456">
        <v>47217.06666666667</v>
      </c>
      <c r="L892" s="456">
        <v>68926.59367283952</v>
      </c>
      <c r="M892" s="431"/>
      <c r="N892" s="436"/>
      <c r="O892" s="399"/>
      <c r="P892" s="455"/>
      <c r="Q892" s="399"/>
      <c r="R892" s="399"/>
      <c r="S892" s="400"/>
      <c r="T892" s="399"/>
      <c r="U892" s="400"/>
      <c r="V892" s="400"/>
      <c r="W892" s="400"/>
      <c r="X892" s="400"/>
      <c r="Y892" s="400"/>
      <c r="Z892" s="400"/>
      <c r="AA892" s="400"/>
      <c r="AB892" s="399"/>
      <c r="AC892" s="401"/>
      <c r="AD892" s="401"/>
      <c r="AE892" s="401"/>
      <c r="AF892" s="401"/>
      <c r="AG892" s="401"/>
      <c r="AH892" s="401"/>
    </row>
    <row r="893" ht="12.0" customHeight="1">
      <c r="A893" s="399"/>
      <c r="B893" s="436"/>
      <c r="C893" s="399"/>
      <c r="D893" s="399"/>
      <c r="E893" s="399"/>
      <c r="F893" s="399"/>
      <c r="G893" s="399"/>
      <c r="H893" s="436"/>
      <c r="I893" s="431"/>
      <c r="J893" s="470"/>
      <c r="K893" s="470"/>
      <c r="L893" s="468"/>
      <c r="M893" s="400"/>
      <c r="N893" s="399"/>
      <c r="O893" s="399"/>
      <c r="P893" s="399"/>
      <c r="Q893" s="399"/>
      <c r="R893" s="399"/>
      <c r="S893" s="400"/>
      <c r="T893" s="399"/>
      <c r="U893" s="400"/>
      <c r="V893" s="400"/>
      <c r="W893" s="400"/>
      <c r="X893" s="400"/>
      <c r="Y893" s="400"/>
      <c r="Z893" s="400"/>
      <c r="AA893" s="400"/>
      <c r="AB893" s="399"/>
      <c r="AC893" s="401"/>
      <c r="AD893" s="401"/>
      <c r="AE893" s="401"/>
      <c r="AF893" s="401"/>
      <c r="AG893" s="401"/>
      <c r="AH893" s="401"/>
    </row>
    <row r="894" ht="12.0" customHeight="1">
      <c r="A894" s="399"/>
      <c r="B894" s="436"/>
      <c r="C894" s="399" t="s">
        <v>1032</v>
      </c>
      <c r="D894" s="399" t="s">
        <v>1033</v>
      </c>
      <c r="E894" s="399"/>
      <c r="F894" s="399"/>
      <c r="G894" s="399"/>
      <c r="H894" s="436" t="s">
        <v>410</v>
      </c>
      <c r="I894" s="423">
        <v>40.9837037037037</v>
      </c>
      <c r="J894" s="470">
        <v>1.0</v>
      </c>
      <c r="K894" s="431">
        <v>40.9837037037037</v>
      </c>
      <c r="L894" s="468">
        <v>0.0</v>
      </c>
      <c r="M894" s="431"/>
      <c r="N894" s="431"/>
      <c r="O894" s="431"/>
      <c r="P894" s="430"/>
      <c r="Q894" s="468">
        <v>8990.8</v>
      </c>
      <c r="R894" s="468"/>
      <c r="S894" s="400"/>
      <c r="T894" s="439">
        <v>0.0</v>
      </c>
      <c r="U894" s="400"/>
      <c r="V894" s="400"/>
      <c r="W894" s="400"/>
      <c r="X894" s="400"/>
      <c r="Y894" s="400">
        <v>39328.19845679012</v>
      </c>
      <c r="Z894" s="400"/>
      <c r="AA894" s="400">
        <v>39328.19845679012</v>
      </c>
      <c r="AB894" s="399"/>
      <c r="AC894" s="401"/>
      <c r="AD894" s="401"/>
      <c r="AE894" s="401"/>
      <c r="AF894" s="401"/>
      <c r="AG894" s="401"/>
      <c r="AH894" s="401"/>
    </row>
    <row r="895" ht="12.0" customHeight="1">
      <c r="A895" s="399"/>
      <c r="B895" s="436"/>
      <c r="C895" s="399"/>
      <c r="D895" s="399"/>
      <c r="E895" s="399"/>
      <c r="F895" s="399"/>
      <c r="G895" s="399"/>
      <c r="H895" s="436"/>
      <c r="I895" s="431"/>
      <c r="J895" s="470"/>
      <c r="K895" s="470"/>
      <c r="L895" s="468"/>
      <c r="M895" s="400"/>
      <c r="N895" s="399"/>
      <c r="O895" s="399"/>
      <c r="P895" s="399"/>
      <c r="Q895" s="399"/>
      <c r="R895" s="399"/>
      <c r="S895" s="400"/>
      <c r="T895" s="399"/>
      <c r="U895" s="400"/>
      <c r="V895" s="400"/>
      <c r="W895" s="400"/>
      <c r="X895" s="400"/>
      <c r="Y895" s="400"/>
      <c r="Z895" s="400"/>
      <c r="AA895" s="400"/>
      <c r="AB895" s="399"/>
      <c r="AC895" s="401"/>
      <c r="AD895" s="401"/>
      <c r="AE895" s="401"/>
      <c r="AF895" s="401"/>
      <c r="AG895" s="401"/>
      <c r="AH895" s="401"/>
    </row>
    <row r="896" ht="12.0" customHeight="1">
      <c r="A896" s="399"/>
      <c r="B896" s="436"/>
      <c r="C896" s="399"/>
      <c r="D896" s="399"/>
      <c r="E896" s="399"/>
      <c r="F896" s="399"/>
      <c r="G896" s="399"/>
      <c r="H896" s="399"/>
      <c r="I896" s="399"/>
      <c r="J896" s="399"/>
      <c r="K896" s="436"/>
      <c r="L896" s="436"/>
      <c r="M896" s="436"/>
      <c r="N896" s="399"/>
      <c r="O896" s="399"/>
      <c r="P896" s="436"/>
      <c r="Q896" s="399"/>
      <c r="R896" s="399"/>
      <c r="S896" s="400"/>
      <c r="T896" s="399"/>
      <c r="U896" s="400"/>
      <c r="V896" s="400"/>
      <c r="W896" s="400"/>
      <c r="X896" s="400"/>
      <c r="Y896" s="400"/>
      <c r="Z896" s="400"/>
      <c r="AA896" s="400"/>
      <c r="AB896" s="399"/>
      <c r="AC896" s="401"/>
      <c r="AD896" s="401"/>
      <c r="AE896" s="401"/>
      <c r="AF896" s="401"/>
      <c r="AG896" s="401"/>
      <c r="AH896" s="401"/>
    </row>
    <row r="897" ht="12.0" customHeight="1">
      <c r="A897" s="399"/>
      <c r="B897" s="436"/>
      <c r="C897" s="399"/>
      <c r="D897" s="399"/>
      <c r="E897" s="399"/>
      <c r="F897" s="399"/>
      <c r="G897" s="399"/>
      <c r="H897" s="399"/>
      <c r="I897" s="399"/>
      <c r="J897" s="399"/>
      <c r="K897" s="436" t="s">
        <v>607</v>
      </c>
      <c r="L897" s="436" t="s">
        <v>541</v>
      </c>
      <c r="M897" s="436" t="s">
        <v>608</v>
      </c>
      <c r="N897" s="399"/>
      <c r="O897" s="399"/>
      <c r="P897" s="436"/>
      <c r="Q897" s="399"/>
      <c r="R897" s="399"/>
      <c r="S897" s="400"/>
      <c r="T897" s="399"/>
      <c r="U897" s="400"/>
      <c r="V897" s="400"/>
      <c r="W897" s="400"/>
      <c r="X897" s="400"/>
      <c r="Y897" s="400"/>
      <c r="Z897" s="400"/>
      <c r="AA897" s="400"/>
      <c r="AB897" s="399"/>
      <c r="AC897" s="401"/>
      <c r="AD897" s="401"/>
      <c r="AE897" s="401"/>
      <c r="AF897" s="401"/>
      <c r="AG897" s="401"/>
      <c r="AH897" s="401"/>
    </row>
    <row r="898" ht="12.0" customHeight="1">
      <c r="A898" s="399"/>
      <c r="B898" s="436"/>
      <c r="C898" s="399"/>
      <c r="D898" s="399"/>
      <c r="E898" s="441" t="s">
        <v>609</v>
      </c>
      <c r="F898" s="399"/>
      <c r="G898" s="435" t="s">
        <v>357</v>
      </c>
      <c r="H898" s="435" t="s">
        <v>610</v>
      </c>
      <c r="I898" s="435" t="s">
        <v>612</v>
      </c>
      <c r="J898" s="435" t="s">
        <v>1030</v>
      </c>
      <c r="K898" s="435" t="s">
        <v>613</v>
      </c>
      <c r="L898" s="435" t="s">
        <v>614</v>
      </c>
      <c r="M898" s="435" t="s">
        <v>615</v>
      </c>
      <c r="N898" s="399"/>
      <c r="O898" s="399"/>
      <c r="P898" s="436"/>
      <c r="Q898" s="399"/>
      <c r="R898" s="399"/>
      <c r="S898" s="400"/>
      <c r="T898" s="399"/>
      <c r="U898" s="400"/>
      <c r="V898" s="400"/>
      <c r="W898" s="400"/>
      <c r="X898" s="400"/>
      <c r="Y898" s="400"/>
      <c r="Z898" s="400"/>
      <c r="AA898" s="400"/>
      <c r="AB898" s="399"/>
      <c r="AC898" s="401"/>
      <c r="AD898" s="401"/>
      <c r="AE898" s="401"/>
      <c r="AF898" s="401"/>
      <c r="AG898" s="401"/>
      <c r="AH898" s="401"/>
    </row>
    <row r="899" ht="12.0" customHeight="1">
      <c r="A899" s="399"/>
      <c r="B899" s="436"/>
      <c r="C899" s="399"/>
      <c r="D899" s="399" t="s">
        <v>477</v>
      </c>
      <c r="E899" s="399" t="s">
        <v>756</v>
      </c>
      <c r="F899" s="399"/>
      <c r="G899" s="436"/>
      <c r="H899" s="483"/>
      <c r="I899" s="455">
        <v>6758.0</v>
      </c>
      <c r="J899" s="455">
        <v>979910.0</v>
      </c>
      <c r="K899" s="438">
        <v>-0.3</v>
      </c>
      <c r="L899" s="431">
        <v>8785.4</v>
      </c>
      <c r="M899" s="431">
        <v>24.49775</v>
      </c>
      <c r="N899" s="455">
        <v>50.0</v>
      </c>
      <c r="O899" s="399" t="s">
        <v>752</v>
      </c>
      <c r="P899" s="455">
        <v>40.047407407407405</v>
      </c>
      <c r="Q899" s="399" t="s">
        <v>753</v>
      </c>
      <c r="R899" s="399"/>
      <c r="S899" s="400"/>
      <c r="T899" s="399"/>
      <c r="U899" s="400"/>
      <c r="V899" s="400"/>
      <c r="W899" s="400"/>
      <c r="X899" s="400"/>
      <c r="Y899" s="400"/>
      <c r="Z899" s="400"/>
      <c r="AA899" s="400"/>
      <c r="AB899" s="399"/>
      <c r="AC899" s="401"/>
      <c r="AD899" s="401"/>
      <c r="AE899" s="401"/>
      <c r="AF899" s="401"/>
      <c r="AG899" s="401"/>
      <c r="AH899" s="401"/>
    </row>
    <row r="900" ht="12.0" customHeight="1">
      <c r="A900" s="399"/>
      <c r="B900" s="436"/>
      <c r="C900" s="399"/>
      <c r="D900" s="399" t="s">
        <v>477</v>
      </c>
      <c r="E900" s="399" t="s">
        <v>1031</v>
      </c>
      <c r="F900" s="399"/>
      <c r="G900" s="436"/>
      <c r="H900" s="483"/>
      <c r="I900" s="510">
        <v>158.0</v>
      </c>
      <c r="J900" s="455"/>
      <c r="K900" s="438">
        <v>-0.3</v>
      </c>
      <c r="L900" s="431">
        <v>205.4</v>
      </c>
      <c r="M900" s="431">
        <v>0.2535802469135803</v>
      </c>
      <c r="N900" s="455">
        <v>50.0</v>
      </c>
      <c r="O900" s="399" t="s">
        <v>752</v>
      </c>
      <c r="P900" s="455">
        <v>0.9362962962962963</v>
      </c>
      <c r="Q900" s="399" t="s">
        <v>753</v>
      </c>
      <c r="R900" s="399"/>
      <c r="S900" s="400"/>
      <c r="T900" s="399"/>
      <c r="U900" s="400"/>
      <c r="V900" s="400"/>
      <c r="W900" s="400"/>
      <c r="X900" s="400"/>
      <c r="Y900" s="400"/>
      <c r="Z900" s="400"/>
      <c r="AA900" s="400"/>
      <c r="AB900" s="399"/>
      <c r="AC900" s="401"/>
      <c r="AD900" s="401"/>
      <c r="AE900" s="401"/>
      <c r="AF900" s="401"/>
      <c r="AG900" s="401"/>
      <c r="AH900" s="401"/>
    </row>
    <row r="901" ht="12.0" customHeight="1">
      <c r="A901" s="399"/>
      <c r="B901" s="436"/>
      <c r="C901" s="399"/>
      <c r="D901" s="399"/>
      <c r="E901" s="399"/>
      <c r="F901" s="399"/>
      <c r="G901" s="436"/>
      <c r="H901" s="455"/>
      <c r="I901" s="480">
        <v>6916.0</v>
      </c>
      <c r="J901" s="480">
        <v>979910.0</v>
      </c>
      <c r="K901" s="438"/>
      <c r="L901" s="480">
        <v>8990.8</v>
      </c>
      <c r="M901" s="480">
        <v>24.75133024691358</v>
      </c>
      <c r="N901" s="480"/>
      <c r="O901" s="427"/>
      <c r="P901" s="480">
        <v>40.9837037037037</v>
      </c>
      <c r="Q901" s="399"/>
      <c r="R901" s="399"/>
      <c r="S901" s="400"/>
      <c r="T901" s="399"/>
      <c r="U901" s="400"/>
      <c r="V901" s="400"/>
      <c r="W901" s="400"/>
      <c r="X901" s="400"/>
      <c r="Y901" s="400"/>
      <c r="Z901" s="400"/>
      <c r="AA901" s="400"/>
      <c r="AB901" s="399"/>
      <c r="AC901" s="401"/>
      <c r="AD901" s="401"/>
      <c r="AE901" s="401"/>
      <c r="AF901" s="401"/>
      <c r="AG901" s="401"/>
      <c r="AH901" s="401"/>
    </row>
    <row r="902" ht="12.0" customHeight="1">
      <c r="A902" s="399"/>
      <c r="B902" s="436"/>
      <c r="C902" s="399"/>
      <c r="D902" s="399"/>
      <c r="E902" s="399"/>
      <c r="F902" s="399"/>
      <c r="G902" s="399"/>
      <c r="H902" s="436"/>
      <c r="I902" s="431"/>
      <c r="J902" s="470"/>
      <c r="K902" s="470"/>
      <c r="L902" s="468"/>
      <c r="M902" s="400"/>
      <c r="N902" s="399"/>
      <c r="O902" s="399"/>
      <c r="P902" s="399"/>
      <c r="Q902" s="399"/>
      <c r="R902" s="399"/>
      <c r="S902" s="400"/>
      <c r="T902" s="399"/>
      <c r="U902" s="400"/>
      <c r="V902" s="400"/>
      <c r="W902" s="400"/>
      <c r="X902" s="400"/>
      <c r="Y902" s="400"/>
      <c r="Z902" s="400"/>
      <c r="AA902" s="400"/>
      <c r="AB902" s="399"/>
      <c r="AC902" s="401"/>
      <c r="AD902" s="401"/>
      <c r="AE902" s="401"/>
      <c r="AF902" s="401"/>
      <c r="AG902" s="401"/>
      <c r="AH902" s="401"/>
    </row>
    <row r="903" ht="12.0" customHeight="1">
      <c r="A903" s="399"/>
      <c r="B903" s="436"/>
      <c r="C903" s="399"/>
      <c r="D903" s="399"/>
      <c r="E903" s="441" t="s">
        <v>544</v>
      </c>
      <c r="F903" s="435" t="s">
        <v>553</v>
      </c>
      <c r="G903" s="435" t="s">
        <v>649</v>
      </c>
      <c r="H903" s="479" t="s">
        <v>631</v>
      </c>
      <c r="I903" s="435" t="s">
        <v>632</v>
      </c>
      <c r="J903" s="479" t="s">
        <v>633</v>
      </c>
      <c r="K903" s="442" t="s">
        <v>634</v>
      </c>
      <c r="L903" s="479" t="s">
        <v>635</v>
      </c>
      <c r="M903" s="431"/>
      <c r="N903" s="436"/>
      <c r="O903" s="399"/>
      <c r="P903" s="455"/>
      <c r="Q903" s="399"/>
      <c r="R903" s="399"/>
      <c r="S903" s="400"/>
      <c r="T903" s="399"/>
      <c r="U903" s="400"/>
      <c r="V903" s="400"/>
      <c r="W903" s="400"/>
      <c r="X903" s="400"/>
      <c r="Y903" s="400"/>
      <c r="Z903" s="400"/>
      <c r="AA903" s="400"/>
      <c r="AB903" s="399"/>
      <c r="AC903" s="401"/>
      <c r="AD903" s="401"/>
      <c r="AE903" s="401"/>
      <c r="AF903" s="401"/>
      <c r="AG903" s="401"/>
      <c r="AH903" s="401"/>
    </row>
    <row r="904" ht="12.0" customHeight="1">
      <c r="A904" s="399"/>
      <c r="B904" s="436"/>
      <c r="C904" s="399"/>
      <c r="D904" s="399"/>
      <c r="E904" s="399" t="s">
        <v>477</v>
      </c>
      <c r="F904" s="427">
        <v>8990.8</v>
      </c>
      <c r="G904" s="480">
        <v>979910.0</v>
      </c>
      <c r="H904" s="480">
        <v>24.75133024691358</v>
      </c>
      <c r="I904" s="456">
        <v>0.0</v>
      </c>
      <c r="J904" s="456">
        <v>12375.665123456789</v>
      </c>
      <c r="K904" s="456">
        <v>26952.533333333333</v>
      </c>
      <c r="L904" s="456">
        <v>39328.19845679012</v>
      </c>
      <c r="M904" s="431"/>
      <c r="N904" s="436"/>
      <c r="O904" s="399"/>
      <c r="P904" s="455"/>
      <c r="Q904" s="399"/>
      <c r="R904" s="399"/>
      <c r="S904" s="400"/>
      <c r="T904" s="399"/>
      <c r="U904" s="400"/>
      <c r="V904" s="400"/>
      <c r="W904" s="400"/>
      <c r="X904" s="400"/>
      <c r="Y904" s="400"/>
      <c r="Z904" s="400"/>
      <c r="AA904" s="400"/>
      <c r="AB904" s="399"/>
      <c r="AC904" s="401"/>
      <c r="AD904" s="401"/>
      <c r="AE904" s="401"/>
      <c r="AF904" s="401"/>
      <c r="AG904" s="401"/>
      <c r="AH904" s="401"/>
    </row>
    <row r="905" ht="12.0" customHeight="1">
      <c r="A905" s="399"/>
      <c r="B905" s="436"/>
      <c r="C905" s="399"/>
      <c r="D905" s="399"/>
      <c r="E905" s="399"/>
      <c r="F905" s="399"/>
      <c r="G905" s="399"/>
      <c r="H905" s="436"/>
      <c r="I905" s="431"/>
      <c r="J905" s="470"/>
      <c r="K905" s="470"/>
      <c r="L905" s="468"/>
      <c r="M905" s="400"/>
      <c r="N905" s="399"/>
      <c r="O905" s="399"/>
      <c r="P905" s="399"/>
      <c r="Q905" s="399"/>
      <c r="R905" s="399"/>
      <c r="S905" s="400"/>
      <c r="T905" s="399"/>
      <c r="U905" s="400"/>
      <c r="V905" s="400"/>
      <c r="W905" s="400"/>
      <c r="X905" s="400"/>
      <c r="Y905" s="400"/>
      <c r="Z905" s="400"/>
      <c r="AA905" s="400"/>
      <c r="AB905" s="399"/>
      <c r="AC905" s="401"/>
      <c r="AD905" s="401"/>
      <c r="AE905" s="401"/>
      <c r="AF905" s="401"/>
      <c r="AG905" s="401"/>
      <c r="AH905" s="401"/>
    </row>
    <row r="906" ht="12.0" customHeight="1">
      <c r="A906" s="399"/>
      <c r="B906" s="436"/>
      <c r="C906" s="399" t="s">
        <v>1034</v>
      </c>
      <c r="D906" s="399" t="s">
        <v>1035</v>
      </c>
      <c r="E906" s="399"/>
      <c r="F906" s="399"/>
      <c r="G906" s="399"/>
      <c r="H906" s="436" t="s">
        <v>410</v>
      </c>
      <c r="I906" s="431">
        <v>828.0062481481482</v>
      </c>
      <c r="J906" s="470">
        <v>1.0</v>
      </c>
      <c r="K906" s="431">
        <v>828.0062481481482</v>
      </c>
      <c r="L906" s="468">
        <v>0.0</v>
      </c>
      <c r="M906" s="431"/>
      <c r="N906" s="431"/>
      <c r="O906" s="431"/>
      <c r="P906" s="430"/>
      <c r="Q906" s="468">
        <v>130832.65000000001</v>
      </c>
      <c r="R906" s="468"/>
      <c r="S906" s="400"/>
      <c r="T906" s="439">
        <v>0.0</v>
      </c>
      <c r="U906" s="400"/>
      <c r="V906" s="400"/>
      <c r="W906" s="400"/>
      <c r="X906" s="400"/>
      <c r="Y906" s="400">
        <v>611433.6697222223</v>
      </c>
      <c r="Z906" s="400"/>
      <c r="AA906" s="400">
        <v>611433.6697222223</v>
      </c>
      <c r="AB906" s="399"/>
      <c r="AC906" s="401"/>
      <c r="AD906" s="401"/>
      <c r="AE906" s="401"/>
      <c r="AF906" s="401"/>
      <c r="AG906" s="401"/>
      <c r="AH906" s="401"/>
    </row>
    <row r="907" ht="12.0" customHeight="1">
      <c r="A907" s="399"/>
      <c r="B907" s="436"/>
      <c r="C907" s="399"/>
      <c r="D907" s="441" t="s">
        <v>238</v>
      </c>
      <c r="E907" s="399"/>
      <c r="F907" s="399"/>
      <c r="G907" s="399"/>
      <c r="H907" s="399"/>
      <c r="I907" s="399"/>
      <c r="J907" s="399"/>
      <c r="K907" s="431"/>
      <c r="L907" s="399"/>
      <c r="M907" s="399"/>
      <c r="N907" s="399"/>
      <c r="O907" s="399"/>
      <c r="P907" s="399"/>
      <c r="Q907" s="399"/>
      <c r="R907" s="399"/>
      <c r="S907" s="400"/>
      <c r="T907" s="399"/>
      <c r="U907" s="400"/>
      <c r="V907" s="400"/>
      <c r="W907" s="400"/>
      <c r="X907" s="400"/>
      <c r="Y907" s="400"/>
      <c r="Z907" s="400"/>
      <c r="AA907" s="400"/>
      <c r="AB907" s="399"/>
      <c r="AC907" s="401"/>
      <c r="AD907" s="401"/>
      <c r="AE907" s="401"/>
      <c r="AF907" s="401"/>
      <c r="AG907" s="401"/>
      <c r="AH907" s="401"/>
    </row>
    <row r="908" ht="12.0" customHeight="1">
      <c r="A908" s="399"/>
      <c r="B908" s="436"/>
      <c r="C908" s="399"/>
      <c r="D908" s="399" t="s">
        <v>746</v>
      </c>
      <c r="E908" s="399"/>
      <c r="F908" s="399"/>
      <c r="G908" s="399"/>
      <c r="H908" s="399"/>
      <c r="I908" s="399"/>
      <c r="J908" s="399"/>
      <c r="K908" s="431"/>
      <c r="L908" s="399"/>
      <c r="M908" s="399"/>
      <c r="N908" s="399"/>
      <c r="O908" s="399"/>
      <c r="P908" s="399"/>
      <c r="Q908" s="399"/>
      <c r="R908" s="399"/>
      <c r="S908" s="400"/>
      <c r="T908" s="399"/>
      <c r="U908" s="400"/>
      <c r="V908" s="400"/>
      <c r="W908" s="400"/>
      <c r="X908" s="400"/>
      <c r="Y908" s="400"/>
      <c r="Z908" s="400"/>
      <c r="AA908" s="400"/>
      <c r="AB908" s="399"/>
      <c r="AC908" s="401"/>
      <c r="AD908" s="401"/>
      <c r="AE908" s="401"/>
      <c r="AF908" s="401"/>
      <c r="AG908" s="401"/>
      <c r="AH908" s="401"/>
    </row>
    <row r="909" ht="12.0" customHeight="1">
      <c r="A909" s="399"/>
      <c r="B909" s="436"/>
      <c r="C909" s="399"/>
      <c r="D909" s="399" t="s">
        <v>747</v>
      </c>
      <c r="E909" s="399"/>
      <c r="F909" s="399"/>
      <c r="G909" s="399"/>
      <c r="H909" s="399"/>
      <c r="I909" s="399"/>
      <c r="J909" s="399"/>
      <c r="K909" s="431"/>
      <c r="L909" s="399"/>
      <c r="M909" s="399"/>
      <c r="N909" s="399"/>
      <c r="O909" s="399"/>
      <c r="P909" s="399"/>
      <c r="Q909" s="399"/>
      <c r="R909" s="399"/>
      <c r="S909" s="400"/>
      <c r="T909" s="399"/>
      <c r="U909" s="400"/>
      <c r="V909" s="400"/>
      <c r="W909" s="400"/>
      <c r="X909" s="400"/>
      <c r="Y909" s="400"/>
      <c r="Z909" s="400"/>
      <c r="AA909" s="400"/>
      <c r="AB909" s="399"/>
      <c r="AC909" s="401"/>
      <c r="AD909" s="401"/>
      <c r="AE909" s="401"/>
      <c r="AF909" s="401"/>
      <c r="AG909" s="401"/>
      <c r="AH909" s="401"/>
    </row>
    <row r="910" ht="12.0" customHeight="1">
      <c r="A910" s="399"/>
      <c r="B910" s="436"/>
      <c r="C910" s="399"/>
      <c r="D910" s="399"/>
      <c r="E910" s="399"/>
      <c r="F910" s="399"/>
      <c r="G910" s="399"/>
      <c r="H910" s="436"/>
      <c r="I910" s="431"/>
      <c r="J910" s="470"/>
      <c r="K910" s="431"/>
      <c r="L910" s="468"/>
      <c r="M910" s="431"/>
      <c r="N910" s="431"/>
      <c r="O910" s="431"/>
      <c r="P910" s="430"/>
      <c r="Q910" s="468"/>
      <c r="R910" s="468"/>
      <c r="S910" s="400"/>
      <c r="T910" s="439"/>
      <c r="U910" s="400"/>
      <c r="V910" s="400"/>
      <c r="W910" s="400"/>
      <c r="X910" s="400"/>
      <c r="Y910" s="400"/>
      <c r="Z910" s="400"/>
      <c r="AA910" s="400"/>
      <c r="AB910" s="399"/>
      <c r="AC910" s="401"/>
      <c r="AD910" s="401"/>
      <c r="AE910" s="401"/>
      <c r="AF910" s="401"/>
      <c r="AG910" s="401"/>
      <c r="AH910" s="401"/>
    </row>
    <row r="911" ht="12.0" customHeight="1">
      <c r="A911" s="399"/>
      <c r="B911" s="436"/>
      <c r="C911" s="399"/>
      <c r="D911" s="399"/>
      <c r="E911" s="399"/>
      <c r="F911" s="399"/>
      <c r="G911" s="436"/>
      <c r="H911" s="455"/>
      <c r="I911" s="455"/>
      <c r="J911" s="436"/>
      <c r="K911" s="436" t="s">
        <v>607</v>
      </c>
      <c r="L911" s="436" t="s">
        <v>541</v>
      </c>
      <c r="M911" s="436" t="s">
        <v>608</v>
      </c>
      <c r="N911" s="399"/>
      <c r="O911" s="399"/>
      <c r="P911" s="399"/>
      <c r="Q911" s="399"/>
      <c r="R911" s="399"/>
      <c r="S911" s="400"/>
      <c r="T911" s="399"/>
      <c r="U911" s="400"/>
      <c r="V911" s="400"/>
      <c r="W911" s="400"/>
      <c r="X911" s="400"/>
      <c r="Y911" s="400"/>
      <c r="Z911" s="400"/>
      <c r="AA911" s="400"/>
      <c r="AB911" s="399"/>
      <c r="AC911" s="401"/>
      <c r="AD911" s="401"/>
      <c r="AE911" s="401"/>
      <c r="AF911" s="401"/>
      <c r="AG911" s="401"/>
      <c r="AH911" s="401"/>
    </row>
    <row r="912" ht="12.0" customHeight="1">
      <c r="A912" s="399"/>
      <c r="B912" s="436"/>
      <c r="C912" s="399"/>
      <c r="D912" s="399"/>
      <c r="E912" s="441" t="s">
        <v>609</v>
      </c>
      <c r="F912" s="399"/>
      <c r="G912" s="479" t="s">
        <v>791</v>
      </c>
      <c r="H912" s="479" t="s">
        <v>792</v>
      </c>
      <c r="I912" s="435" t="s">
        <v>612</v>
      </c>
      <c r="J912" s="435" t="s">
        <v>1030</v>
      </c>
      <c r="K912" s="435" t="s">
        <v>613</v>
      </c>
      <c r="L912" s="435" t="s">
        <v>614</v>
      </c>
      <c r="M912" s="435" t="s">
        <v>615</v>
      </c>
      <c r="N912" s="399"/>
      <c r="O912" s="399"/>
      <c r="P912" s="399"/>
      <c r="Q912" s="399"/>
      <c r="R912" s="399"/>
      <c r="S912" s="400"/>
      <c r="T912" s="399"/>
      <c r="U912" s="400"/>
      <c r="V912" s="400"/>
      <c r="W912" s="400"/>
      <c r="X912" s="400"/>
      <c r="Y912" s="400"/>
      <c r="Z912" s="400"/>
      <c r="AA912" s="400"/>
      <c r="AB912" s="399"/>
      <c r="AC912" s="401"/>
      <c r="AD912" s="401"/>
      <c r="AE912" s="401"/>
      <c r="AF912" s="401"/>
      <c r="AG912" s="401"/>
      <c r="AH912" s="401"/>
    </row>
    <row r="913" ht="12.0" customHeight="1">
      <c r="A913" s="399"/>
      <c r="B913" s="436"/>
      <c r="C913" s="399"/>
      <c r="D913" s="399" t="s">
        <v>477</v>
      </c>
      <c r="E913" s="399" t="s">
        <v>755</v>
      </c>
      <c r="F913" s="399"/>
      <c r="G913" s="455"/>
      <c r="H913" s="455"/>
      <c r="I913" s="455">
        <v>13079.0</v>
      </c>
      <c r="J913" s="480">
        <v>1896455.0</v>
      </c>
      <c r="K913" s="438">
        <v>-0.3</v>
      </c>
      <c r="L913" s="431">
        <v>17002.7</v>
      </c>
      <c r="M913" s="431">
        <v>47.411375</v>
      </c>
      <c r="N913" s="455">
        <v>50.0</v>
      </c>
      <c r="O913" s="399" t="s">
        <v>752</v>
      </c>
      <c r="P913" s="455">
        <v>77.50518518518518</v>
      </c>
      <c r="Q913" s="399" t="s">
        <v>753</v>
      </c>
      <c r="R913" s="399"/>
      <c r="S913" s="400"/>
      <c r="T913" s="399"/>
      <c r="U913" s="400"/>
      <c r="V913" s="400"/>
      <c r="W913" s="400"/>
      <c r="X913" s="400"/>
      <c r="Y913" s="400"/>
      <c r="Z913" s="400"/>
      <c r="AA913" s="400"/>
      <c r="AB913" s="399"/>
      <c r="AC913" s="401"/>
      <c r="AD913" s="401"/>
      <c r="AE913" s="401"/>
      <c r="AF913" s="401"/>
      <c r="AG913" s="401"/>
      <c r="AH913" s="401"/>
    </row>
    <row r="914" ht="12.0" customHeight="1">
      <c r="A914" s="399"/>
      <c r="B914" s="436"/>
      <c r="C914" s="399"/>
      <c r="D914" s="399" t="s">
        <v>477</v>
      </c>
      <c r="E914" s="399" t="s">
        <v>756</v>
      </c>
      <c r="F914" s="399"/>
      <c r="G914" s="436"/>
      <c r="H914" s="483"/>
      <c r="I914" s="455">
        <v>21219.0</v>
      </c>
      <c r="J914" s="480">
        <v>3076755.0</v>
      </c>
      <c r="K914" s="438">
        <v>-0.3</v>
      </c>
      <c r="L914" s="431">
        <v>27584.7</v>
      </c>
      <c r="M914" s="431">
        <v>76.918875</v>
      </c>
      <c r="N914" s="455">
        <v>50.0</v>
      </c>
      <c r="O914" s="399" t="s">
        <v>752</v>
      </c>
      <c r="P914" s="455">
        <v>125.74222222222222</v>
      </c>
      <c r="Q914" s="399" t="s">
        <v>753</v>
      </c>
      <c r="R914" s="399"/>
      <c r="S914" s="400"/>
      <c r="T914" s="399"/>
      <c r="U914" s="400"/>
      <c r="V914" s="400"/>
      <c r="W914" s="400"/>
      <c r="X914" s="400"/>
      <c r="Y914" s="400"/>
      <c r="Z914" s="400"/>
      <c r="AA914" s="400"/>
      <c r="AB914" s="399"/>
      <c r="AC914" s="401"/>
      <c r="AD914" s="401"/>
      <c r="AE914" s="401"/>
      <c r="AF914" s="401"/>
      <c r="AG914" s="401"/>
      <c r="AH914" s="401"/>
    </row>
    <row r="915" ht="12.0" customHeight="1">
      <c r="A915" s="399"/>
      <c r="B915" s="436"/>
      <c r="C915" s="399"/>
      <c r="D915" s="399" t="s">
        <v>477</v>
      </c>
      <c r="E915" s="399" t="s">
        <v>757</v>
      </c>
      <c r="F915" s="399"/>
      <c r="G915" s="436"/>
      <c r="H915" s="483"/>
      <c r="I915" s="480">
        <v>43923.5</v>
      </c>
      <c r="J915" s="480">
        <v>6588525.0</v>
      </c>
      <c r="K915" s="438">
        <v>-0.3</v>
      </c>
      <c r="L915" s="431">
        <v>57100.55</v>
      </c>
      <c r="M915" s="431">
        <v>164.713125</v>
      </c>
      <c r="N915" s="455">
        <v>50.0</v>
      </c>
      <c r="O915" s="399" t="s">
        <v>752</v>
      </c>
      <c r="P915" s="455">
        <v>260.2874074074074</v>
      </c>
      <c r="Q915" s="399" t="s">
        <v>753</v>
      </c>
      <c r="R915" s="399"/>
      <c r="S915" s="400"/>
      <c r="T915" s="399"/>
      <c r="U915" s="400"/>
      <c r="V915" s="400"/>
      <c r="W915" s="400"/>
      <c r="X915" s="400"/>
      <c r="Y915" s="400"/>
      <c r="Z915" s="400"/>
      <c r="AA915" s="400"/>
      <c r="AB915" s="399"/>
      <c r="AC915" s="401"/>
      <c r="AD915" s="401"/>
      <c r="AE915" s="401"/>
      <c r="AF915" s="401"/>
      <c r="AG915" s="401"/>
      <c r="AH915" s="401"/>
    </row>
    <row r="916" ht="12.0" customHeight="1">
      <c r="A916" s="399"/>
      <c r="B916" s="436"/>
      <c r="C916" s="399"/>
      <c r="D916" s="399" t="s">
        <v>477</v>
      </c>
      <c r="E916" s="399" t="s">
        <v>1036</v>
      </c>
      <c r="F916" s="399"/>
      <c r="G916" s="436"/>
      <c r="H916" s="483"/>
      <c r="I916" s="480">
        <v>14823.0</v>
      </c>
      <c r="J916" s="480">
        <v>2223450.0</v>
      </c>
      <c r="K916" s="438">
        <v>-0.3</v>
      </c>
      <c r="L916" s="431">
        <v>19269.9</v>
      </c>
      <c r="M916" s="431">
        <v>55.58625</v>
      </c>
      <c r="N916" s="455">
        <v>50.0</v>
      </c>
      <c r="O916" s="399" t="s">
        <v>752</v>
      </c>
      <c r="P916" s="455">
        <v>87.84</v>
      </c>
      <c r="Q916" s="399" t="s">
        <v>753</v>
      </c>
      <c r="R916" s="399"/>
      <c r="S916" s="400"/>
      <c r="T916" s="399"/>
      <c r="U916" s="400"/>
      <c r="V916" s="400"/>
      <c r="W916" s="400"/>
      <c r="X916" s="400"/>
      <c r="Y916" s="400"/>
      <c r="Z916" s="400"/>
      <c r="AA916" s="400"/>
      <c r="AB916" s="399"/>
      <c r="AC916" s="401"/>
      <c r="AD916" s="401"/>
      <c r="AE916" s="401"/>
      <c r="AF916" s="401"/>
      <c r="AG916" s="401"/>
      <c r="AH916" s="401"/>
    </row>
    <row r="917" ht="12.0" customHeight="1">
      <c r="A917" s="399"/>
      <c r="B917" s="436"/>
      <c r="C917" s="399"/>
      <c r="D917" s="399" t="s">
        <v>477</v>
      </c>
      <c r="E917" s="399" t="s">
        <v>768</v>
      </c>
      <c r="F917" s="399"/>
      <c r="G917" s="455"/>
      <c r="H917" s="483"/>
      <c r="I917" s="436"/>
      <c r="J917" s="480">
        <v>661766.0000000001</v>
      </c>
      <c r="K917" s="438">
        <v>0.0</v>
      </c>
      <c r="L917" s="431">
        <v>0.0</v>
      </c>
      <c r="M917" s="431">
        <v>16.544150000000002</v>
      </c>
      <c r="N917" s="436">
        <v>0.7</v>
      </c>
      <c r="O917" s="399" t="s">
        <v>769</v>
      </c>
      <c r="P917" s="455">
        <v>231.61810000000003</v>
      </c>
      <c r="Q917" s="399" t="s">
        <v>770</v>
      </c>
      <c r="R917" s="399"/>
      <c r="S917" s="400"/>
      <c r="T917" s="399"/>
      <c r="U917" s="400"/>
      <c r="V917" s="400"/>
      <c r="W917" s="400"/>
      <c r="X917" s="400"/>
      <c r="Y917" s="400"/>
      <c r="Z917" s="400"/>
      <c r="AA917" s="400"/>
      <c r="AB917" s="399"/>
      <c r="AC917" s="401"/>
      <c r="AD917" s="401"/>
      <c r="AE917" s="401"/>
      <c r="AF917" s="401"/>
      <c r="AG917" s="401"/>
      <c r="AH917" s="401"/>
    </row>
    <row r="918" ht="12.0" customHeight="1">
      <c r="A918" s="399"/>
      <c r="B918" s="436"/>
      <c r="C918" s="399"/>
      <c r="D918" s="399" t="s">
        <v>477</v>
      </c>
      <c r="E918" s="399" t="s">
        <v>1031</v>
      </c>
      <c r="F918" s="399"/>
      <c r="G918" s="436"/>
      <c r="H918" s="483"/>
      <c r="I918" s="480"/>
      <c r="J918" s="455"/>
      <c r="K918" s="438">
        <v>-0.3</v>
      </c>
      <c r="L918" s="431">
        <v>0.0</v>
      </c>
      <c r="M918" s="431">
        <v>0.0</v>
      </c>
      <c r="N918" s="455">
        <v>50.0</v>
      </c>
      <c r="O918" s="399" t="s">
        <v>752</v>
      </c>
      <c r="P918" s="455">
        <v>0.0</v>
      </c>
      <c r="Q918" s="399" t="s">
        <v>753</v>
      </c>
      <c r="R918" s="399"/>
      <c r="S918" s="400"/>
      <c r="T918" s="399"/>
      <c r="U918" s="400"/>
      <c r="V918" s="400"/>
      <c r="W918" s="400"/>
      <c r="X918" s="400"/>
      <c r="Y918" s="400"/>
      <c r="Z918" s="400"/>
      <c r="AA918" s="400"/>
      <c r="AB918" s="399"/>
      <c r="AC918" s="401"/>
      <c r="AD918" s="401"/>
      <c r="AE918" s="401"/>
      <c r="AF918" s="401"/>
      <c r="AG918" s="401"/>
      <c r="AH918" s="401"/>
    </row>
    <row r="919" ht="12.0" customHeight="1">
      <c r="A919" s="399"/>
      <c r="B919" s="436"/>
      <c r="C919" s="399"/>
      <c r="D919" s="399" t="s">
        <v>477</v>
      </c>
      <c r="E919" s="399" t="s">
        <v>767</v>
      </c>
      <c r="F919" s="399"/>
      <c r="G919" s="455"/>
      <c r="H919" s="483"/>
      <c r="I919" s="480">
        <v>7147.0</v>
      </c>
      <c r="J919" s="455"/>
      <c r="K919" s="438">
        <v>-0.3</v>
      </c>
      <c r="L919" s="431">
        <v>9291.1</v>
      </c>
      <c r="M919" s="431">
        <v>11.470493827160494</v>
      </c>
      <c r="N919" s="455">
        <v>50.0</v>
      </c>
      <c r="O919" s="399" t="s">
        <v>752</v>
      </c>
      <c r="P919" s="455">
        <v>42.35259259259259</v>
      </c>
      <c r="Q919" s="399" t="s">
        <v>753</v>
      </c>
      <c r="R919" s="399"/>
      <c r="S919" s="400"/>
      <c r="T919" s="399"/>
      <c r="U919" s="400"/>
      <c r="V919" s="400"/>
      <c r="W919" s="400"/>
      <c r="X919" s="400"/>
      <c r="Y919" s="400"/>
      <c r="Z919" s="400"/>
      <c r="AA919" s="400"/>
      <c r="AB919" s="399"/>
      <c r="AC919" s="401"/>
      <c r="AD919" s="401"/>
      <c r="AE919" s="401"/>
      <c r="AF919" s="401"/>
      <c r="AG919" s="401"/>
      <c r="AH919" s="401"/>
    </row>
    <row r="920" ht="12.0" customHeight="1">
      <c r="A920" s="399"/>
      <c r="B920" s="436"/>
      <c r="C920" s="399"/>
      <c r="D920" s="399" t="s">
        <v>477</v>
      </c>
      <c r="E920" s="399" t="s">
        <v>800</v>
      </c>
      <c r="F920" s="399"/>
      <c r="G920" s="436"/>
      <c r="H920" s="483"/>
      <c r="I920" s="455">
        <v>449.0</v>
      </c>
      <c r="J920" s="455"/>
      <c r="K920" s="438">
        <v>-0.3</v>
      </c>
      <c r="L920" s="478">
        <v>583.7</v>
      </c>
      <c r="M920" s="478">
        <v>0.7206172839506173</v>
      </c>
      <c r="N920" s="455">
        <v>50.0</v>
      </c>
      <c r="O920" s="399" t="s">
        <v>752</v>
      </c>
      <c r="P920" s="479">
        <v>2.660740740740741</v>
      </c>
      <c r="Q920" s="399" t="s">
        <v>753</v>
      </c>
      <c r="R920" s="399"/>
      <c r="S920" s="400"/>
      <c r="T920" s="399"/>
      <c r="U920" s="400"/>
      <c r="V920" s="400"/>
      <c r="W920" s="400"/>
      <c r="X920" s="400"/>
      <c r="Y920" s="400"/>
      <c r="Z920" s="400"/>
      <c r="AA920" s="400"/>
      <c r="AB920" s="399"/>
      <c r="AC920" s="401"/>
      <c r="AD920" s="401"/>
      <c r="AE920" s="401"/>
      <c r="AF920" s="401"/>
      <c r="AG920" s="401"/>
      <c r="AH920" s="401"/>
    </row>
    <row r="921" ht="12.0" customHeight="1">
      <c r="A921" s="399"/>
      <c r="B921" s="436"/>
      <c r="C921" s="399"/>
      <c r="D921" s="399"/>
      <c r="E921" s="399"/>
      <c r="F921" s="399"/>
      <c r="G921" s="436"/>
      <c r="H921" s="483"/>
      <c r="I921" s="455"/>
      <c r="J921" s="455"/>
      <c r="K921" s="438"/>
      <c r="L921" s="431">
        <v>130832.65000000001</v>
      </c>
      <c r="M921" s="431">
        <v>373.3648861111111</v>
      </c>
      <c r="N921" s="455"/>
      <c r="O921" s="399"/>
      <c r="P921" s="431">
        <v>828.0062481481482</v>
      </c>
      <c r="Q921" s="399"/>
      <c r="R921" s="399"/>
      <c r="S921" s="400"/>
      <c r="T921" s="399"/>
      <c r="U921" s="400"/>
      <c r="V921" s="400"/>
      <c r="W921" s="400"/>
      <c r="X921" s="400"/>
      <c r="Y921" s="400"/>
      <c r="Z921" s="400"/>
      <c r="AA921" s="400"/>
      <c r="AB921" s="399"/>
      <c r="AC921" s="401"/>
      <c r="AD921" s="401"/>
      <c r="AE921" s="401"/>
      <c r="AF921" s="401"/>
      <c r="AG921" s="401"/>
      <c r="AH921" s="401"/>
    </row>
    <row r="922" ht="12.0" customHeight="1">
      <c r="A922" s="399"/>
      <c r="B922" s="436"/>
      <c r="C922" s="399"/>
      <c r="D922" s="399"/>
      <c r="E922" s="399"/>
      <c r="F922" s="399"/>
      <c r="G922" s="399"/>
      <c r="H922" s="399"/>
      <c r="I922" s="399"/>
      <c r="J922" s="399"/>
      <c r="K922" s="431"/>
      <c r="L922" s="399"/>
      <c r="M922" s="399"/>
      <c r="N922" s="399"/>
      <c r="O922" s="399"/>
      <c r="P922" s="399"/>
      <c r="Q922" s="399"/>
      <c r="R922" s="399"/>
      <c r="S922" s="400"/>
      <c r="T922" s="399"/>
      <c r="U922" s="400"/>
      <c r="V922" s="400"/>
      <c r="W922" s="400"/>
      <c r="X922" s="400"/>
      <c r="Y922" s="400"/>
      <c r="Z922" s="400"/>
      <c r="AA922" s="400"/>
      <c r="AB922" s="399"/>
      <c r="AC922" s="401"/>
      <c r="AD922" s="401"/>
      <c r="AE922" s="401"/>
      <c r="AF922" s="401"/>
      <c r="AG922" s="401"/>
      <c r="AH922" s="401"/>
    </row>
    <row r="923" ht="12.0" customHeight="1">
      <c r="A923" s="399"/>
      <c r="B923" s="436"/>
      <c r="C923" s="399"/>
      <c r="D923" s="399"/>
      <c r="E923" s="441" t="s">
        <v>544</v>
      </c>
      <c r="F923" s="435" t="s">
        <v>553</v>
      </c>
      <c r="G923" s="435" t="s">
        <v>649</v>
      </c>
      <c r="H923" s="479" t="s">
        <v>631</v>
      </c>
      <c r="I923" s="435" t="s">
        <v>632</v>
      </c>
      <c r="J923" s="479" t="s">
        <v>633</v>
      </c>
      <c r="K923" s="442" t="s">
        <v>634</v>
      </c>
      <c r="L923" s="479" t="s">
        <v>635</v>
      </c>
      <c r="M923" s="431"/>
      <c r="N923" s="436"/>
      <c r="O923" s="399"/>
      <c r="P923" s="455"/>
      <c r="Q923" s="399"/>
      <c r="R923" s="399"/>
      <c r="S923" s="400"/>
      <c r="T923" s="399"/>
      <c r="U923" s="400"/>
      <c r="V923" s="400"/>
      <c r="W923" s="400"/>
      <c r="X923" s="400"/>
      <c r="Y923" s="400"/>
      <c r="Z923" s="400"/>
      <c r="AA923" s="400"/>
      <c r="AB923" s="399"/>
      <c r="AC923" s="401"/>
      <c r="AD923" s="401"/>
      <c r="AE923" s="401"/>
      <c r="AF923" s="401"/>
      <c r="AG923" s="401"/>
      <c r="AH923" s="401"/>
    </row>
    <row r="924" ht="12.0" customHeight="1">
      <c r="A924" s="399"/>
      <c r="B924" s="436"/>
      <c r="C924" s="399"/>
      <c r="D924" s="399"/>
      <c r="E924" s="399" t="s">
        <v>477</v>
      </c>
      <c r="F924" s="431">
        <v>130832.65000000001</v>
      </c>
      <c r="G924" s="480">
        <v>1.4446951E7</v>
      </c>
      <c r="H924" s="480">
        <v>373.3648861111111</v>
      </c>
      <c r="I924" s="456">
        <v>0.0</v>
      </c>
      <c r="J924" s="456">
        <v>186682.44305555554</v>
      </c>
      <c r="K924" s="456">
        <v>424751.2266666667</v>
      </c>
      <c r="L924" s="456">
        <v>611433.6697222223</v>
      </c>
      <c r="M924" s="431"/>
      <c r="N924" s="436"/>
      <c r="O924" s="399"/>
      <c r="P924" s="455"/>
      <c r="Q924" s="399"/>
      <c r="R924" s="399"/>
      <c r="S924" s="400"/>
      <c r="T924" s="399"/>
      <c r="U924" s="400"/>
      <c r="V924" s="400"/>
      <c r="W924" s="400"/>
      <c r="X924" s="400"/>
      <c r="Y924" s="400"/>
      <c r="Z924" s="400"/>
      <c r="AA924" s="400"/>
      <c r="AB924" s="399"/>
      <c r="AC924" s="401"/>
      <c r="AD924" s="401"/>
      <c r="AE924" s="401"/>
      <c r="AF924" s="401"/>
      <c r="AG924" s="401"/>
      <c r="AH924" s="401"/>
    </row>
    <row r="925" ht="12.0" customHeight="1">
      <c r="A925" s="399"/>
      <c r="B925" s="436"/>
      <c r="C925" s="399"/>
      <c r="D925" s="399"/>
      <c r="E925" s="399"/>
      <c r="F925" s="399"/>
      <c r="G925" s="480"/>
      <c r="H925" s="480"/>
      <c r="I925" s="456"/>
      <c r="J925" s="456"/>
      <c r="K925" s="456"/>
      <c r="L925" s="456"/>
      <c r="M925" s="431"/>
      <c r="N925" s="436"/>
      <c r="O925" s="399"/>
      <c r="P925" s="455"/>
      <c r="Q925" s="399"/>
      <c r="R925" s="399"/>
      <c r="S925" s="400"/>
      <c r="T925" s="399"/>
      <c r="U925" s="400"/>
      <c r="V925" s="400"/>
      <c r="W925" s="400"/>
      <c r="X925" s="400"/>
      <c r="Y925" s="400"/>
      <c r="Z925" s="400"/>
      <c r="AA925" s="400"/>
      <c r="AB925" s="399"/>
      <c r="AC925" s="401"/>
      <c r="AD925" s="401"/>
      <c r="AE925" s="401"/>
      <c r="AF925" s="401"/>
      <c r="AG925" s="401"/>
      <c r="AH925" s="401"/>
    </row>
    <row r="926" ht="12.0" customHeight="1">
      <c r="A926" s="497"/>
      <c r="B926" s="498"/>
      <c r="C926" s="497" t="s">
        <v>1037</v>
      </c>
      <c r="D926" s="497" t="s">
        <v>854</v>
      </c>
      <c r="E926" s="497"/>
      <c r="F926" s="497"/>
      <c r="G926" s="497"/>
      <c r="H926" s="497"/>
      <c r="I926" s="508">
        <v>733.3895574074074</v>
      </c>
      <c r="J926" s="497"/>
      <c r="K926" s="508">
        <v>733.3895574074074</v>
      </c>
      <c r="L926" s="508">
        <v>0.0</v>
      </c>
      <c r="M926" s="508">
        <v>0.0</v>
      </c>
      <c r="N926" s="508">
        <v>0.0</v>
      </c>
      <c r="O926" s="508">
        <v>0.0</v>
      </c>
      <c r="P926" s="508">
        <v>0.0</v>
      </c>
      <c r="Q926" s="508">
        <v>112611.2</v>
      </c>
      <c r="R926" s="508">
        <v>0.0</v>
      </c>
      <c r="S926" s="501">
        <v>0.0</v>
      </c>
      <c r="T926" s="501">
        <v>0.0</v>
      </c>
      <c r="U926" s="501">
        <v>0.0</v>
      </c>
      <c r="V926" s="501">
        <v>0.0</v>
      </c>
      <c r="W926" s="501">
        <v>0.0</v>
      </c>
      <c r="X926" s="501">
        <v>0.0</v>
      </c>
      <c r="Y926" s="501">
        <v>482553.55805555556</v>
      </c>
      <c r="Z926" s="501">
        <v>0.0</v>
      </c>
      <c r="AA926" s="501">
        <v>482553.55805555556</v>
      </c>
      <c r="AB926" s="497"/>
      <c r="AC926" s="509">
        <f>K926*$F$1166/E$2</f>
        <v>10.54272733</v>
      </c>
      <c r="AD926" s="497"/>
      <c r="AE926" s="497">
        <f>Q926/E2</f>
        <v>2.385325143</v>
      </c>
      <c r="AF926" s="497"/>
      <c r="AG926" s="497"/>
      <c r="AH926" s="497"/>
    </row>
    <row r="927" ht="12.0" customHeight="1">
      <c r="A927" s="399"/>
      <c r="B927" s="436"/>
      <c r="C927" s="399"/>
      <c r="D927" s="399"/>
      <c r="E927" s="399"/>
      <c r="F927" s="399"/>
      <c r="G927" s="399"/>
      <c r="H927" s="399"/>
      <c r="I927" s="399"/>
      <c r="J927" s="399"/>
      <c r="K927" s="399"/>
      <c r="L927" s="399"/>
      <c r="M927" s="399"/>
      <c r="N927" s="399"/>
      <c r="O927" s="399"/>
      <c r="P927" s="399"/>
      <c r="Q927" s="399"/>
      <c r="R927" s="399"/>
      <c r="S927" s="399"/>
      <c r="T927" s="399"/>
      <c r="U927" s="399"/>
      <c r="V927" s="399"/>
      <c r="W927" s="399"/>
      <c r="X927" s="399"/>
      <c r="Y927" s="399"/>
      <c r="Z927" s="399"/>
      <c r="AA927" s="400"/>
      <c r="AB927" s="399"/>
      <c r="AC927" s="401"/>
      <c r="AD927" s="401"/>
      <c r="AE927" s="401"/>
      <c r="AF927" s="401"/>
      <c r="AG927" s="401"/>
      <c r="AH927" s="401"/>
    </row>
    <row r="928" ht="12.0" customHeight="1">
      <c r="A928" s="399"/>
      <c r="B928" s="436"/>
      <c r="C928" s="399" t="s">
        <v>1038</v>
      </c>
      <c r="D928" s="399" t="s">
        <v>745</v>
      </c>
      <c r="E928" s="399"/>
      <c r="F928" s="399"/>
      <c r="G928" s="399"/>
      <c r="H928" s="436"/>
      <c r="I928" s="423">
        <v>69.59407407407407</v>
      </c>
      <c r="J928" s="470"/>
      <c r="K928" s="423">
        <v>69.59407407407407</v>
      </c>
      <c r="L928" s="423">
        <v>0.0</v>
      </c>
      <c r="M928" s="423">
        <v>0.0</v>
      </c>
      <c r="N928" s="423">
        <v>0.0</v>
      </c>
      <c r="O928" s="423">
        <v>0.0</v>
      </c>
      <c r="P928" s="423">
        <v>0.0</v>
      </c>
      <c r="Q928" s="423">
        <v>15267.2</v>
      </c>
      <c r="R928" s="423">
        <v>0.0</v>
      </c>
      <c r="S928" s="400">
        <v>0.0</v>
      </c>
      <c r="T928" s="400">
        <v>0.0</v>
      </c>
      <c r="U928" s="400">
        <v>0.0</v>
      </c>
      <c r="V928" s="400">
        <v>0.0</v>
      </c>
      <c r="W928" s="400">
        <v>0.0</v>
      </c>
      <c r="X928" s="400">
        <v>0.0</v>
      </c>
      <c r="Y928" s="400">
        <v>66696.13333333333</v>
      </c>
      <c r="Z928" s="400">
        <v>0.0</v>
      </c>
      <c r="AA928" s="400">
        <v>66696.13333333333</v>
      </c>
      <c r="AB928" s="399"/>
      <c r="AC928" s="401"/>
      <c r="AD928" s="401"/>
      <c r="AE928" s="401"/>
      <c r="AF928" s="401"/>
      <c r="AG928" s="401"/>
      <c r="AH928" s="401"/>
    </row>
    <row r="929" ht="12.0" customHeight="1">
      <c r="A929" s="399"/>
      <c r="B929" s="436"/>
      <c r="C929" s="399"/>
      <c r="D929" s="441" t="s">
        <v>238</v>
      </c>
      <c r="E929" s="399"/>
      <c r="F929" s="399"/>
      <c r="G929" s="399"/>
      <c r="H929" s="399"/>
      <c r="I929" s="399"/>
      <c r="J929" s="399"/>
      <c r="K929" s="431"/>
      <c r="L929" s="399"/>
      <c r="M929" s="399"/>
      <c r="N929" s="399"/>
      <c r="O929" s="399"/>
      <c r="P929" s="399"/>
      <c r="Q929" s="399"/>
      <c r="R929" s="399"/>
      <c r="S929" s="400"/>
      <c r="T929" s="399"/>
      <c r="U929" s="400"/>
      <c r="V929" s="400"/>
      <c r="W929" s="400"/>
      <c r="X929" s="400"/>
      <c r="Y929" s="400"/>
      <c r="Z929" s="400"/>
      <c r="AA929" s="400"/>
      <c r="AB929" s="399"/>
      <c r="AC929" s="401"/>
      <c r="AD929" s="401"/>
      <c r="AE929" s="401"/>
      <c r="AF929" s="401"/>
      <c r="AG929" s="401"/>
      <c r="AH929" s="401"/>
    </row>
    <row r="930" ht="12.0" customHeight="1">
      <c r="A930" s="399"/>
      <c r="B930" s="436"/>
      <c r="C930" s="399"/>
      <c r="D930" s="399" t="s">
        <v>746</v>
      </c>
      <c r="E930" s="399"/>
      <c r="F930" s="399"/>
      <c r="G930" s="399"/>
      <c r="H930" s="399"/>
      <c r="I930" s="399"/>
      <c r="J930" s="399"/>
      <c r="K930" s="431"/>
      <c r="L930" s="399"/>
      <c r="M930" s="399"/>
      <c r="N930" s="399"/>
      <c r="O930" s="399"/>
      <c r="P930" s="399"/>
      <c r="Q930" s="399"/>
      <c r="R930" s="399"/>
      <c r="S930" s="400"/>
      <c r="T930" s="399"/>
      <c r="U930" s="400"/>
      <c r="V930" s="400"/>
      <c r="W930" s="400"/>
      <c r="X930" s="400"/>
      <c r="Y930" s="400"/>
      <c r="Z930" s="400"/>
      <c r="AA930" s="400"/>
      <c r="AB930" s="399"/>
      <c r="AC930" s="401"/>
      <c r="AD930" s="401"/>
      <c r="AE930" s="401"/>
      <c r="AF930" s="401"/>
      <c r="AG930" s="401"/>
      <c r="AH930" s="401"/>
    </row>
    <row r="931" ht="12.0" customHeight="1">
      <c r="A931" s="399"/>
      <c r="B931" s="436"/>
      <c r="C931" s="399"/>
      <c r="D931" s="399" t="s">
        <v>747</v>
      </c>
      <c r="E931" s="399"/>
      <c r="F931" s="399"/>
      <c r="G931" s="399"/>
      <c r="H931" s="399"/>
      <c r="I931" s="399"/>
      <c r="J931" s="399"/>
      <c r="K931" s="431"/>
      <c r="L931" s="399"/>
      <c r="M931" s="399"/>
      <c r="N931" s="399"/>
      <c r="O931" s="399"/>
      <c r="P931" s="399"/>
      <c r="Q931" s="399"/>
      <c r="R931" s="399"/>
      <c r="S931" s="400"/>
      <c r="T931" s="399"/>
      <c r="U931" s="400"/>
      <c r="V931" s="400"/>
      <c r="W931" s="400"/>
      <c r="X931" s="400"/>
      <c r="Y931" s="400"/>
      <c r="Z931" s="400"/>
      <c r="AA931" s="400"/>
      <c r="AB931" s="399"/>
      <c r="AC931" s="401"/>
      <c r="AD931" s="401"/>
      <c r="AE931" s="401"/>
      <c r="AF931" s="401"/>
      <c r="AG931" s="401"/>
      <c r="AH931" s="401"/>
    </row>
    <row r="932" ht="12.0" customHeight="1">
      <c r="A932" s="399"/>
      <c r="B932" s="436"/>
      <c r="C932" s="399"/>
      <c r="D932" s="399" t="s">
        <v>748</v>
      </c>
      <c r="E932" s="399"/>
      <c r="F932" s="399"/>
      <c r="G932" s="399"/>
      <c r="H932" s="399"/>
      <c r="I932" s="399"/>
      <c r="J932" s="399"/>
      <c r="K932" s="431"/>
      <c r="L932" s="399"/>
      <c r="M932" s="399"/>
      <c r="N932" s="399"/>
      <c r="O932" s="399"/>
      <c r="P932" s="399"/>
      <c r="Q932" s="399"/>
      <c r="R932" s="399"/>
      <c r="S932" s="400"/>
      <c r="T932" s="399"/>
      <c r="U932" s="400"/>
      <c r="V932" s="400"/>
      <c r="W932" s="400"/>
      <c r="X932" s="400"/>
      <c r="Y932" s="400"/>
      <c r="Z932" s="400"/>
      <c r="AA932" s="400"/>
      <c r="AB932" s="399"/>
      <c r="AC932" s="401"/>
      <c r="AD932" s="401"/>
      <c r="AE932" s="401"/>
      <c r="AF932" s="401"/>
      <c r="AG932" s="401"/>
      <c r="AH932" s="401"/>
    </row>
    <row r="933" ht="12.0" customHeight="1">
      <c r="A933" s="399"/>
      <c r="B933" s="436"/>
      <c r="C933" s="399"/>
      <c r="D933" s="399"/>
      <c r="E933" s="399"/>
      <c r="F933" s="399"/>
      <c r="G933" s="399"/>
      <c r="H933" s="399"/>
      <c r="I933" s="399"/>
      <c r="J933" s="399"/>
      <c r="K933" s="431"/>
      <c r="L933" s="399"/>
      <c r="M933" s="399"/>
      <c r="N933" s="399"/>
      <c r="O933" s="399"/>
      <c r="P933" s="399"/>
      <c r="Q933" s="399"/>
      <c r="R933" s="399"/>
      <c r="S933" s="400"/>
      <c r="T933" s="399"/>
      <c r="U933" s="400"/>
      <c r="V933" s="400"/>
      <c r="W933" s="400"/>
      <c r="X933" s="400"/>
      <c r="Y933" s="400"/>
      <c r="Z933" s="400"/>
      <c r="AA933" s="400"/>
      <c r="AB933" s="399"/>
      <c r="AC933" s="401"/>
      <c r="AD933" s="401"/>
      <c r="AE933" s="401"/>
      <c r="AF933" s="401"/>
      <c r="AG933" s="401"/>
      <c r="AH933" s="401"/>
    </row>
    <row r="934" ht="12.0" customHeight="1">
      <c r="A934" s="399"/>
      <c r="B934" s="436"/>
      <c r="C934" s="399" t="s">
        <v>1039</v>
      </c>
      <c r="D934" s="399" t="s">
        <v>1029</v>
      </c>
      <c r="E934" s="399"/>
      <c r="F934" s="399"/>
      <c r="G934" s="399"/>
      <c r="H934" s="436" t="s">
        <v>410</v>
      </c>
      <c r="I934" s="423">
        <v>50.68444444444444</v>
      </c>
      <c r="J934" s="470">
        <v>1.0</v>
      </c>
      <c r="K934" s="431">
        <v>50.68444444444444</v>
      </c>
      <c r="L934" s="468">
        <v>0.0</v>
      </c>
      <c r="M934" s="431"/>
      <c r="N934" s="431"/>
      <c r="O934" s="431"/>
      <c r="P934" s="430"/>
      <c r="Q934" s="468">
        <v>11118.9</v>
      </c>
      <c r="R934" s="468"/>
      <c r="S934" s="400"/>
      <c r="T934" s="439">
        <v>0.0</v>
      </c>
      <c r="U934" s="400"/>
      <c r="V934" s="400"/>
      <c r="W934" s="400"/>
      <c r="X934" s="400"/>
      <c r="Y934" s="400">
        <v>48573.9125</v>
      </c>
      <c r="Z934" s="400"/>
      <c r="AA934" s="400">
        <v>48573.9125</v>
      </c>
      <c r="AB934" s="399"/>
      <c r="AC934" s="401"/>
      <c r="AD934" s="401"/>
      <c r="AE934" s="401"/>
      <c r="AF934" s="401"/>
      <c r="AG934" s="401"/>
      <c r="AH934" s="401"/>
    </row>
    <row r="935" ht="12.0" customHeight="1">
      <c r="A935" s="399"/>
      <c r="B935" s="436"/>
      <c r="C935" s="399"/>
      <c r="D935" s="399"/>
      <c r="E935" s="399"/>
      <c r="F935" s="399"/>
      <c r="G935" s="399"/>
      <c r="H935" s="436"/>
      <c r="I935" s="431"/>
      <c r="J935" s="470"/>
      <c r="K935" s="470"/>
      <c r="L935" s="468"/>
      <c r="M935" s="400"/>
      <c r="N935" s="399"/>
      <c r="O935" s="399"/>
      <c r="P935" s="399"/>
      <c r="Q935" s="399"/>
      <c r="R935" s="399"/>
      <c r="S935" s="400"/>
      <c r="T935" s="399"/>
      <c r="U935" s="400"/>
      <c r="V935" s="400"/>
      <c r="W935" s="400"/>
      <c r="X935" s="400"/>
      <c r="Y935" s="400"/>
      <c r="Z935" s="400"/>
      <c r="AA935" s="400"/>
      <c r="AB935" s="399"/>
      <c r="AC935" s="401"/>
      <c r="AD935" s="401"/>
      <c r="AE935" s="401"/>
      <c r="AF935" s="401"/>
      <c r="AG935" s="401"/>
      <c r="AH935" s="401"/>
    </row>
    <row r="936" ht="12.0" customHeight="1">
      <c r="A936" s="399"/>
      <c r="B936" s="436"/>
      <c r="C936" s="399"/>
      <c r="D936" s="399"/>
      <c r="E936" s="399"/>
      <c r="F936" s="399"/>
      <c r="G936" s="399"/>
      <c r="H936" s="399"/>
      <c r="I936" s="399"/>
      <c r="J936" s="399"/>
      <c r="K936" s="436" t="s">
        <v>607</v>
      </c>
      <c r="L936" s="436" t="s">
        <v>541</v>
      </c>
      <c r="M936" s="436" t="s">
        <v>912</v>
      </c>
      <c r="N936" s="399"/>
      <c r="O936" s="399"/>
      <c r="P936" s="436"/>
      <c r="Q936" s="399"/>
      <c r="R936" s="399"/>
      <c r="S936" s="400"/>
      <c r="T936" s="399"/>
      <c r="U936" s="400"/>
      <c r="V936" s="400"/>
      <c r="W936" s="400"/>
      <c r="X936" s="400"/>
      <c r="Y936" s="400"/>
      <c r="Z936" s="400"/>
      <c r="AA936" s="400"/>
      <c r="AB936" s="399"/>
      <c r="AC936" s="401"/>
      <c r="AD936" s="401"/>
      <c r="AE936" s="401"/>
      <c r="AF936" s="401"/>
      <c r="AG936" s="401"/>
      <c r="AH936" s="401"/>
    </row>
    <row r="937" ht="12.0" customHeight="1">
      <c r="A937" s="399"/>
      <c r="B937" s="436"/>
      <c r="C937" s="399"/>
      <c r="D937" s="399"/>
      <c r="E937" s="441" t="s">
        <v>609</v>
      </c>
      <c r="F937" s="399"/>
      <c r="G937" s="435" t="s">
        <v>357</v>
      </c>
      <c r="H937" s="435" t="s">
        <v>610</v>
      </c>
      <c r="I937" s="435" t="s">
        <v>612</v>
      </c>
      <c r="J937" s="435" t="s">
        <v>1030</v>
      </c>
      <c r="K937" s="435" t="s">
        <v>613</v>
      </c>
      <c r="L937" s="435" t="s">
        <v>614</v>
      </c>
      <c r="M937" s="435" t="s">
        <v>615</v>
      </c>
      <c r="N937" s="399"/>
      <c r="O937" s="399"/>
      <c r="P937" s="436"/>
      <c r="Q937" s="399"/>
      <c r="R937" s="399"/>
      <c r="S937" s="400"/>
      <c r="T937" s="399"/>
      <c r="U937" s="400"/>
      <c r="V937" s="400"/>
      <c r="W937" s="400"/>
      <c r="X937" s="400"/>
      <c r="Y937" s="400"/>
      <c r="Z937" s="400"/>
      <c r="AA937" s="400"/>
      <c r="AB937" s="399"/>
      <c r="AC937" s="401"/>
      <c r="AD937" s="401"/>
      <c r="AE937" s="401"/>
      <c r="AF937" s="401"/>
      <c r="AG937" s="401"/>
      <c r="AH937" s="401"/>
    </row>
    <row r="938" ht="12.0" customHeight="1">
      <c r="A938" s="399"/>
      <c r="B938" s="436"/>
      <c r="C938" s="399"/>
      <c r="D938" s="399" t="s">
        <v>477</v>
      </c>
      <c r="E938" s="399" t="s">
        <v>756</v>
      </c>
      <c r="F938" s="399"/>
      <c r="G938" s="436"/>
      <c r="H938" s="483"/>
      <c r="I938" s="455">
        <v>7702.0</v>
      </c>
      <c r="J938" s="455">
        <v>1116790.0</v>
      </c>
      <c r="K938" s="438">
        <v>-0.3</v>
      </c>
      <c r="L938" s="431">
        <v>10012.6</v>
      </c>
      <c r="M938" s="431">
        <v>27.91975</v>
      </c>
      <c r="N938" s="455">
        <v>50.0</v>
      </c>
      <c r="O938" s="399" t="s">
        <v>752</v>
      </c>
      <c r="P938" s="455">
        <v>45.64148148148148</v>
      </c>
      <c r="Q938" s="399" t="s">
        <v>753</v>
      </c>
      <c r="R938" s="399"/>
      <c r="S938" s="400"/>
      <c r="T938" s="399"/>
      <c r="U938" s="400"/>
      <c r="V938" s="400"/>
      <c r="W938" s="400"/>
      <c r="X938" s="400"/>
      <c r="Y938" s="400"/>
      <c r="Z938" s="400"/>
      <c r="AA938" s="400"/>
      <c r="AB938" s="399"/>
      <c r="AC938" s="401"/>
      <c r="AD938" s="401"/>
      <c r="AE938" s="401"/>
      <c r="AF938" s="401"/>
      <c r="AG938" s="401"/>
      <c r="AH938" s="401"/>
    </row>
    <row r="939" ht="12.0" customHeight="1">
      <c r="A939" s="399"/>
      <c r="B939" s="436"/>
      <c r="C939" s="399"/>
      <c r="D939" s="399" t="s">
        <v>477</v>
      </c>
      <c r="E939" s="399" t="s">
        <v>1040</v>
      </c>
      <c r="F939" s="399"/>
      <c r="G939" s="455"/>
      <c r="H939" s="455"/>
      <c r="I939" s="455">
        <v>851.0</v>
      </c>
      <c r="J939" s="480">
        <v>123395.0</v>
      </c>
      <c r="K939" s="438">
        <v>-0.3</v>
      </c>
      <c r="L939" s="431">
        <v>1106.3</v>
      </c>
      <c r="M939" s="431">
        <v>3.084875</v>
      </c>
      <c r="N939" s="455">
        <v>50.0</v>
      </c>
      <c r="O939" s="399" t="s">
        <v>752</v>
      </c>
      <c r="P939" s="455">
        <v>5.042962962962963</v>
      </c>
      <c r="Q939" s="399" t="s">
        <v>753</v>
      </c>
      <c r="R939" s="399"/>
      <c r="S939" s="400"/>
      <c r="T939" s="399"/>
      <c r="U939" s="400"/>
      <c r="V939" s="400"/>
      <c r="W939" s="400"/>
      <c r="X939" s="400"/>
      <c r="Y939" s="400"/>
      <c r="Z939" s="400"/>
      <c r="AA939" s="400"/>
      <c r="AB939" s="399"/>
      <c r="AC939" s="401"/>
      <c r="AD939" s="401"/>
      <c r="AE939" s="401"/>
      <c r="AF939" s="401"/>
      <c r="AG939" s="401"/>
      <c r="AH939" s="401"/>
    </row>
    <row r="940" ht="12.0" customHeight="1">
      <c r="A940" s="399"/>
      <c r="B940" s="436"/>
      <c r="C940" s="399"/>
      <c r="D940" s="399" t="s">
        <v>477</v>
      </c>
      <c r="E940" s="399" t="s">
        <v>1031</v>
      </c>
      <c r="F940" s="399"/>
      <c r="G940" s="436"/>
      <c r="H940" s="483"/>
      <c r="I940" s="480"/>
      <c r="J940" s="455"/>
      <c r="K940" s="438">
        <v>-0.3</v>
      </c>
      <c r="L940" s="431">
        <v>0.0</v>
      </c>
      <c r="M940" s="431">
        <v>0.0</v>
      </c>
      <c r="N940" s="455">
        <v>50.0</v>
      </c>
      <c r="O940" s="399" t="s">
        <v>752</v>
      </c>
      <c r="P940" s="455">
        <v>0.0</v>
      </c>
      <c r="Q940" s="399" t="s">
        <v>753</v>
      </c>
      <c r="R940" s="399"/>
      <c r="S940" s="400"/>
      <c r="T940" s="399"/>
      <c r="U940" s="400"/>
      <c r="V940" s="400"/>
      <c r="W940" s="400"/>
      <c r="X940" s="400"/>
      <c r="Y940" s="400"/>
      <c r="Z940" s="400"/>
      <c r="AA940" s="400"/>
      <c r="AB940" s="399"/>
      <c r="AC940" s="401"/>
      <c r="AD940" s="401"/>
      <c r="AE940" s="401"/>
      <c r="AF940" s="401"/>
      <c r="AG940" s="401"/>
      <c r="AH940" s="401"/>
    </row>
    <row r="941" ht="12.0" customHeight="1">
      <c r="A941" s="399"/>
      <c r="B941" s="436"/>
      <c r="C941" s="399"/>
      <c r="D941" s="399"/>
      <c r="E941" s="399"/>
      <c r="F941" s="399"/>
      <c r="G941" s="436"/>
      <c r="H941" s="455"/>
      <c r="I941" s="480">
        <v>8553.0</v>
      </c>
      <c r="J941" s="480">
        <v>1240185.0</v>
      </c>
      <c r="K941" s="438"/>
      <c r="L941" s="480">
        <v>11118.9</v>
      </c>
      <c r="M941" s="480">
        <v>31.004625</v>
      </c>
      <c r="N941" s="480"/>
      <c r="O941" s="427"/>
      <c r="P941" s="480">
        <v>50.68444444444444</v>
      </c>
      <c r="Q941" s="399"/>
      <c r="R941" s="399"/>
      <c r="S941" s="400"/>
      <c r="T941" s="399"/>
      <c r="U941" s="400"/>
      <c r="V941" s="400"/>
      <c r="W941" s="400"/>
      <c r="X941" s="400"/>
      <c r="Y941" s="400"/>
      <c r="Z941" s="400"/>
      <c r="AA941" s="400"/>
      <c r="AB941" s="399"/>
      <c r="AC941" s="401"/>
      <c r="AD941" s="401"/>
      <c r="AE941" s="401"/>
      <c r="AF941" s="401"/>
      <c r="AG941" s="401"/>
      <c r="AH941" s="401"/>
    </row>
    <row r="942" ht="12.0" customHeight="1">
      <c r="A942" s="399"/>
      <c r="B942" s="436"/>
      <c r="C942" s="399"/>
      <c r="D942" s="399"/>
      <c r="E942" s="399"/>
      <c r="F942" s="399"/>
      <c r="G942" s="399"/>
      <c r="H942" s="436"/>
      <c r="I942" s="431"/>
      <c r="J942" s="470"/>
      <c r="K942" s="470"/>
      <c r="L942" s="468"/>
      <c r="M942" s="400"/>
      <c r="N942" s="399"/>
      <c r="O942" s="399"/>
      <c r="P942" s="399"/>
      <c r="Q942" s="399"/>
      <c r="R942" s="399"/>
      <c r="S942" s="400"/>
      <c r="T942" s="399"/>
      <c r="U942" s="400"/>
      <c r="V942" s="400"/>
      <c r="W942" s="400"/>
      <c r="X942" s="400"/>
      <c r="Y942" s="400"/>
      <c r="Z942" s="400"/>
      <c r="AA942" s="400"/>
      <c r="AB942" s="399"/>
      <c r="AC942" s="401"/>
      <c r="AD942" s="401"/>
      <c r="AE942" s="401"/>
      <c r="AF942" s="401"/>
      <c r="AG942" s="401"/>
      <c r="AH942" s="401"/>
    </row>
    <row r="943" ht="12.0" customHeight="1">
      <c r="A943" s="399"/>
      <c r="B943" s="436"/>
      <c r="C943" s="399"/>
      <c r="D943" s="399"/>
      <c r="E943" s="441" t="s">
        <v>544</v>
      </c>
      <c r="F943" s="435" t="s">
        <v>553</v>
      </c>
      <c r="G943" s="435" t="s">
        <v>649</v>
      </c>
      <c r="H943" s="479" t="s">
        <v>631</v>
      </c>
      <c r="I943" s="435" t="s">
        <v>632</v>
      </c>
      <c r="J943" s="479" t="s">
        <v>633</v>
      </c>
      <c r="K943" s="442" t="s">
        <v>634</v>
      </c>
      <c r="L943" s="479" t="s">
        <v>635</v>
      </c>
      <c r="M943" s="431"/>
      <c r="N943" s="436"/>
      <c r="O943" s="399"/>
      <c r="P943" s="455"/>
      <c r="Q943" s="399"/>
      <c r="R943" s="399"/>
      <c r="S943" s="400"/>
      <c r="T943" s="399"/>
      <c r="U943" s="400"/>
      <c r="V943" s="400"/>
      <c r="W943" s="400"/>
      <c r="X943" s="400"/>
      <c r="Y943" s="400"/>
      <c r="Z943" s="400"/>
      <c r="AA943" s="400"/>
      <c r="AB943" s="399"/>
      <c r="AC943" s="401"/>
      <c r="AD943" s="401"/>
      <c r="AE943" s="401"/>
      <c r="AF943" s="401"/>
      <c r="AG943" s="401"/>
      <c r="AH943" s="401"/>
    </row>
    <row r="944" ht="12.0" customHeight="1">
      <c r="A944" s="399"/>
      <c r="B944" s="436"/>
      <c r="C944" s="399"/>
      <c r="D944" s="399"/>
      <c r="E944" s="399" t="s">
        <v>477</v>
      </c>
      <c r="F944" s="427">
        <v>11118.9</v>
      </c>
      <c r="G944" s="480">
        <v>1240185.0</v>
      </c>
      <c r="H944" s="480">
        <v>31.004625</v>
      </c>
      <c r="I944" s="456">
        <v>0.0</v>
      </c>
      <c r="J944" s="456">
        <v>15502.3125</v>
      </c>
      <c r="K944" s="456">
        <v>33071.6</v>
      </c>
      <c r="L944" s="456">
        <v>48573.9125</v>
      </c>
      <c r="M944" s="431"/>
      <c r="N944" s="436"/>
      <c r="O944" s="399"/>
      <c r="P944" s="455"/>
      <c r="Q944" s="399"/>
      <c r="R944" s="399"/>
      <c r="S944" s="400"/>
      <c r="T944" s="399"/>
      <c r="U944" s="400"/>
      <c r="V944" s="400"/>
      <c r="W944" s="400"/>
      <c r="X944" s="400"/>
      <c r="Y944" s="400"/>
      <c r="Z944" s="400"/>
      <c r="AA944" s="400"/>
      <c r="AB944" s="399"/>
      <c r="AC944" s="401"/>
      <c r="AD944" s="401"/>
      <c r="AE944" s="401"/>
      <c r="AF944" s="401"/>
      <c r="AG944" s="401"/>
      <c r="AH944" s="401"/>
    </row>
    <row r="945" ht="12.0" customHeight="1">
      <c r="A945" s="399"/>
      <c r="B945" s="436"/>
      <c r="C945" s="399"/>
      <c r="D945" s="399"/>
      <c r="E945" s="399"/>
      <c r="F945" s="399"/>
      <c r="G945" s="399"/>
      <c r="H945" s="436"/>
      <c r="I945" s="431"/>
      <c r="J945" s="470"/>
      <c r="K945" s="470"/>
      <c r="L945" s="468"/>
      <c r="M945" s="400"/>
      <c r="N945" s="399"/>
      <c r="O945" s="399"/>
      <c r="P945" s="399"/>
      <c r="Q945" s="399"/>
      <c r="R945" s="399"/>
      <c r="S945" s="400"/>
      <c r="T945" s="399"/>
      <c r="U945" s="400"/>
      <c r="V945" s="400"/>
      <c r="W945" s="400"/>
      <c r="X945" s="400"/>
      <c r="Y945" s="400"/>
      <c r="Z945" s="400"/>
      <c r="AA945" s="400"/>
      <c r="AB945" s="399"/>
      <c r="AC945" s="401"/>
      <c r="AD945" s="401"/>
      <c r="AE945" s="401"/>
      <c r="AF945" s="401"/>
      <c r="AG945" s="401"/>
      <c r="AH945" s="401"/>
    </row>
    <row r="946" ht="12.0" customHeight="1">
      <c r="A946" s="399"/>
      <c r="B946" s="436"/>
      <c r="C946" s="399" t="s">
        <v>1041</v>
      </c>
      <c r="D946" s="399" t="s">
        <v>1033</v>
      </c>
      <c r="E946" s="399"/>
      <c r="F946" s="399"/>
      <c r="G946" s="399"/>
      <c r="H946" s="436" t="s">
        <v>410</v>
      </c>
      <c r="I946" s="423">
        <v>18.90962962962963</v>
      </c>
      <c r="J946" s="470">
        <v>1.0</v>
      </c>
      <c r="K946" s="431">
        <v>18.90962962962963</v>
      </c>
      <c r="L946" s="468">
        <v>0.0</v>
      </c>
      <c r="M946" s="431"/>
      <c r="N946" s="431"/>
      <c r="O946" s="431"/>
      <c r="P946" s="430"/>
      <c r="Q946" s="468">
        <v>4148.3</v>
      </c>
      <c r="R946" s="468"/>
      <c r="S946" s="400"/>
      <c r="T946" s="439">
        <v>0.0</v>
      </c>
      <c r="U946" s="400"/>
      <c r="V946" s="400"/>
      <c r="W946" s="400"/>
      <c r="X946" s="400"/>
      <c r="Y946" s="400">
        <v>18122.220833333333</v>
      </c>
      <c r="Z946" s="400"/>
      <c r="AA946" s="400">
        <v>18122.220833333333</v>
      </c>
      <c r="AB946" s="399"/>
      <c r="AC946" s="401"/>
      <c r="AD946" s="401"/>
      <c r="AE946" s="401"/>
      <c r="AF946" s="401"/>
      <c r="AG946" s="401"/>
      <c r="AH946" s="401"/>
    </row>
    <row r="947" ht="12.0" customHeight="1">
      <c r="A947" s="399"/>
      <c r="B947" s="436"/>
      <c r="C947" s="399"/>
      <c r="D947" s="399"/>
      <c r="E947" s="399"/>
      <c r="F947" s="399"/>
      <c r="G947" s="399"/>
      <c r="H947" s="436"/>
      <c r="I947" s="431"/>
      <c r="J947" s="470"/>
      <c r="K947" s="470"/>
      <c r="L947" s="468"/>
      <c r="M947" s="400"/>
      <c r="N947" s="399"/>
      <c r="O947" s="399"/>
      <c r="P947" s="399"/>
      <c r="Q947" s="399"/>
      <c r="R947" s="399"/>
      <c r="S947" s="400"/>
      <c r="T947" s="399"/>
      <c r="U947" s="400"/>
      <c r="V947" s="400"/>
      <c r="W947" s="400"/>
      <c r="X947" s="400"/>
      <c r="Y947" s="400"/>
      <c r="Z947" s="400"/>
      <c r="AA947" s="400"/>
      <c r="AB947" s="399"/>
      <c r="AC947" s="401"/>
      <c r="AD947" s="401"/>
      <c r="AE947" s="401"/>
      <c r="AF947" s="401"/>
      <c r="AG947" s="401"/>
      <c r="AH947" s="401"/>
    </row>
    <row r="948" ht="12.0" customHeight="1">
      <c r="A948" s="399"/>
      <c r="B948" s="436"/>
      <c r="C948" s="399"/>
      <c r="D948" s="399"/>
      <c r="E948" s="399"/>
      <c r="F948" s="399"/>
      <c r="G948" s="399"/>
      <c r="H948" s="399"/>
      <c r="I948" s="399"/>
      <c r="J948" s="399"/>
      <c r="K948" s="436"/>
      <c r="L948" s="436"/>
      <c r="M948" s="436"/>
      <c r="N948" s="399"/>
      <c r="O948" s="399"/>
      <c r="P948" s="436"/>
      <c r="Q948" s="399"/>
      <c r="R948" s="399"/>
      <c r="S948" s="400"/>
      <c r="T948" s="399"/>
      <c r="U948" s="400"/>
      <c r="V948" s="400"/>
      <c r="W948" s="400"/>
      <c r="X948" s="400"/>
      <c r="Y948" s="400"/>
      <c r="Z948" s="400"/>
      <c r="AA948" s="400"/>
      <c r="AB948" s="399"/>
      <c r="AC948" s="401"/>
      <c r="AD948" s="401"/>
      <c r="AE948" s="401"/>
      <c r="AF948" s="401"/>
      <c r="AG948" s="401"/>
      <c r="AH948" s="401"/>
    </row>
    <row r="949" ht="12.0" customHeight="1">
      <c r="A949" s="399"/>
      <c r="B949" s="436"/>
      <c r="C949" s="399"/>
      <c r="D949" s="399"/>
      <c r="E949" s="399"/>
      <c r="F949" s="399"/>
      <c r="G949" s="399"/>
      <c r="H949" s="399"/>
      <c r="I949" s="399"/>
      <c r="J949" s="399"/>
      <c r="K949" s="436" t="s">
        <v>607</v>
      </c>
      <c r="L949" s="436" t="s">
        <v>541</v>
      </c>
      <c r="M949" s="436" t="s">
        <v>648</v>
      </c>
      <c r="N949" s="399"/>
      <c r="O949" s="399"/>
      <c r="P949" s="436"/>
      <c r="Q949" s="399"/>
      <c r="R949" s="399"/>
      <c r="S949" s="400"/>
      <c r="T949" s="399"/>
      <c r="U949" s="400"/>
      <c r="V949" s="400"/>
      <c r="W949" s="400"/>
      <c r="X949" s="400"/>
      <c r="Y949" s="400"/>
      <c r="Z949" s="400"/>
      <c r="AA949" s="400"/>
      <c r="AB949" s="399"/>
      <c r="AC949" s="401"/>
      <c r="AD949" s="401"/>
      <c r="AE949" s="401"/>
      <c r="AF949" s="401"/>
      <c r="AG949" s="401"/>
      <c r="AH949" s="401"/>
    </row>
    <row r="950" ht="12.0" customHeight="1">
      <c r="A950" s="399"/>
      <c r="B950" s="436"/>
      <c r="C950" s="399"/>
      <c r="D950" s="399"/>
      <c r="E950" s="441" t="s">
        <v>609</v>
      </c>
      <c r="F950" s="399"/>
      <c r="G950" s="435" t="s">
        <v>357</v>
      </c>
      <c r="H950" s="435" t="s">
        <v>610</v>
      </c>
      <c r="I950" s="435" t="s">
        <v>612</v>
      </c>
      <c r="J950" s="435" t="s">
        <v>1030</v>
      </c>
      <c r="K950" s="435" t="s">
        <v>613</v>
      </c>
      <c r="L950" s="435" t="s">
        <v>614</v>
      </c>
      <c r="M950" s="435" t="s">
        <v>615</v>
      </c>
      <c r="N950" s="399"/>
      <c r="O950" s="399"/>
      <c r="P950" s="436"/>
      <c r="Q950" s="399"/>
      <c r="R950" s="399"/>
      <c r="S950" s="400"/>
      <c r="T950" s="399"/>
      <c r="U950" s="400"/>
      <c r="V950" s="400"/>
      <c r="W950" s="400"/>
      <c r="X950" s="400"/>
      <c r="Y950" s="400"/>
      <c r="Z950" s="400"/>
      <c r="AA950" s="400"/>
      <c r="AB950" s="399"/>
      <c r="AC950" s="401"/>
      <c r="AD950" s="401"/>
      <c r="AE950" s="401"/>
      <c r="AF950" s="401"/>
      <c r="AG950" s="401"/>
      <c r="AH950" s="401"/>
    </row>
    <row r="951" ht="12.0" customHeight="1">
      <c r="A951" s="399"/>
      <c r="B951" s="436"/>
      <c r="C951" s="399"/>
      <c r="D951" s="399" t="s">
        <v>477</v>
      </c>
      <c r="E951" s="399" t="s">
        <v>756</v>
      </c>
      <c r="F951" s="399"/>
      <c r="G951" s="436"/>
      <c r="H951" s="483"/>
      <c r="I951" s="455">
        <v>3191.0</v>
      </c>
      <c r="J951" s="455">
        <v>462695.0</v>
      </c>
      <c r="K951" s="438">
        <v>-0.3</v>
      </c>
      <c r="L951" s="431">
        <v>4148.3</v>
      </c>
      <c r="M951" s="431">
        <v>11.567375</v>
      </c>
      <c r="N951" s="455">
        <v>50.0</v>
      </c>
      <c r="O951" s="399" t="s">
        <v>752</v>
      </c>
      <c r="P951" s="455">
        <v>18.90962962962963</v>
      </c>
      <c r="Q951" s="399" t="s">
        <v>753</v>
      </c>
      <c r="R951" s="399"/>
      <c r="S951" s="400"/>
      <c r="T951" s="399"/>
      <c r="U951" s="400"/>
      <c r="V951" s="400"/>
      <c r="W951" s="400"/>
      <c r="X951" s="400"/>
      <c r="Y951" s="400"/>
      <c r="Z951" s="400"/>
      <c r="AA951" s="400"/>
      <c r="AB951" s="399"/>
      <c r="AC951" s="401"/>
      <c r="AD951" s="401"/>
      <c r="AE951" s="401"/>
      <c r="AF951" s="401"/>
      <c r="AG951" s="401"/>
      <c r="AH951" s="401"/>
    </row>
    <row r="952" ht="12.0" customHeight="1">
      <c r="A952" s="399"/>
      <c r="B952" s="436"/>
      <c r="C952" s="399"/>
      <c r="D952" s="399" t="s">
        <v>477</v>
      </c>
      <c r="E952" s="399" t="s">
        <v>1031</v>
      </c>
      <c r="F952" s="399"/>
      <c r="G952" s="436"/>
      <c r="H952" s="483"/>
      <c r="I952" s="510"/>
      <c r="J952" s="455"/>
      <c r="K952" s="438">
        <v>-0.3</v>
      </c>
      <c r="L952" s="431">
        <v>0.0</v>
      </c>
      <c r="M952" s="431">
        <v>0.0</v>
      </c>
      <c r="N952" s="455">
        <v>50.0</v>
      </c>
      <c r="O952" s="399" t="s">
        <v>752</v>
      </c>
      <c r="P952" s="455">
        <v>0.0</v>
      </c>
      <c r="Q952" s="399" t="s">
        <v>753</v>
      </c>
      <c r="R952" s="399"/>
      <c r="S952" s="400"/>
      <c r="T952" s="399"/>
      <c r="U952" s="400"/>
      <c r="V952" s="400"/>
      <c r="W952" s="400"/>
      <c r="X952" s="400"/>
      <c r="Y952" s="400"/>
      <c r="Z952" s="400"/>
      <c r="AA952" s="400"/>
      <c r="AB952" s="399"/>
      <c r="AC952" s="401"/>
      <c r="AD952" s="401"/>
      <c r="AE952" s="401"/>
      <c r="AF952" s="401"/>
      <c r="AG952" s="401"/>
      <c r="AH952" s="401"/>
    </row>
    <row r="953" ht="12.0" customHeight="1">
      <c r="A953" s="399"/>
      <c r="B953" s="436"/>
      <c r="C953" s="399"/>
      <c r="D953" s="399"/>
      <c r="E953" s="399"/>
      <c r="F953" s="399"/>
      <c r="G953" s="436"/>
      <c r="H953" s="455"/>
      <c r="I953" s="480">
        <v>3191.0</v>
      </c>
      <c r="J953" s="480">
        <v>462695.0</v>
      </c>
      <c r="K953" s="438"/>
      <c r="L953" s="480">
        <v>4148.3</v>
      </c>
      <c r="M953" s="480">
        <v>11.567375</v>
      </c>
      <c r="N953" s="480"/>
      <c r="O953" s="427"/>
      <c r="P953" s="480">
        <v>18.90962962962963</v>
      </c>
      <c r="Q953" s="399"/>
      <c r="R953" s="399"/>
      <c r="S953" s="400"/>
      <c r="T953" s="399"/>
      <c r="U953" s="400"/>
      <c r="V953" s="400"/>
      <c r="W953" s="400"/>
      <c r="X953" s="400"/>
      <c r="Y953" s="400"/>
      <c r="Z953" s="400"/>
      <c r="AA953" s="400"/>
      <c r="AB953" s="399"/>
      <c r="AC953" s="401"/>
      <c r="AD953" s="401"/>
      <c r="AE953" s="401"/>
      <c r="AF953" s="401"/>
      <c r="AG953" s="401"/>
      <c r="AH953" s="401"/>
    </row>
    <row r="954" ht="12.0" customHeight="1">
      <c r="A954" s="399"/>
      <c r="B954" s="436"/>
      <c r="C954" s="399"/>
      <c r="D954" s="399"/>
      <c r="E954" s="399"/>
      <c r="F954" s="399"/>
      <c r="G954" s="399"/>
      <c r="H954" s="436"/>
      <c r="I954" s="431"/>
      <c r="J954" s="470"/>
      <c r="K954" s="470"/>
      <c r="L954" s="468"/>
      <c r="M954" s="400"/>
      <c r="N954" s="399"/>
      <c r="O954" s="399"/>
      <c r="P954" s="399"/>
      <c r="Q954" s="399"/>
      <c r="R954" s="399"/>
      <c r="S954" s="400"/>
      <c r="T954" s="399"/>
      <c r="U954" s="400"/>
      <c r="V954" s="400"/>
      <c r="W954" s="400"/>
      <c r="X954" s="400"/>
      <c r="Y954" s="400"/>
      <c r="Z954" s="400"/>
      <c r="AA954" s="400"/>
      <c r="AB954" s="399"/>
      <c r="AC954" s="401"/>
      <c r="AD954" s="401"/>
      <c r="AE954" s="401"/>
      <c r="AF954" s="401"/>
      <c r="AG954" s="401"/>
      <c r="AH954" s="401"/>
    </row>
    <row r="955" ht="12.0" customHeight="1">
      <c r="A955" s="399"/>
      <c r="B955" s="436"/>
      <c r="C955" s="399"/>
      <c r="D955" s="399"/>
      <c r="E955" s="441" t="s">
        <v>544</v>
      </c>
      <c r="F955" s="435" t="s">
        <v>553</v>
      </c>
      <c r="G955" s="435" t="s">
        <v>649</v>
      </c>
      <c r="H955" s="479" t="s">
        <v>631</v>
      </c>
      <c r="I955" s="435" t="s">
        <v>632</v>
      </c>
      <c r="J955" s="479" t="s">
        <v>633</v>
      </c>
      <c r="K955" s="442" t="s">
        <v>634</v>
      </c>
      <c r="L955" s="479" t="s">
        <v>635</v>
      </c>
      <c r="M955" s="431"/>
      <c r="N955" s="436"/>
      <c r="O955" s="399"/>
      <c r="P955" s="455"/>
      <c r="Q955" s="399"/>
      <c r="R955" s="399"/>
      <c r="S955" s="400"/>
      <c r="T955" s="399"/>
      <c r="U955" s="400"/>
      <c r="V955" s="400"/>
      <c r="W955" s="400"/>
      <c r="X955" s="400"/>
      <c r="Y955" s="400"/>
      <c r="Z955" s="400"/>
      <c r="AA955" s="400"/>
      <c r="AB955" s="399"/>
      <c r="AC955" s="401"/>
      <c r="AD955" s="401"/>
      <c r="AE955" s="401"/>
      <c r="AF955" s="401"/>
      <c r="AG955" s="401"/>
      <c r="AH955" s="401"/>
    </row>
    <row r="956" ht="12.0" customHeight="1">
      <c r="A956" s="399"/>
      <c r="B956" s="436"/>
      <c r="C956" s="399"/>
      <c r="D956" s="399"/>
      <c r="E956" s="399" t="s">
        <v>477</v>
      </c>
      <c r="F956" s="427">
        <v>4148.3</v>
      </c>
      <c r="G956" s="480">
        <v>462695.0</v>
      </c>
      <c r="H956" s="480">
        <v>11.567375</v>
      </c>
      <c r="I956" s="456">
        <v>0.0</v>
      </c>
      <c r="J956" s="456">
        <v>5783.6875</v>
      </c>
      <c r="K956" s="456">
        <v>12338.533333333335</v>
      </c>
      <c r="L956" s="456">
        <v>18122.220833333333</v>
      </c>
      <c r="M956" s="431"/>
      <c r="N956" s="436"/>
      <c r="O956" s="399"/>
      <c r="P956" s="455"/>
      <c r="Q956" s="399"/>
      <c r="R956" s="399"/>
      <c r="S956" s="400"/>
      <c r="T956" s="399"/>
      <c r="U956" s="400"/>
      <c r="V956" s="400"/>
      <c r="W956" s="400"/>
      <c r="X956" s="400"/>
      <c r="Y956" s="400"/>
      <c r="Z956" s="400"/>
      <c r="AA956" s="400"/>
      <c r="AB956" s="399"/>
      <c r="AC956" s="428"/>
      <c r="AD956" s="401"/>
      <c r="AE956" s="505"/>
      <c r="AF956" s="401"/>
      <c r="AG956" s="401"/>
      <c r="AH956" s="401"/>
    </row>
    <row r="957" ht="12.0" customHeight="1">
      <c r="A957" s="399"/>
      <c r="B957" s="436"/>
      <c r="C957" s="399"/>
      <c r="D957" s="399"/>
      <c r="E957" s="399"/>
      <c r="F957" s="399"/>
      <c r="G957" s="399"/>
      <c r="H957" s="436"/>
      <c r="I957" s="431"/>
      <c r="J957" s="470"/>
      <c r="K957" s="470"/>
      <c r="L957" s="468"/>
      <c r="M957" s="400"/>
      <c r="N957" s="399"/>
      <c r="O957" s="399"/>
      <c r="P957" s="399"/>
      <c r="Q957" s="399"/>
      <c r="R957" s="399"/>
      <c r="S957" s="400"/>
      <c r="T957" s="399"/>
      <c r="U957" s="400"/>
      <c r="V957" s="400"/>
      <c r="W957" s="400"/>
      <c r="X957" s="400"/>
      <c r="Y957" s="400"/>
      <c r="Z957" s="400"/>
      <c r="AA957" s="400"/>
      <c r="AB957" s="399"/>
      <c r="AC957" s="401"/>
      <c r="AD957" s="401"/>
      <c r="AE957" s="401"/>
      <c r="AF957" s="401"/>
      <c r="AG957" s="401"/>
      <c r="AH957" s="401"/>
    </row>
    <row r="958" ht="12.0" customHeight="1">
      <c r="A958" s="399"/>
      <c r="B958" s="436"/>
      <c r="C958" s="399" t="s">
        <v>1042</v>
      </c>
      <c r="D958" s="399" t="s">
        <v>1043</v>
      </c>
      <c r="E958" s="399"/>
      <c r="F958" s="399"/>
      <c r="G958" s="399"/>
      <c r="H958" s="436" t="s">
        <v>410</v>
      </c>
      <c r="I958" s="431">
        <v>663.7954833333333</v>
      </c>
      <c r="J958" s="470">
        <v>1.0</v>
      </c>
      <c r="K958" s="431">
        <v>663.7954833333333</v>
      </c>
      <c r="L958" s="468">
        <v>0.0</v>
      </c>
      <c r="M958" s="431"/>
      <c r="N958" s="431"/>
      <c r="O958" s="431"/>
      <c r="P958" s="430"/>
      <c r="Q958" s="468">
        <v>97344.0</v>
      </c>
      <c r="R958" s="468"/>
      <c r="S958" s="400"/>
      <c r="T958" s="439">
        <v>0.0</v>
      </c>
      <c r="U958" s="400"/>
      <c r="V958" s="400"/>
      <c r="W958" s="400"/>
      <c r="X958" s="400"/>
      <c r="Y958" s="400">
        <v>415857.42472222226</v>
      </c>
      <c r="Z958" s="400"/>
      <c r="AA958" s="400">
        <v>415857.42472222226</v>
      </c>
      <c r="AB958" s="399"/>
      <c r="AC958" s="401"/>
      <c r="AD958" s="401"/>
      <c r="AE958" s="401"/>
      <c r="AF958" s="401"/>
      <c r="AG958" s="401"/>
      <c r="AH958" s="401"/>
    </row>
    <row r="959" ht="12.0" customHeight="1">
      <c r="A959" s="399"/>
      <c r="B959" s="436"/>
      <c r="C959" s="399"/>
      <c r="D959" s="441" t="s">
        <v>238</v>
      </c>
      <c r="E959" s="399"/>
      <c r="F959" s="399"/>
      <c r="G959" s="399"/>
      <c r="H959" s="399"/>
      <c r="I959" s="399"/>
      <c r="J959" s="399"/>
      <c r="K959" s="431"/>
      <c r="L959" s="399"/>
      <c r="M959" s="399"/>
      <c r="N959" s="399"/>
      <c r="O959" s="399"/>
      <c r="P959" s="399"/>
      <c r="Q959" s="399"/>
      <c r="R959" s="399"/>
      <c r="S959" s="400"/>
      <c r="T959" s="399"/>
      <c r="U959" s="400"/>
      <c r="V959" s="400"/>
      <c r="W959" s="400"/>
      <c r="X959" s="400"/>
      <c r="Y959" s="400"/>
      <c r="Z959" s="400"/>
      <c r="AA959" s="400"/>
      <c r="AB959" s="399"/>
      <c r="AC959" s="401"/>
      <c r="AD959" s="401"/>
      <c r="AE959" s="401"/>
      <c r="AF959" s="401"/>
      <c r="AG959" s="401"/>
      <c r="AH959" s="401"/>
    </row>
    <row r="960" ht="12.0" customHeight="1">
      <c r="A960" s="399"/>
      <c r="B960" s="436"/>
      <c r="C960" s="399"/>
      <c r="D960" s="399" t="s">
        <v>746</v>
      </c>
      <c r="E960" s="399"/>
      <c r="F960" s="399"/>
      <c r="G960" s="399"/>
      <c r="H960" s="399"/>
      <c r="I960" s="399"/>
      <c r="J960" s="399"/>
      <c r="K960" s="431"/>
      <c r="L960" s="399"/>
      <c r="M960" s="399"/>
      <c r="N960" s="399"/>
      <c r="O960" s="399"/>
      <c r="P960" s="399"/>
      <c r="Q960" s="399"/>
      <c r="R960" s="399"/>
      <c r="S960" s="400"/>
      <c r="T960" s="399"/>
      <c r="U960" s="400"/>
      <c r="V960" s="400"/>
      <c r="W960" s="400"/>
      <c r="X960" s="400"/>
      <c r="Y960" s="400"/>
      <c r="Z960" s="400"/>
      <c r="AA960" s="400"/>
      <c r="AB960" s="399"/>
      <c r="AC960" s="401"/>
      <c r="AD960" s="401"/>
      <c r="AE960" s="401"/>
      <c r="AF960" s="401"/>
      <c r="AG960" s="401"/>
      <c r="AH960" s="401"/>
    </row>
    <row r="961" ht="12.0" customHeight="1">
      <c r="A961" s="399"/>
      <c r="B961" s="436"/>
      <c r="C961" s="399"/>
      <c r="D961" s="399" t="s">
        <v>747</v>
      </c>
      <c r="E961" s="399"/>
      <c r="F961" s="399"/>
      <c r="G961" s="399"/>
      <c r="H961" s="399"/>
      <c r="I961" s="399"/>
      <c r="J961" s="399"/>
      <c r="K961" s="431"/>
      <c r="L961" s="399"/>
      <c r="M961" s="399"/>
      <c r="N961" s="399"/>
      <c r="O961" s="399"/>
      <c r="P961" s="399"/>
      <c r="Q961" s="399"/>
      <c r="R961" s="399"/>
      <c r="S961" s="400"/>
      <c r="T961" s="399"/>
      <c r="U961" s="400"/>
      <c r="V961" s="400"/>
      <c r="W961" s="400"/>
      <c r="X961" s="400"/>
      <c r="Y961" s="400"/>
      <c r="Z961" s="400"/>
      <c r="AA961" s="400"/>
      <c r="AB961" s="399"/>
      <c r="AC961" s="401"/>
      <c r="AD961" s="401"/>
      <c r="AE961" s="401"/>
      <c r="AF961" s="401"/>
      <c r="AG961" s="401"/>
      <c r="AH961" s="401"/>
    </row>
    <row r="962" ht="12.0" customHeight="1">
      <c r="A962" s="399"/>
      <c r="B962" s="436"/>
      <c r="C962" s="399"/>
      <c r="D962" s="399"/>
      <c r="E962" s="399"/>
      <c r="F962" s="399"/>
      <c r="G962" s="399"/>
      <c r="H962" s="436"/>
      <c r="I962" s="431"/>
      <c r="J962" s="470"/>
      <c r="K962" s="431"/>
      <c r="L962" s="468"/>
      <c r="M962" s="431"/>
      <c r="N962" s="431"/>
      <c r="O962" s="431"/>
      <c r="P962" s="430"/>
      <c r="Q962" s="468"/>
      <c r="R962" s="468"/>
      <c r="S962" s="400"/>
      <c r="T962" s="439"/>
      <c r="U962" s="400"/>
      <c r="V962" s="400"/>
      <c r="W962" s="400"/>
      <c r="X962" s="400"/>
      <c r="Y962" s="400"/>
      <c r="Z962" s="400"/>
      <c r="AA962" s="400"/>
      <c r="AB962" s="399"/>
      <c r="AC962" s="401"/>
      <c r="AD962" s="401"/>
      <c r="AE962" s="401"/>
      <c r="AF962" s="401"/>
      <c r="AG962" s="401"/>
      <c r="AH962" s="401"/>
    </row>
    <row r="963" ht="12.0" customHeight="1">
      <c r="A963" s="399"/>
      <c r="B963" s="436"/>
      <c r="C963" s="399"/>
      <c r="D963" s="399"/>
      <c r="E963" s="399"/>
      <c r="F963" s="399"/>
      <c r="G963" s="436"/>
      <c r="H963" s="455"/>
      <c r="I963" s="455"/>
      <c r="J963" s="436"/>
      <c r="K963" s="436" t="s">
        <v>607</v>
      </c>
      <c r="L963" s="436" t="s">
        <v>541</v>
      </c>
      <c r="M963" s="436" t="s">
        <v>608</v>
      </c>
      <c r="N963" s="399"/>
      <c r="O963" s="399"/>
      <c r="P963" s="399"/>
      <c r="Q963" s="399"/>
      <c r="R963" s="399"/>
      <c r="S963" s="400"/>
      <c r="T963" s="399"/>
      <c r="U963" s="400"/>
      <c r="V963" s="400"/>
      <c r="W963" s="400"/>
      <c r="X963" s="400"/>
      <c r="Y963" s="400"/>
      <c r="Z963" s="400"/>
      <c r="AA963" s="400"/>
      <c r="AB963" s="399"/>
      <c r="AC963" s="401"/>
      <c r="AD963" s="401"/>
      <c r="AE963" s="401"/>
      <c r="AF963" s="401"/>
      <c r="AG963" s="401"/>
      <c r="AH963" s="401"/>
    </row>
    <row r="964" ht="12.0" customHeight="1">
      <c r="A964" s="399"/>
      <c r="B964" s="436"/>
      <c r="C964" s="399"/>
      <c r="D964" s="399"/>
      <c r="E964" s="441" t="s">
        <v>609</v>
      </c>
      <c r="F964" s="399"/>
      <c r="G964" s="479" t="s">
        <v>791</v>
      </c>
      <c r="H964" s="479" t="s">
        <v>792</v>
      </c>
      <c r="I964" s="435" t="s">
        <v>612</v>
      </c>
      <c r="J964" s="435" t="s">
        <v>1030</v>
      </c>
      <c r="K964" s="435" t="s">
        <v>613</v>
      </c>
      <c r="L964" s="435" t="s">
        <v>614</v>
      </c>
      <c r="M964" s="435" t="s">
        <v>615</v>
      </c>
      <c r="N964" s="399"/>
      <c r="O964" s="399"/>
      <c r="P964" s="399"/>
      <c r="Q964" s="399"/>
      <c r="R964" s="399"/>
      <c r="S964" s="400"/>
      <c r="T964" s="399"/>
      <c r="U964" s="400"/>
      <c r="V964" s="400"/>
      <c r="W964" s="400"/>
      <c r="X964" s="400"/>
      <c r="Y964" s="400"/>
      <c r="Z964" s="400"/>
      <c r="AA964" s="400"/>
      <c r="AB964" s="399"/>
      <c r="AC964" s="401"/>
      <c r="AD964" s="401"/>
      <c r="AE964" s="401"/>
      <c r="AF964" s="401"/>
      <c r="AG964" s="401"/>
      <c r="AH964" s="401"/>
    </row>
    <row r="965" ht="12.0" customHeight="1">
      <c r="A965" s="399"/>
      <c r="B965" s="436"/>
      <c r="C965" s="399"/>
      <c r="D965" s="399" t="s">
        <v>477</v>
      </c>
      <c r="E965" s="399" t="s">
        <v>755</v>
      </c>
      <c r="F965" s="399"/>
      <c r="G965" s="455"/>
      <c r="H965" s="455"/>
      <c r="I965" s="455">
        <v>116.0</v>
      </c>
      <c r="J965" s="480">
        <v>16820.0</v>
      </c>
      <c r="K965" s="438">
        <v>-0.3</v>
      </c>
      <c r="L965" s="431">
        <v>150.8</v>
      </c>
      <c r="M965" s="431">
        <v>0.4205</v>
      </c>
      <c r="N965" s="455">
        <v>50.0</v>
      </c>
      <c r="O965" s="399" t="s">
        <v>752</v>
      </c>
      <c r="P965" s="455">
        <v>0.6874074074074075</v>
      </c>
      <c r="Q965" s="399" t="s">
        <v>753</v>
      </c>
      <c r="R965" s="399"/>
      <c r="S965" s="400"/>
      <c r="T965" s="399"/>
      <c r="U965" s="400"/>
      <c r="V965" s="400"/>
      <c r="W965" s="400"/>
      <c r="X965" s="400"/>
      <c r="Y965" s="400"/>
      <c r="Z965" s="400"/>
      <c r="AA965" s="400"/>
      <c r="AB965" s="399"/>
      <c r="AC965" s="401"/>
      <c r="AD965" s="401"/>
      <c r="AE965" s="401"/>
      <c r="AF965" s="401"/>
      <c r="AG965" s="401"/>
      <c r="AH965" s="401"/>
    </row>
    <row r="966" ht="12.0" customHeight="1">
      <c r="A966" s="399"/>
      <c r="B966" s="436"/>
      <c r="C966" s="399"/>
      <c r="D966" s="399" t="s">
        <v>477</v>
      </c>
      <c r="E966" s="399" t="s">
        <v>756</v>
      </c>
      <c r="F966" s="399"/>
      <c r="G966" s="436"/>
      <c r="H966" s="483"/>
      <c r="I966" s="455"/>
      <c r="J966" s="480">
        <v>0.0</v>
      </c>
      <c r="K966" s="438">
        <v>-0.3</v>
      </c>
      <c r="L966" s="431">
        <v>0.0</v>
      </c>
      <c r="M966" s="431">
        <v>0.0</v>
      </c>
      <c r="N966" s="455">
        <v>50.0</v>
      </c>
      <c r="O966" s="399" t="s">
        <v>752</v>
      </c>
      <c r="P966" s="455">
        <v>0.0</v>
      </c>
      <c r="Q966" s="399" t="s">
        <v>753</v>
      </c>
      <c r="R966" s="399"/>
      <c r="S966" s="400"/>
      <c r="T966" s="399"/>
      <c r="U966" s="400"/>
      <c r="V966" s="400"/>
      <c r="W966" s="400"/>
      <c r="X966" s="400"/>
      <c r="Y966" s="400"/>
      <c r="Z966" s="400"/>
      <c r="AA966" s="400"/>
      <c r="AB966" s="399"/>
      <c r="AC966" s="401"/>
      <c r="AD966" s="401"/>
      <c r="AE966" s="401"/>
      <c r="AF966" s="401"/>
      <c r="AG966" s="401"/>
      <c r="AH966" s="401"/>
    </row>
    <row r="967" ht="12.0" customHeight="1">
      <c r="A967" s="399"/>
      <c r="B967" s="436"/>
      <c r="C967" s="399"/>
      <c r="D967" s="399" t="s">
        <v>477</v>
      </c>
      <c r="E967" s="399" t="s">
        <v>757</v>
      </c>
      <c r="F967" s="399"/>
      <c r="G967" s="436"/>
      <c r="H967" s="483"/>
      <c r="I967" s="480">
        <v>41565.0</v>
      </c>
      <c r="J967" s="480">
        <v>6234750.0</v>
      </c>
      <c r="K967" s="438">
        <v>-0.3</v>
      </c>
      <c r="L967" s="431">
        <v>54034.5</v>
      </c>
      <c r="M967" s="431">
        <v>155.86875</v>
      </c>
      <c r="N967" s="455">
        <v>50.0</v>
      </c>
      <c r="O967" s="399" t="s">
        <v>752</v>
      </c>
      <c r="P967" s="455">
        <v>246.3111111111111</v>
      </c>
      <c r="Q967" s="399" t="s">
        <v>753</v>
      </c>
      <c r="R967" s="399"/>
      <c r="S967" s="400"/>
      <c r="T967" s="399"/>
      <c r="U967" s="400"/>
      <c r="V967" s="400"/>
      <c r="W967" s="400"/>
      <c r="X967" s="400"/>
      <c r="Y967" s="400"/>
      <c r="Z967" s="400"/>
      <c r="AA967" s="400"/>
      <c r="AB967" s="399"/>
      <c r="AC967" s="401"/>
      <c r="AD967" s="401"/>
      <c r="AE967" s="401"/>
      <c r="AF967" s="401"/>
      <c r="AG967" s="401"/>
      <c r="AH967" s="401"/>
    </row>
    <row r="968" ht="12.0" customHeight="1">
      <c r="A968" s="399"/>
      <c r="B968" s="436"/>
      <c r="C968" s="399"/>
      <c r="D968" s="399" t="s">
        <v>477</v>
      </c>
      <c r="E968" s="399" t="s">
        <v>1036</v>
      </c>
      <c r="F968" s="399"/>
      <c r="G968" s="436"/>
      <c r="H968" s="483"/>
      <c r="I968" s="480">
        <v>23605.0</v>
      </c>
      <c r="J968" s="480">
        <v>3540750.0</v>
      </c>
      <c r="K968" s="438">
        <v>-0.3</v>
      </c>
      <c r="L968" s="431">
        <v>30686.5</v>
      </c>
      <c r="M968" s="431">
        <v>88.51875</v>
      </c>
      <c r="N968" s="455">
        <v>50.0</v>
      </c>
      <c r="O968" s="399" t="s">
        <v>752</v>
      </c>
      <c r="P968" s="455">
        <v>139.88148148148147</v>
      </c>
      <c r="Q968" s="399" t="s">
        <v>753</v>
      </c>
      <c r="R968" s="399"/>
      <c r="S968" s="400"/>
      <c r="T968" s="399"/>
      <c r="U968" s="400"/>
      <c r="V968" s="400"/>
      <c r="W968" s="400"/>
      <c r="X968" s="400"/>
      <c r="Y968" s="400"/>
      <c r="Z968" s="400"/>
      <c r="AA968" s="400"/>
      <c r="AB968" s="399"/>
      <c r="AC968" s="401"/>
      <c r="AD968" s="401"/>
      <c r="AE968" s="401"/>
      <c r="AF968" s="401"/>
      <c r="AG968" s="401"/>
      <c r="AH968" s="401"/>
    </row>
    <row r="969" ht="12.0" customHeight="1">
      <c r="A969" s="399"/>
      <c r="B969" s="436"/>
      <c r="C969" s="399"/>
      <c r="D969" s="399" t="s">
        <v>477</v>
      </c>
      <c r="E969" s="399" t="s">
        <v>768</v>
      </c>
      <c r="F969" s="399"/>
      <c r="G969" s="455"/>
      <c r="H969" s="483"/>
      <c r="I969" s="436"/>
      <c r="J969" s="480">
        <v>628749.0</v>
      </c>
      <c r="K969" s="438">
        <v>0.0</v>
      </c>
      <c r="L969" s="431">
        <v>0.0</v>
      </c>
      <c r="M969" s="431">
        <v>15.718725</v>
      </c>
      <c r="N969" s="436">
        <v>0.7</v>
      </c>
      <c r="O969" s="399" t="s">
        <v>769</v>
      </c>
      <c r="P969" s="455">
        <v>220.06215</v>
      </c>
      <c r="Q969" s="399" t="s">
        <v>770</v>
      </c>
      <c r="R969" s="399"/>
      <c r="S969" s="400"/>
      <c r="T969" s="399"/>
      <c r="U969" s="400"/>
      <c r="V969" s="400"/>
      <c r="W969" s="400"/>
      <c r="X969" s="400"/>
      <c r="Y969" s="400"/>
      <c r="Z969" s="400"/>
      <c r="AA969" s="400"/>
      <c r="AB969" s="399"/>
      <c r="AC969" s="401"/>
      <c r="AD969" s="401"/>
      <c r="AE969" s="401"/>
      <c r="AF969" s="401"/>
      <c r="AG969" s="401"/>
      <c r="AH969" s="401"/>
    </row>
    <row r="970" ht="12.0" customHeight="1">
      <c r="A970" s="399"/>
      <c r="B970" s="436"/>
      <c r="C970" s="399"/>
      <c r="D970" s="399" t="s">
        <v>477</v>
      </c>
      <c r="E970" s="399" t="s">
        <v>1044</v>
      </c>
      <c r="F970" s="399"/>
      <c r="G970" s="436"/>
      <c r="H970" s="483"/>
      <c r="I970" s="480">
        <v>977.0</v>
      </c>
      <c r="J970" s="455"/>
      <c r="K970" s="438">
        <v>-0.3</v>
      </c>
      <c r="L970" s="431">
        <v>1270.1000000000001</v>
      </c>
      <c r="M970" s="431">
        <v>1.568024691358025</v>
      </c>
      <c r="N970" s="455">
        <v>50.0</v>
      </c>
      <c r="O970" s="399" t="s">
        <v>752</v>
      </c>
      <c r="P970" s="455">
        <v>5.789629629629629</v>
      </c>
      <c r="Q970" s="399" t="s">
        <v>753</v>
      </c>
      <c r="R970" s="399"/>
      <c r="S970" s="400"/>
      <c r="T970" s="399"/>
      <c r="U970" s="400"/>
      <c r="V970" s="400"/>
      <c r="W970" s="400"/>
      <c r="X970" s="400"/>
      <c r="Y970" s="400"/>
      <c r="Z970" s="400"/>
      <c r="AA970" s="400"/>
      <c r="AB970" s="399"/>
      <c r="AC970" s="401"/>
      <c r="AD970" s="401"/>
      <c r="AE970" s="401"/>
      <c r="AF970" s="401"/>
      <c r="AG970" s="401"/>
      <c r="AH970" s="401"/>
    </row>
    <row r="971" ht="12.0" customHeight="1">
      <c r="A971" s="399"/>
      <c r="B971" s="436"/>
      <c r="C971" s="399"/>
      <c r="D971" s="399" t="s">
        <v>477</v>
      </c>
      <c r="E971" s="399" t="s">
        <v>767</v>
      </c>
      <c r="F971" s="399"/>
      <c r="G971" s="455"/>
      <c r="H971" s="483"/>
      <c r="I971" s="480">
        <v>8503.0</v>
      </c>
      <c r="J971" s="455"/>
      <c r="K971" s="438">
        <v>-0.3</v>
      </c>
      <c r="L971" s="431">
        <v>11053.9</v>
      </c>
      <c r="M971" s="431">
        <v>13.646790123456789</v>
      </c>
      <c r="N971" s="455">
        <v>50.0</v>
      </c>
      <c r="O971" s="399" t="s">
        <v>752</v>
      </c>
      <c r="P971" s="455">
        <v>50.38814814814815</v>
      </c>
      <c r="Q971" s="399" t="s">
        <v>753</v>
      </c>
      <c r="R971" s="399"/>
      <c r="S971" s="400"/>
      <c r="T971" s="399"/>
      <c r="U971" s="400"/>
      <c r="V971" s="400"/>
      <c r="W971" s="400"/>
      <c r="X971" s="400"/>
      <c r="Y971" s="400"/>
      <c r="Z971" s="400"/>
      <c r="AA971" s="400"/>
      <c r="AB971" s="399"/>
      <c r="AC971" s="401"/>
      <c r="AD971" s="401"/>
      <c r="AE971" s="401"/>
      <c r="AF971" s="401"/>
      <c r="AG971" s="401"/>
      <c r="AH971" s="401"/>
    </row>
    <row r="972" ht="12.0" customHeight="1">
      <c r="A972" s="399"/>
      <c r="B972" s="436"/>
      <c r="C972" s="399"/>
      <c r="D972" s="399" t="s">
        <v>477</v>
      </c>
      <c r="E972" s="399" t="s">
        <v>800</v>
      </c>
      <c r="F972" s="399"/>
      <c r="G972" s="436"/>
      <c r="H972" s="483"/>
      <c r="I972" s="455">
        <v>114.0</v>
      </c>
      <c r="J972" s="455"/>
      <c r="K972" s="438">
        <v>-0.3</v>
      </c>
      <c r="L972" s="478">
        <v>148.20000000000002</v>
      </c>
      <c r="M972" s="478">
        <v>0.182962962962963</v>
      </c>
      <c r="N972" s="455">
        <v>50.0</v>
      </c>
      <c r="O972" s="399" t="s">
        <v>752</v>
      </c>
      <c r="P972" s="479">
        <v>0.6755555555555556</v>
      </c>
      <c r="Q972" s="399" t="s">
        <v>753</v>
      </c>
      <c r="R972" s="399"/>
      <c r="S972" s="400"/>
      <c r="T972" s="399"/>
      <c r="U972" s="400"/>
      <c r="V972" s="400"/>
      <c r="W972" s="400"/>
      <c r="X972" s="400"/>
      <c r="Y972" s="400"/>
      <c r="Z972" s="400"/>
      <c r="AA972" s="400"/>
      <c r="AB972" s="399"/>
      <c r="AC972" s="401"/>
      <c r="AD972" s="401"/>
      <c r="AE972" s="401"/>
      <c r="AF972" s="401"/>
      <c r="AG972" s="401"/>
      <c r="AH972" s="401"/>
    </row>
    <row r="973" ht="12.0" customHeight="1">
      <c r="A973" s="399"/>
      <c r="B973" s="436"/>
      <c r="C973" s="399"/>
      <c r="D973" s="399"/>
      <c r="E973" s="399"/>
      <c r="F973" s="399"/>
      <c r="G973" s="436"/>
      <c r="H973" s="483"/>
      <c r="I973" s="455"/>
      <c r="J973" s="455"/>
      <c r="K973" s="438"/>
      <c r="L973" s="431">
        <v>97344.0</v>
      </c>
      <c r="M973" s="431">
        <v>275.9245027777778</v>
      </c>
      <c r="N973" s="455"/>
      <c r="O973" s="399"/>
      <c r="P973" s="431">
        <v>663.7954833333333</v>
      </c>
      <c r="Q973" s="399"/>
      <c r="R973" s="399"/>
      <c r="S973" s="400"/>
      <c r="T973" s="399"/>
      <c r="U973" s="400"/>
      <c r="V973" s="400"/>
      <c r="W973" s="400"/>
      <c r="X973" s="400"/>
      <c r="Y973" s="400"/>
      <c r="Z973" s="400"/>
      <c r="AA973" s="400"/>
      <c r="AB973" s="399"/>
      <c r="AC973" s="401"/>
      <c r="AD973" s="401"/>
      <c r="AE973" s="401"/>
      <c r="AF973" s="401"/>
      <c r="AG973" s="401"/>
      <c r="AH973" s="401"/>
    </row>
    <row r="974" ht="12.0" customHeight="1">
      <c r="A974" s="399"/>
      <c r="B974" s="436"/>
      <c r="C974" s="399"/>
      <c r="D974" s="399"/>
      <c r="E974" s="399"/>
      <c r="F974" s="399"/>
      <c r="G974" s="399"/>
      <c r="H974" s="399"/>
      <c r="I974" s="399"/>
      <c r="J974" s="399"/>
      <c r="K974" s="431"/>
      <c r="L974" s="399"/>
      <c r="M974" s="399"/>
      <c r="N974" s="399"/>
      <c r="O974" s="399"/>
      <c r="P974" s="399"/>
      <c r="Q974" s="399"/>
      <c r="R974" s="399"/>
      <c r="S974" s="400"/>
      <c r="T974" s="399"/>
      <c r="U974" s="400"/>
      <c r="V974" s="400"/>
      <c r="W974" s="400"/>
      <c r="X974" s="400"/>
      <c r="Y974" s="400"/>
      <c r="Z974" s="400"/>
      <c r="AA974" s="400"/>
      <c r="AB974" s="399"/>
      <c r="AC974" s="401"/>
      <c r="AD974" s="401"/>
      <c r="AE974" s="401"/>
      <c r="AF974" s="401"/>
      <c r="AG974" s="401"/>
      <c r="AH974" s="401"/>
    </row>
    <row r="975" ht="12.0" customHeight="1">
      <c r="A975" s="399"/>
      <c r="B975" s="436"/>
      <c r="C975" s="399"/>
      <c r="D975" s="399"/>
      <c r="E975" s="441" t="s">
        <v>544</v>
      </c>
      <c r="F975" s="435" t="s">
        <v>553</v>
      </c>
      <c r="G975" s="435" t="s">
        <v>649</v>
      </c>
      <c r="H975" s="479" t="s">
        <v>631</v>
      </c>
      <c r="I975" s="435" t="s">
        <v>632</v>
      </c>
      <c r="J975" s="479" t="s">
        <v>633</v>
      </c>
      <c r="K975" s="442" t="s">
        <v>634</v>
      </c>
      <c r="L975" s="479" t="s">
        <v>635</v>
      </c>
      <c r="M975" s="431"/>
      <c r="N975" s="436"/>
      <c r="O975" s="399"/>
      <c r="P975" s="455"/>
      <c r="Q975" s="399"/>
      <c r="R975" s="399"/>
      <c r="S975" s="400"/>
      <c r="T975" s="399"/>
      <c r="U975" s="400"/>
      <c r="V975" s="400"/>
      <c r="W975" s="400"/>
      <c r="X975" s="400"/>
      <c r="Y975" s="400"/>
      <c r="Z975" s="400"/>
      <c r="AA975" s="400"/>
      <c r="AB975" s="399"/>
      <c r="AC975" s="401"/>
      <c r="AD975" s="401"/>
      <c r="AE975" s="401"/>
      <c r="AF975" s="401"/>
      <c r="AG975" s="401"/>
      <c r="AH975" s="401"/>
    </row>
    <row r="976" ht="12.0" customHeight="1">
      <c r="A976" s="399"/>
      <c r="B976" s="436"/>
      <c r="C976" s="399"/>
      <c r="D976" s="399"/>
      <c r="E976" s="399" t="s">
        <v>477</v>
      </c>
      <c r="F976" s="431">
        <v>97344.0</v>
      </c>
      <c r="G976" s="480">
        <v>1.0421069E7</v>
      </c>
      <c r="H976" s="480">
        <v>275.9245027777778</v>
      </c>
      <c r="I976" s="456">
        <v>0.0</v>
      </c>
      <c r="J976" s="456">
        <v>137962.2513888889</v>
      </c>
      <c r="K976" s="456">
        <v>277895.17333333334</v>
      </c>
      <c r="L976" s="456">
        <v>415857.42472222226</v>
      </c>
      <c r="M976" s="431"/>
      <c r="N976" s="436"/>
      <c r="O976" s="399"/>
      <c r="P976" s="455"/>
      <c r="Q976" s="399"/>
      <c r="R976" s="399"/>
      <c r="S976" s="400"/>
      <c r="T976" s="399"/>
      <c r="U976" s="400"/>
      <c r="V976" s="400"/>
      <c r="W976" s="400"/>
      <c r="X976" s="400"/>
      <c r="Y976" s="400"/>
      <c r="Z976" s="400"/>
      <c r="AA976" s="400"/>
      <c r="AB976" s="399"/>
      <c r="AC976" s="401"/>
      <c r="AD976" s="401"/>
      <c r="AE976" s="401"/>
      <c r="AF976" s="401"/>
      <c r="AG976" s="401"/>
      <c r="AH976" s="401"/>
    </row>
    <row r="977" ht="12.0" customHeight="1">
      <c r="A977" s="399"/>
      <c r="B977" s="436"/>
      <c r="C977" s="399"/>
      <c r="D977" s="399"/>
      <c r="E977" s="399"/>
      <c r="F977" s="399"/>
      <c r="G977" s="480"/>
      <c r="H977" s="480"/>
      <c r="I977" s="456"/>
      <c r="J977" s="456"/>
      <c r="K977" s="456"/>
      <c r="L977" s="456"/>
      <c r="M977" s="431"/>
      <c r="N977" s="436"/>
      <c r="O977" s="399"/>
      <c r="P977" s="455"/>
      <c r="Q977" s="399"/>
      <c r="R977" s="399"/>
      <c r="S977" s="400"/>
      <c r="T977" s="399"/>
      <c r="U977" s="400"/>
      <c r="V977" s="400"/>
      <c r="W977" s="400"/>
      <c r="X977" s="400"/>
      <c r="Y977" s="400"/>
      <c r="Z977" s="400"/>
      <c r="AA977" s="400"/>
      <c r="AB977" s="399"/>
      <c r="AC977" s="401"/>
      <c r="AD977" s="401"/>
      <c r="AE977" s="401"/>
      <c r="AF977" s="401"/>
      <c r="AG977" s="401"/>
      <c r="AH977" s="401"/>
    </row>
    <row r="978" ht="12.0" customHeight="1">
      <c r="A978" s="497"/>
      <c r="B978" s="498"/>
      <c r="C978" s="497" t="s">
        <v>1045</v>
      </c>
      <c r="D978" s="497" t="s">
        <v>856</v>
      </c>
      <c r="E978" s="497"/>
      <c r="F978" s="497"/>
      <c r="G978" s="497"/>
      <c r="H978" s="497"/>
      <c r="I978" s="508">
        <v>1599.4604370370369</v>
      </c>
      <c r="J978" s="497"/>
      <c r="K978" s="508">
        <v>1599.4604370370369</v>
      </c>
      <c r="L978" s="508">
        <v>0.0</v>
      </c>
      <c r="M978" s="508">
        <v>168.0</v>
      </c>
      <c r="N978" s="508">
        <v>19591.039395804197</v>
      </c>
      <c r="O978" s="508">
        <v>0.0</v>
      </c>
      <c r="P978" s="508">
        <v>0.0</v>
      </c>
      <c r="Q978" s="508">
        <v>118795.9</v>
      </c>
      <c r="R978" s="508">
        <v>0.0</v>
      </c>
      <c r="S978" s="501">
        <v>650022.1</v>
      </c>
      <c r="T978" s="501">
        <v>0.0</v>
      </c>
      <c r="U978" s="501">
        <v>8959.44</v>
      </c>
      <c r="V978" s="501">
        <v>161340.2496</v>
      </c>
      <c r="W978" s="501">
        <v>0.0</v>
      </c>
      <c r="X978" s="501">
        <v>0.0</v>
      </c>
      <c r="Y978" s="501">
        <v>561809.5983641975</v>
      </c>
      <c r="Z978" s="501">
        <v>0.0</v>
      </c>
      <c r="AA978" s="501">
        <v>1382131.3879641974</v>
      </c>
      <c r="AB978" s="497"/>
      <c r="AC978" s="509">
        <f>(K978-K980)*$F$1166/E$3</f>
        <v>5.063755925</v>
      </c>
      <c r="AD978" s="497"/>
      <c r="AE978" s="497">
        <f>(Q978-Q980)/E3</f>
        <v>1.530947676</v>
      </c>
      <c r="AF978" s="497"/>
      <c r="AG978" s="497"/>
      <c r="AH978" s="497"/>
    </row>
    <row r="979" ht="12.0" customHeight="1">
      <c r="A979" s="399"/>
      <c r="B979" s="436"/>
      <c r="C979" s="399"/>
      <c r="D979" s="399"/>
      <c r="E979" s="399"/>
      <c r="F979" s="399"/>
      <c r="G979" s="399"/>
      <c r="H979" s="399"/>
      <c r="I979" s="399"/>
      <c r="J979" s="399"/>
      <c r="K979" s="399"/>
      <c r="L979" s="399"/>
      <c r="M979" s="399"/>
      <c r="N979" s="399"/>
      <c r="O979" s="399"/>
      <c r="P979" s="399"/>
      <c r="Q979" s="399"/>
      <c r="R979" s="399"/>
      <c r="S979" s="399"/>
      <c r="T979" s="399"/>
      <c r="U979" s="399"/>
      <c r="V979" s="399"/>
      <c r="W979" s="399"/>
      <c r="X979" s="399"/>
      <c r="Y979" s="399"/>
      <c r="Z979" s="399"/>
      <c r="AA979" s="400"/>
      <c r="AB979" s="399"/>
      <c r="AC979" s="401"/>
      <c r="AD979" s="401"/>
      <c r="AE979" s="401"/>
      <c r="AF979" s="401"/>
      <c r="AG979" s="401"/>
      <c r="AH979" s="401"/>
    </row>
    <row r="980" ht="12.0" customHeight="1">
      <c r="A980" s="497"/>
      <c r="B980" s="498"/>
      <c r="C980" s="498" t="s">
        <v>1046</v>
      </c>
      <c r="D980" s="497" t="s">
        <v>1047</v>
      </c>
      <c r="E980" s="497"/>
      <c r="F980" s="497"/>
      <c r="G980" s="497"/>
      <c r="H980" s="497"/>
      <c r="I980" s="508">
        <v>1063.2839999999999</v>
      </c>
      <c r="J980" s="508"/>
      <c r="K980" s="508">
        <v>1063.2839999999999</v>
      </c>
      <c r="L980" s="508">
        <v>0.0</v>
      </c>
      <c r="M980" s="508">
        <v>168.0</v>
      </c>
      <c r="N980" s="508">
        <v>19591.039395804197</v>
      </c>
      <c r="O980" s="508">
        <v>0.0</v>
      </c>
      <c r="P980" s="508">
        <v>0.0</v>
      </c>
      <c r="Q980" s="508">
        <v>8782.0</v>
      </c>
      <c r="R980" s="508">
        <v>0.0</v>
      </c>
      <c r="S980" s="501">
        <v>650022.1</v>
      </c>
      <c r="T980" s="501">
        <v>0.0</v>
      </c>
      <c r="U980" s="501">
        <v>8959.44</v>
      </c>
      <c r="V980" s="501">
        <v>161340.2496</v>
      </c>
      <c r="W980" s="501">
        <v>0.0</v>
      </c>
      <c r="X980" s="501">
        <v>0.0</v>
      </c>
      <c r="Y980" s="501">
        <v>77184.51777777777</v>
      </c>
      <c r="Z980" s="501">
        <v>0.0</v>
      </c>
      <c r="AA980" s="501">
        <v>897506.3073777776</v>
      </c>
      <c r="AB980" s="497"/>
      <c r="AC980" s="509"/>
      <c r="AD980" s="497"/>
      <c r="AE980" s="497"/>
      <c r="AF980" s="497"/>
      <c r="AG980" s="497"/>
      <c r="AH980" s="497"/>
    </row>
    <row r="981" ht="12.0" customHeight="1">
      <c r="A981" s="399"/>
      <c r="B981" s="436"/>
      <c r="C981" s="399"/>
      <c r="D981" s="441" t="s">
        <v>238</v>
      </c>
      <c r="E981" s="399"/>
      <c r="F981" s="399"/>
      <c r="G981" s="399"/>
      <c r="H981" s="399"/>
      <c r="I981" s="401" t="s">
        <v>477</v>
      </c>
      <c r="J981" s="399"/>
      <c r="K981" s="477">
        <f t="array" ref="K981">SUM(IF(D992:D1018="clean",P992:P1018),0)</f>
        <v>965.284</v>
      </c>
      <c r="L981" s="399"/>
      <c r="M981" s="399"/>
      <c r="N981" s="399"/>
      <c r="O981" s="399"/>
      <c r="P981" s="399"/>
      <c r="Q981" s="399"/>
      <c r="R981" s="399"/>
      <c r="S981" s="400"/>
      <c r="T981" s="399"/>
      <c r="U981" s="400"/>
      <c r="V981" s="400"/>
      <c r="W981" s="400"/>
      <c r="X981" s="400"/>
      <c r="Y981" s="400"/>
      <c r="Z981" s="400"/>
      <c r="AA981" s="400"/>
      <c r="AB981" s="399"/>
      <c r="AC981" s="428">
        <f t="shared" ref="AC981:AC983" si="4">K981*$F$1166/E$3</f>
        <v>9.116332305</v>
      </c>
      <c r="AD981" s="476" t="s">
        <v>509</v>
      </c>
      <c r="AE981" s="401">
        <f>Q980/E3</f>
        <v>0.1222098525</v>
      </c>
      <c r="AF981" s="401"/>
      <c r="AG981" s="401"/>
      <c r="AH981" s="401"/>
    </row>
    <row r="982" ht="12.0" customHeight="1">
      <c r="A982" s="399"/>
      <c r="B982" s="436"/>
      <c r="C982" s="399"/>
      <c r="D982" s="399" t="s">
        <v>746</v>
      </c>
      <c r="E982" s="399"/>
      <c r="F982" s="399"/>
      <c r="G982" s="399"/>
      <c r="H982" s="399"/>
      <c r="I982" s="401" t="s">
        <v>510</v>
      </c>
      <c r="J982" s="399"/>
      <c r="K982" s="477">
        <f t="array" ref="K982">SUM(IF(D992:D1018="contaminated",P992:P1018),0)</f>
        <v>10</v>
      </c>
      <c r="L982" s="436"/>
      <c r="M982" s="431"/>
      <c r="N982" s="470"/>
      <c r="O982" s="431"/>
      <c r="P982" s="399"/>
      <c r="Q982" s="399"/>
      <c r="R982" s="399"/>
      <c r="S982" s="400"/>
      <c r="T982" s="399"/>
      <c r="U982" s="400"/>
      <c r="V982" s="400"/>
      <c r="W982" s="400"/>
      <c r="X982" s="400"/>
      <c r="Y982" s="400"/>
      <c r="Z982" s="400"/>
      <c r="AA982" s="400"/>
      <c r="AB982" s="399"/>
      <c r="AC982" s="428">
        <f t="shared" si="4"/>
        <v>0.0944419705</v>
      </c>
      <c r="AD982" s="476" t="s">
        <v>509</v>
      </c>
      <c r="AE982" s="401"/>
      <c r="AF982" s="401"/>
      <c r="AG982" s="401">
        <f>M980/E3</f>
        <v>0.00233787921</v>
      </c>
      <c r="AH982" s="401"/>
    </row>
    <row r="983" ht="12.0" customHeight="1">
      <c r="A983" s="399"/>
      <c r="B983" s="436"/>
      <c r="C983" s="399"/>
      <c r="D983" s="399" t="s">
        <v>747</v>
      </c>
      <c r="E983" s="399"/>
      <c r="F983" s="399"/>
      <c r="G983" s="399"/>
      <c r="H983" s="399"/>
      <c r="I983" s="401" t="s">
        <v>511</v>
      </c>
      <c r="J983" s="399"/>
      <c r="K983" s="477">
        <f t="array" ref="K983">SUM(IF(D992:D1018="Hazardous",P992:P1018),0)</f>
        <v>88</v>
      </c>
      <c r="L983" s="436"/>
      <c r="M983" s="431"/>
      <c r="N983" s="470"/>
      <c r="O983" s="431"/>
      <c r="P983" s="399"/>
      <c r="Q983" s="399"/>
      <c r="R983" s="399"/>
      <c r="S983" s="400"/>
      <c r="T983" s="399"/>
      <c r="U983" s="400"/>
      <c r="V983" s="400"/>
      <c r="W983" s="400"/>
      <c r="X983" s="400"/>
      <c r="Y983" s="400"/>
      <c r="Z983" s="400"/>
      <c r="AA983" s="400"/>
      <c r="AB983" s="399"/>
      <c r="AC983" s="428">
        <f t="shared" si="4"/>
        <v>0.8310893404</v>
      </c>
      <c r="AD983" s="476" t="s">
        <v>509</v>
      </c>
      <c r="AE983" s="401"/>
      <c r="AF983" s="401">
        <f>N980/E3</f>
        <v>0.2726278792</v>
      </c>
      <c r="AG983" s="401"/>
      <c r="AH983" s="401"/>
    </row>
    <row r="984" ht="12.0" customHeight="1">
      <c r="A984" s="399"/>
      <c r="B984" s="436"/>
      <c r="C984" s="399"/>
      <c r="D984" s="399" t="s">
        <v>748</v>
      </c>
      <c r="E984" s="399"/>
      <c r="F984" s="399"/>
      <c r="G984" s="399"/>
      <c r="H984" s="399"/>
      <c r="I984" s="399"/>
      <c r="J984" s="399"/>
      <c r="K984" s="431"/>
      <c r="L984" s="399"/>
      <c r="M984" s="399"/>
      <c r="N984" s="399"/>
      <c r="O984" s="399"/>
      <c r="P984" s="399"/>
      <c r="Q984" s="399"/>
      <c r="R984" s="399"/>
      <c r="S984" s="400"/>
      <c r="T984" s="399"/>
      <c r="U984" s="400"/>
      <c r="V984" s="400"/>
      <c r="W984" s="400"/>
      <c r="X984" s="400"/>
      <c r="Y984" s="400"/>
      <c r="Z984" s="400"/>
      <c r="AA984" s="400"/>
      <c r="AB984" s="399"/>
      <c r="AC984" s="401"/>
      <c r="AD984" s="401"/>
      <c r="AE984" s="401"/>
      <c r="AF984" s="401"/>
      <c r="AG984" s="401"/>
      <c r="AH984" s="401"/>
    </row>
    <row r="985" ht="12.0" customHeight="1">
      <c r="A985" s="399"/>
      <c r="B985" s="436"/>
      <c r="C985" s="399"/>
      <c r="D985" s="399" t="s">
        <v>1048</v>
      </c>
      <c r="E985" s="399"/>
      <c r="F985" s="399"/>
      <c r="G985" s="399"/>
      <c r="H985" s="399"/>
      <c r="I985" s="399"/>
      <c r="J985" s="399"/>
      <c r="K985" s="431"/>
      <c r="L985" s="399"/>
      <c r="M985" s="399"/>
      <c r="N985" s="399"/>
      <c r="O985" s="399"/>
      <c r="P985" s="399"/>
      <c r="Q985" s="399"/>
      <c r="R985" s="399"/>
      <c r="S985" s="400"/>
      <c r="T985" s="399"/>
      <c r="U985" s="400"/>
      <c r="V985" s="400"/>
      <c r="W985" s="400"/>
      <c r="X985" s="400"/>
      <c r="Y985" s="400"/>
      <c r="Z985" s="400"/>
      <c r="AA985" s="400"/>
      <c r="AB985" s="399"/>
      <c r="AC985" s="401"/>
      <c r="AD985" s="401"/>
      <c r="AE985" s="401"/>
      <c r="AF985" s="401"/>
      <c r="AG985" s="401"/>
      <c r="AH985" s="401"/>
    </row>
    <row r="986" ht="12.0" customHeight="1">
      <c r="A986" s="399"/>
      <c r="B986" s="436"/>
      <c r="C986" s="399"/>
      <c r="D986" s="399" t="s">
        <v>1049</v>
      </c>
      <c r="E986" s="399"/>
      <c r="F986" s="399"/>
      <c r="G986" s="399"/>
      <c r="H986" s="399"/>
      <c r="I986" s="399"/>
      <c r="J986" s="399"/>
      <c r="K986" s="431"/>
      <c r="L986" s="399"/>
      <c r="M986" s="399"/>
      <c r="N986" s="399"/>
      <c r="O986" s="399"/>
      <c r="P986" s="399"/>
      <c r="Q986" s="399"/>
      <c r="R986" s="399"/>
      <c r="S986" s="400"/>
      <c r="T986" s="399"/>
      <c r="U986" s="400"/>
      <c r="V986" s="400"/>
      <c r="W986" s="400"/>
      <c r="X986" s="400"/>
      <c r="Y986" s="400"/>
      <c r="Z986" s="400"/>
      <c r="AA986" s="400"/>
      <c r="AB986" s="399"/>
      <c r="AC986" s="401"/>
      <c r="AD986" s="401"/>
      <c r="AE986" s="401"/>
      <c r="AF986" s="401"/>
      <c r="AG986" s="401"/>
      <c r="AH986" s="401"/>
    </row>
    <row r="987" ht="12.0" customHeight="1">
      <c r="A987" s="399"/>
      <c r="B987" s="436"/>
      <c r="C987" s="399"/>
      <c r="D987" s="399" t="s">
        <v>1050</v>
      </c>
      <c r="E987" s="399"/>
      <c r="F987" s="399"/>
      <c r="G987" s="399"/>
      <c r="H987" s="399"/>
      <c r="I987" s="399"/>
      <c r="J987" s="399"/>
      <c r="K987" s="431"/>
      <c r="L987" s="399"/>
      <c r="M987" s="399"/>
      <c r="N987" s="399"/>
      <c r="O987" s="399"/>
      <c r="P987" s="399"/>
      <c r="Q987" s="399"/>
      <c r="R987" s="399"/>
      <c r="S987" s="400"/>
      <c r="T987" s="399"/>
      <c r="U987" s="400"/>
      <c r="V987" s="400"/>
      <c r="W987" s="400"/>
      <c r="X987" s="400"/>
      <c r="Y987" s="400"/>
      <c r="Z987" s="400"/>
      <c r="AA987" s="400"/>
      <c r="AB987" s="399"/>
      <c r="AC987" s="401"/>
      <c r="AD987" s="401"/>
      <c r="AE987" s="401"/>
      <c r="AF987" s="401"/>
      <c r="AG987" s="401"/>
      <c r="AH987" s="401"/>
    </row>
    <row r="988" ht="12.0" customHeight="1">
      <c r="A988" s="399"/>
      <c r="B988" s="436"/>
      <c r="C988" s="399"/>
      <c r="D988" s="399" t="s">
        <v>1051</v>
      </c>
      <c r="E988" s="399"/>
      <c r="F988" s="399"/>
      <c r="G988" s="399"/>
      <c r="H988" s="399"/>
      <c r="I988" s="399"/>
      <c r="J988" s="399"/>
      <c r="K988" s="431"/>
      <c r="L988" s="399"/>
      <c r="M988" s="399"/>
      <c r="N988" s="399"/>
      <c r="O988" s="399"/>
      <c r="P988" s="399"/>
      <c r="Q988" s="399"/>
      <c r="R988" s="399"/>
      <c r="S988" s="400"/>
      <c r="T988" s="399"/>
      <c r="U988" s="400"/>
      <c r="V988" s="400"/>
      <c r="W988" s="400"/>
      <c r="X988" s="400"/>
      <c r="Y988" s="400"/>
      <c r="Z988" s="400"/>
      <c r="AA988" s="400"/>
      <c r="AB988" s="399"/>
      <c r="AC988" s="401"/>
      <c r="AD988" s="401"/>
      <c r="AE988" s="401"/>
      <c r="AF988" s="401"/>
      <c r="AG988" s="401"/>
      <c r="AH988" s="401"/>
    </row>
    <row r="989" ht="12.0" customHeight="1">
      <c r="A989" s="399"/>
      <c r="B989" s="436"/>
      <c r="C989" s="399"/>
      <c r="D989" s="399" t="s">
        <v>1052</v>
      </c>
      <c r="E989" s="399"/>
      <c r="F989" s="399"/>
      <c r="G989" s="399"/>
      <c r="H989" s="399"/>
      <c r="I989" s="399"/>
      <c r="J989" s="399"/>
      <c r="K989" s="431"/>
      <c r="L989" s="399"/>
      <c r="M989" s="399"/>
      <c r="N989" s="399"/>
      <c r="O989" s="399"/>
      <c r="P989" s="399"/>
      <c r="Q989" s="399"/>
      <c r="R989" s="399"/>
      <c r="S989" s="400"/>
      <c r="T989" s="399"/>
      <c r="U989" s="400"/>
      <c r="V989" s="400"/>
      <c r="W989" s="400"/>
      <c r="X989" s="400"/>
      <c r="Y989" s="400"/>
      <c r="Z989" s="400"/>
      <c r="AA989" s="400"/>
      <c r="AB989" s="399"/>
      <c r="AC989" s="401"/>
      <c r="AD989" s="401"/>
      <c r="AE989" s="401"/>
      <c r="AF989" s="401"/>
      <c r="AG989" s="401"/>
      <c r="AH989" s="401"/>
    </row>
    <row r="990" ht="12.0" customHeight="1">
      <c r="A990" s="399"/>
      <c r="B990" s="436"/>
      <c r="C990" s="399"/>
      <c r="D990" s="399" t="s">
        <v>1053</v>
      </c>
      <c r="E990" s="399"/>
      <c r="F990" s="399"/>
      <c r="G990" s="399"/>
      <c r="H990" s="399"/>
      <c r="I990" s="399"/>
      <c r="J990" s="399"/>
      <c r="K990" s="431"/>
      <c r="L990" s="399"/>
      <c r="M990" s="399"/>
      <c r="N990" s="399"/>
      <c r="O990" s="399"/>
      <c r="P990" s="399"/>
      <c r="Q990" s="399"/>
      <c r="R990" s="399"/>
      <c r="S990" s="400"/>
      <c r="T990" s="399"/>
      <c r="U990" s="400"/>
      <c r="V990" s="400"/>
      <c r="W990" s="400"/>
      <c r="X990" s="400"/>
      <c r="Y990" s="400"/>
      <c r="Z990" s="400"/>
      <c r="AA990" s="400"/>
      <c r="AB990" s="399"/>
      <c r="AC990" s="401"/>
      <c r="AD990" s="401"/>
      <c r="AE990" s="401"/>
      <c r="AF990" s="401"/>
      <c r="AG990" s="401"/>
      <c r="AH990" s="401"/>
    </row>
    <row r="991" ht="12.0" customHeight="1">
      <c r="A991" s="399"/>
      <c r="B991" s="436"/>
      <c r="C991" s="399"/>
      <c r="D991" s="399" t="s">
        <v>1054</v>
      </c>
      <c r="E991" s="399"/>
      <c r="F991" s="399"/>
      <c r="G991" s="399"/>
      <c r="H991" s="399"/>
      <c r="I991" s="399"/>
      <c r="J991" s="399"/>
      <c r="K991" s="431"/>
      <c r="L991" s="399"/>
      <c r="M991" s="399"/>
      <c r="N991" s="399"/>
      <c r="O991" s="399"/>
      <c r="P991" s="399"/>
      <c r="Q991" s="399"/>
      <c r="R991" s="399"/>
      <c r="S991" s="400"/>
      <c r="T991" s="399"/>
      <c r="U991" s="400"/>
      <c r="V991" s="400"/>
      <c r="W991" s="400"/>
      <c r="X991" s="400"/>
      <c r="Y991" s="400"/>
      <c r="Z991" s="400"/>
      <c r="AA991" s="400"/>
      <c r="AB991" s="399"/>
      <c r="AC991" s="401"/>
      <c r="AD991" s="401"/>
      <c r="AE991" s="401"/>
      <c r="AF991" s="401"/>
      <c r="AG991" s="401"/>
      <c r="AH991" s="401"/>
    </row>
    <row r="992" ht="12.0" customHeight="1">
      <c r="A992" s="399"/>
      <c r="B992" s="436"/>
      <c r="C992" s="399"/>
      <c r="D992" s="399"/>
      <c r="E992" s="399"/>
      <c r="F992" s="399"/>
      <c r="G992" s="399"/>
      <c r="H992" s="399"/>
      <c r="I992" s="399"/>
      <c r="J992" s="399"/>
      <c r="K992" s="431"/>
      <c r="L992" s="399"/>
      <c r="M992" s="399"/>
      <c r="N992" s="399"/>
      <c r="O992" s="399"/>
      <c r="P992" s="399"/>
      <c r="Q992" s="399"/>
      <c r="R992" s="399"/>
      <c r="S992" s="400"/>
      <c r="T992" s="399"/>
      <c r="U992" s="400"/>
      <c r="V992" s="400"/>
      <c r="W992" s="400"/>
      <c r="X992" s="400"/>
      <c r="Y992" s="400"/>
      <c r="Z992" s="400"/>
      <c r="AA992" s="400"/>
      <c r="AB992" s="399"/>
      <c r="AC992" s="401"/>
      <c r="AD992" s="401"/>
      <c r="AE992" s="401"/>
      <c r="AF992" s="401"/>
      <c r="AG992" s="401"/>
      <c r="AH992" s="401"/>
    </row>
    <row r="993" ht="12.0" customHeight="1">
      <c r="A993" s="399"/>
      <c r="B993" s="436"/>
      <c r="C993" s="469" t="s">
        <v>1055</v>
      </c>
      <c r="D993" s="399" t="s">
        <v>1056</v>
      </c>
      <c r="E993" s="399"/>
      <c r="F993" s="399"/>
      <c r="G993" s="399"/>
      <c r="H993" s="436" t="s">
        <v>410</v>
      </c>
      <c r="I993" s="423">
        <v>426.24399999999997</v>
      </c>
      <c r="J993" s="470">
        <v>1.0</v>
      </c>
      <c r="K993" s="431">
        <v>426.24399999999997</v>
      </c>
      <c r="L993" s="468">
        <v>0.0</v>
      </c>
      <c r="M993" s="431"/>
      <c r="N993" s="423"/>
      <c r="O993" s="431"/>
      <c r="P993" s="430"/>
      <c r="Q993" s="468">
        <v>8197.0</v>
      </c>
      <c r="R993" s="468"/>
      <c r="S993" s="400">
        <v>650022.1</v>
      </c>
      <c r="T993" s="439">
        <v>0.0</v>
      </c>
      <c r="U993" s="400"/>
      <c r="V993" s="400"/>
      <c r="W993" s="400"/>
      <c r="X993" s="400"/>
      <c r="Y993" s="400">
        <v>74483.40666666666</v>
      </c>
      <c r="Z993" s="400"/>
      <c r="AA993" s="400">
        <v>724505.5066666666</v>
      </c>
      <c r="AB993" s="399"/>
      <c r="AC993" s="401"/>
      <c r="AD993" s="401"/>
      <c r="AE993" s="401"/>
      <c r="AF993" s="401"/>
      <c r="AG993" s="401"/>
      <c r="AH993" s="401"/>
    </row>
    <row r="994" ht="12.0" customHeight="1">
      <c r="A994" s="399"/>
      <c r="B994" s="436"/>
      <c r="C994" s="399"/>
      <c r="D994" s="399"/>
      <c r="E994" s="399"/>
      <c r="F994" s="399"/>
      <c r="G994" s="399"/>
      <c r="H994" s="436"/>
      <c r="I994" s="431"/>
      <c r="J994" s="470"/>
      <c r="K994" s="470"/>
      <c r="L994" s="468"/>
      <c r="M994" s="400"/>
      <c r="N994" s="399"/>
      <c r="O994" s="399"/>
      <c r="P994" s="399"/>
      <c r="Q994" s="399"/>
      <c r="R994" s="399"/>
      <c r="S994" s="400"/>
      <c r="T994" s="399"/>
      <c r="U994" s="400"/>
      <c r="V994" s="400"/>
      <c r="W994" s="400"/>
      <c r="X994" s="400"/>
      <c r="Y994" s="400"/>
      <c r="Z994" s="400"/>
      <c r="AA994" s="400"/>
      <c r="AB994" s="399"/>
      <c r="AC994" s="401"/>
      <c r="AD994" s="401"/>
      <c r="AE994" s="401"/>
      <c r="AF994" s="401"/>
      <c r="AG994" s="401"/>
      <c r="AH994" s="401"/>
    </row>
    <row r="995" ht="12.0" customHeight="1">
      <c r="A995" s="399"/>
      <c r="B995" s="436"/>
      <c r="C995" s="399"/>
      <c r="D995" s="399"/>
      <c r="E995" s="399"/>
      <c r="F995" s="399"/>
      <c r="G995" s="399"/>
      <c r="H995" s="399"/>
      <c r="I995" s="399"/>
      <c r="J995" s="399"/>
      <c r="K995" s="436" t="s">
        <v>607</v>
      </c>
      <c r="L995" s="436" t="s">
        <v>541</v>
      </c>
      <c r="M995" s="436" t="s">
        <v>648</v>
      </c>
      <c r="N995" s="399"/>
      <c r="O995" s="399"/>
      <c r="P995" s="436"/>
      <c r="Q995" s="399"/>
      <c r="R995" s="399"/>
      <c r="S995" s="400"/>
      <c r="T995" s="399"/>
      <c r="U995" s="400"/>
      <c r="V995" s="400"/>
      <c r="W995" s="400"/>
      <c r="X995" s="400"/>
      <c r="Y995" s="400"/>
      <c r="Z995" s="400"/>
      <c r="AA995" s="400"/>
      <c r="AB995" s="399"/>
      <c r="AC995" s="401"/>
      <c r="AD995" s="401"/>
      <c r="AE995" s="401"/>
      <c r="AF995" s="401"/>
      <c r="AG995" s="401"/>
      <c r="AH995" s="401"/>
    </row>
    <row r="996" ht="12.0" customHeight="1">
      <c r="A996" s="399"/>
      <c r="B996" s="436"/>
      <c r="C996" s="399"/>
      <c r="D996" s="399"/>
      <c r="E996" s="441" t="s">
        <v>609</v>
      </c>
      <c r="F996" s="399"/>
      <c r="G996" s="435" t="s">
        <v>357</v>
      </c>
      <c r="H996" s="435" t="s">
        <v>1057</v>
      </c>
      <c r="I996" s="435" t="s">
        <v>612</v>
      </c>
      <c r="J996" s="435" t="s">
        <v>1030</v>
      </c>
      <c r="K996" s="435" t="s">
        <v>613</v>
      </c>
      <c r="L996" s="435" t="s">
        <v>614</v>
      </c>
      <c r="M996" s="435" t="s">
        <v>1058</v>
      </c>
      <c r="N996" s="399"/>
      <c r="O996" s="399"/>
      <c r="P996" s="436"/>
      <c r="Q996" s="399"/>
      <c r="R996" s="399"/>
      <c r="S996" s="400"/>
      <c r="T996" s="399"/>
      <c r="U996" s="400"/>
      <c r="V996" s="400"/>
      <c r="W996" s="400"/>
      <c r="X996" s="400"/>
      <c r="Y996" s="400"/>
      <c r="Z996" s="400"/>
      <c r="AA996" s="400"/>
      <c r="AB996" s="399"/>
      <c r="AC996" s="401"/>
      <c r="AD996" s="401"/>
      <c r="AE996" s="401"/>
      <c r="AF996" s="401"/>
      <c r="AG996" s="401"/>
      <c r="AH996" s="401"/>
    </row>
    <row r="997" ht="12.0" customHeight="1">
      <c r="A997" s="399"/>
      <c r="B997" s="436"/>
      <c r="C997" s="399"/>
      <c r="D997" s="399" t="s">
        <v>477</v>
      </c>
      <c r="E997" s="399" t="s">
        <v>1059</v>
      </c>
      <c r="F997" s="399"/>
      <c r="G997" s="436"/>
      <c r="H997" s="483"/>
      <c r="I997" s="455">
        <v>8197.0</v>
      </c>
      <c r="J997" s="483">
        <v>1901704.0</v>
      </c>
      <c r="K997" s="438">
        <v>0.0</v>
      </c>
      <c r="L997" s="431">
        <v>8197.0</v>
      </c>
      <c r="M997" s="431">
        <v>47.5426</v>
      </c>
      <c r="N997" s="455">
        <v>0.052</v>
      </c>
      <c r="O997" s="399" t="s">
        <v>1060</v>
      </c>
      <c r="P997" s="455">
        <v>426.24399999999997</v>
      </c>
      <c r="Q997" s="399" t="s">
        <v>1061</v>
      </c>
      <c r="R997" s="399"/>
      <c r="S997" s="400"/>
      <c r="T997" s="399"/>
      <c r="U997" s="400"/>
      <c r="V997" s="400"/>
      <c r="W997" s="400"/>
      <c r="X997" s="400"/>
      <c r="Y997" s="400"/>
      <c r="Z997" s="400"/>
      <c r="AA997" s="400"/>
      <c r="AB997" s="399"/>
      <c r="AC997" s="401"/>
      <c r="AD997" s="401"/>
      <c r="AE997" s="401"/>
      <c r="AF997" s="401"/>
      <c r="AG997" s="401"/>
      <c r="AH997" s="401"/>
    </row>
    <row r="998" ht="12.0" customHeight="1">
      <c r="A998" s="399"/>
      <c r="B998" s="436"/>
      <c r="C998" s="399"/>
      <c r="D998" s="399"/>
      <c r="E998" s="399"/>
      <c r="F998" s="399"/>
      <c r="G998" s="436"/>
      <c r="H998" s="455"/>
      <c r="I998" s="399"/>
      <c r="J998" s="483">
        <v>1901704.0</v>
      </c>
      <c r="K998" s="438"/>
      <c r="L998" s="431">
        <v>8197.0</v>
      </c>
      <c r="M998" s="431">
        <v>47.5426</v>
      </c>
      <c r="N998" s="436"/>
      <c r="O998" s="399"/>
      <c r="P998" s="455">
        <v>426.24399999999997</v>
      </c>
      <c r="Q998" s="399"/>
      <c r="R998" s="399"/>
      <c r="S998" s="400"/>
      <c r="T998" s="399"/>
      <c r="U998" s="400"/>
      <c r="V998" s="400"/>
      <c r="W998" s="400"/>
      <c r="X998" s="400"/>
      <c r="Y998" s="400"/>
      <c r="Z998" s="400"/>
      <c r="AA998" s="400"/>
      <c r="AB998" s="399"/>
      <c r="AC998" s="401"/>
      <c r="AD998" s="401"/>
      <c r="AE998" s="401"/>
      <c r="AF998" s="401"/>
      <c r="AG998" s="401"/>
      <c r="AH998" s="401"/>
    </row>
    <row r="999" ht="12.0" customHeight="1">
      <c r="A999" s="399"/>
      <c r="B999" s="436"/>
      <c r="C999" s="399"/>
      <c r="D999" s="399"/>
      <c r="E999" s="399"/>
      <c r="F999" s="399"/>
      <c r="G999" s="399"/>
      <c r="H999" s="436"/>
      <c r="I999" s="431"/>
      <c r="J999" s="470"/>
      <c r="K999" s="470"/>
      <c r="L999" s="468"/>
      <c r="M999" s="455" t="s">
        <v>1062</v>
      </c>
      <c r="N999" s="455" t="s">
        <v>1062</v>
      </c>
      <c r="O999" s="399"/>
      <c r="P999" s="399"/>
      <c r="Q999" s="399"/>
      <c r="R999" s="399"/>
      <c r="S999" s="400"/>
      <c r="T999" s="399"/>
      <c r="U999" s="400"/>
      <c r="V999" s="400"/>
      <c r="W999" s="400"/>
      <c r="X999" s="400"/>
      <c r="Y999" s="400"/>
      <c r="Z999" s="400"/>
      <c r="AA999" s="400"/>
      <c r="AB999" s="399"/>
      <c r="AC999" s="401"/>
      <c r="AD999" s="401"/>
      <c r="AE999" s="401"/>
      <c r="AF999" s="401"/>
      <c r="AG999" s="401"/>
      <c r="AH999" s="401"/>
    </row>
    <row r="1000" ht="12.0" customHeight="1">
      <c r="A1000" s="399"/>
      <c r="B1000" s="436"/>
      <c r="C1000" s="399"/>
      <c r="D1000" s="399"/>
      <c r="E1000" s="441" t="s">
        <v>544</v>
      </c>
      <c r="F1000" s="435" t="s">
        <v>553</v>
      </c>
      <c r="G1000" s="435" t="s">
        <v>649</v>
      </c>
      <c r="H1000" s="479" t="s">
        <v>631</v>
      </c>
      <c r="I1000" s="435" t="s">
        <v>632</v>
      </c>
      <c r="J1000" s="479" t="s">
        <v>633</v>
      </c>
      <c r="K1000" s="442" t="s">
        <v>634</v>
      </c>
      <c r="L1000" s="479" t="s">
        <v>635</v>
      </c>
      <c r="M1000" s="435" t="s">
        <v>1063</v>
      </c>
      <c r="N1000" s="435" t="s">
        <v>1064</v>
      </c>
      <c r="O1000" s="399"/>
      <c r="P1000" s="455"/>
      <c r="Q1000" s="399"/>
      <c r="R1000" s="399"/>
      <c r="S1000" s="400"/>
      <c r="T1000" s="399"/>
      <c r="U1000" s="400"/>
      <c r="V1000" s="400"/>
      <c r="W1000" s="400"/>
      <c r="X1000" s="400"/>
      <c r="Y1000" s="400"/>
      <c r="Z1000" s="400"/>
      <c r="AA1000" s="400"/>
      <c r="AB1000" s="399"/>
      <c r="AC1000" s="401"/>
      <c r="AD1000" s="401"/>
      <c r="AE1000" s="401"/>
      <c r="AF1000" s="401"/>
      <c r="AG1000" s="401"/>
      <c r="AH1000" s="401"/>
    </row>
    <row r="1001" ht="12.0" customHeight="1">
      <c r="A1001" s="399"/>
      <c r="B1001" s="436"/>
      <c r="C1001" s="399"/>
      <c r="D1001" s="399"/>
      <c r="E1001" s="399" t="s">
        <v>477</v>
      </c>
      <c r="F1001" s="480">
        <v>8197.0</v>
      </c>
      <c r="G1001" s="480">
        <v>1901704.0</v>
      </c>
      <c r="H1001" s="480">
        <v>47.5426</v>
      </c>
      <c r="I1001" s="456">
        <v>0.0</v>
      </c>
      <c r="J1001" s="456">
        <v>23771.3</v>
      </c>
      <c r="K1001" s="456">
        <v>50712.10666666667</v>
      </c>
      <c r="L1001" s="456">
        <v>74483.40666666666</v>
      </c>
      <c r="M1001" s="455">
        <v>79.3</v>
      </c>
      <c r="N1001" s="511">
        <v>650022.1</v>
      </c>
      <c r="O1001" s="399"/>
      <c r="P1001" s="455"/>
      <c r="Q1001" s="399"/>
      <c r="R1001" s="399"/>
      <c r="S1001" s="400"/>
      <c r="T1001" s="399"/>
      <c r="U1001" s="400"/>
      <c r="V1001" s="400"/>
      <c r="W1001" s="400"/>
      <c r="X1001" s="400"/>
      <c r="Y1001" s="400"/>
      <c r="Z1001" s="400"/>
      <c r="AA1001" s="400"/>
      <c r="AB1001" s="399"/>
      <c r="AC1001" s="401"/>
      <c r="AD1001" s="401"/>
      <c r="AE1001" s="401"/>
      <c r="AF1001" s="401"/>
      <c r="AG1001" s="401"/>
      <c r="AH1001" s="401"/>
    </row>
    <row r="1002" ht="12.0" customHeight="1">
      <c r="A1002" s="399"/>
      <c r="B1002" s="436"/>
      <c r="C1002" s="399"/>
      <c r="D1002" s="399"/>
      <c r="E1002" s="399"/>
      <c r="F1002" s="399"/>
      <c r="G1002" s="399"/>
      <c r="H1002" s="399"/>
      <c r="I1002" s="399"/>
      <c r="J1002" s="399"/>
      <c r="K1002" s="431"/>
      <c r="L1002" s="399"/>
      <c r="M1002" s="399"/>
      <c r="N1002" s="399"/>
      <c r="O1002" s="399"/>
      <c r="P1002" s="399"/>
      <c r="Q1002" s="399"/>
      <c r="R1002" s="399"/>
      <c r="S1002" s="400"/>
      <c r="T1002" s="399"/>
      <c r="U1002" s="400"/>
      <c r="V1002" s="400"/>
      <c r="W1002" s="400"/>
      <c r="X1002" s="400"/>
      <c r="Y1002" s="400"/>
      <c r="Z1002" s="400"/>
      <c r="AA1002" s="400"/>
      <c r="AB1002" s="399"/>
      <c r="AC1002" s="401"/>
      <c r="AD1002" s="401"/>
      <c r="AE1002" s="401"/>
      <c r="AF1002" s="401"/>
      <c r="AG1002" s="401"/>
      <c r="AH1002" s="401"/>
    </row>
    <row r="1003" ht="12.0" customHeight="1">
      <c r="A1003" s="399"/>
      <c r="B1003" s="436"/>
      <c r="C1003" s="469" t="s">
        <v>1065</v>
      </c>
      <c r="D1003" s="399" t="s">
        <v>1066</v>
      </c>
      <c r="E1003" s="399"/>
      <c r="F1003" s="399"/>
      <c r="G1003" s="399"/>
      <c r="H1003" s="436" t="s">
        <v>410</v>
      </c>
      <c r="I1003" s="423">
        <v>637.04</v>
      </c>
      <c r="J1003" s="470">
        <v>1.0</v>
      </c>
      <c r="K1003" s="431">
        <v>637.04</v>
      </c>
      <c r="L1003" s="468">
        <v>0.0</v>
      </c>
      <c r="M1003" s="431">
        <v>168.0</v>
      </c>
      <c r="N1003" s="423">
        <v>19591.039395804197</v>
      </c>
      <c r="O1003" s="431"/>
      <c r="P1003" s="430"/>
      <c r="Q1003" s="468">
        <v>585.0</v>
      </c>
      <c r="R1003" s="468"/>
      <c r="S1003" s="400">
        <v>0.0</v>
      </c>
      <c r="T1003" s="439">
        <v>0.0</v>
      </c>
      <c r="U1003" s="400">
        <v>8959.44</v>
      </c>
      <c r="V1003" s="400">
        <v>161340.2496</v>
      </c>
      <c r="W1003" s="400"/>
      <c r="X1003" s="400"/>
      <c r="Y1003" s="400">
        <v>2701.1111111111113</v>
      </c>
      <c r="Z1003" s="400"/>
      <c r="AA1003" s="400">
        <v>173000.80071111114</v>
      </c>
      <c r="AB1003" s="399"/>
      <c r="AC1003" s="399"/>
      <c r="AD1003" s="399"/>
      <c r="AE1003" s="399"/>
      <c r="AF1003" s="399"/>
      <c r="AG1003" s="399"/>
      <c r="AH1003" s="399"/>
    </row>
    <row r="1004" ht="12.0" customHeight="1">
      <c r="A1004" s="399"/>
      <c r="B1004" s="436"/>
      <c r="C1004" s="399"/>
      <c r="D1004" s="399"/>
      <c r="E1004" s="399"/>
      <c r="F1004" s="399"/>
      <c r="G1004" s="399"/>
      <c r="H1004" s="436"/>
      <c r="I1004" s="431"/>
      <c r="J1004" s="470"/>
      <c r="K1004" s="470"/>
      <c r="L1004" s="468"/>
      <c r="M1004" s="400"/>
      <c r="N1004" s="399"/>
      <c r="O1004" s="399"/>
      <c r="P1004" s="399"/>
      <c r="Q1004" s="399"/>
      <c r="R1004" s="399"/>
      <c r="S1004" s="400"/>
      <c r="T1004" s="399"/>
      <c r="U1004" s="400"/>
      <c r="V1004" s="400"/>
      <c r="W1004" s="400"/>
      <c r="X1004" s="400"/>
      <c r="Y1004" s="400"/>
      <c r="Z1004" s="400"/>
      <c r="AA1004" s="400"/>
      <c r="AB1004" s="399"/>
      <c r="AC1004" s="401"/>
      <c r="AD1004" s="401"/>
      <c r="AE1004" s="401"/>
      <c r="AF1004" s="401"/>
      <c r="AG1004" s="401"/>
      <c r="AH1004" s="401"/>
    </row>
    <row r="1005" ht="12.0" customHeight="1">
      <c r="A1005" s="399"/>
      <c r="B1005" s="436"/>
      <c r="C1005" s="399"/>
      <c r="D1005" s="399"/>
      <c r="E1005" s="399"/>
      <c r="F1005" s="399"/>
      <c r="G1005" s="399"/>
      <c r="H1005" s="399"/>
      <c r="I1005" s="399"/>
      <c r="J1005" s="399"/>
      <c r="K1005" s="436" t="s">
        <v>607</v>
      </c>
      <c r="L1005" s="436" t="s">
        <v>541</v>
      </c>
      <c r="M1005" s="436" t="s">
        <v>648</v>
      </c>
      <c r="N1005" s="399"/>
      <c r="O1005" s="399"/>
      <c r="P1005" s="436"/>
      <c r="Q1005" s="399"/>
      <c r="R1005" s="399"/>
      <c r="S1005" s="400"/>
      <c r="T1005" s="399"/>
      <c r="U1005" s="400"/>
      <c r="V1005" s="400"/>
      <c r="W1005" s="400"/>
      <c r="X1005" s="400"/>
      <c r="Y1005" s="400"/>
      <c r="Z1005" s="400"/>
      <c r="AA1005" s="400"/>
      <c r="AB1005" s="399"/>
      <c r="AC1005" s="401"/>
      <c r="AD1005" s="401"/>
      <c r="AE1005" s="401"/>
      <c r="AF1005" s="401"/>
      <c r="AG1005" s="401"/>
      <c r="AH1005" s="401"/>
    </row>
    <row r="1006" ht="12.0" customHeight="1">
      <c r="A1006" s="399"/>
      <c r="B1006" s="436"/>
      <c r="C1006" s="399"/>
      <c r="D1006" s="399"/>
      <c r="E1006" s="441" t="s">
        <v>609</v>
      </c>
      <c r="F1006" s="435" t="s">
        <v>611</v>
      </c>
      <c r="G1006" s="435" t="s">
        <v>357</v>
      </c>
      <c r="H1006" s="435" t="s">
        <v>1057</v>
      </c>
      <c r="I1006" s="435" t="s">
        <v>612</v>
      </c>
      <c r="J1006" s="435" t="s">
        <v>1030</v>
      </c>
      <c r="K1006" s="435" t="s">
        <v>613</v>
      </c>
      <c r="L1006" s="435" t="s">
        <v>614</v>
      </c>
      <c r="M1006" s="435" t="s">
        <v>1058</v>
      </c>
      <c r="N1006" s="399"/>
      <c r="O1006" s="399"/>
      <c r="P1006" s="436"/>
      <c r="Q1006" s="399"/>
      <c r="R1006" s="399"/>
      <c r="S1006" s="400"/>
      <c r="T1006" s="399"/>
      <c r="U1006" s="400"/>
      <c r="V1006" s="400"/>
      <c r="W1006" s="400"/>
      <c r="X1006" s="400"/>
      <c r="Y1006" s="400"/>
      <c r="Z1006" s="400"/>
      <c r="AA1006" s="400"/>
      <c r="AB1006" s="399"/>
      <c r="AC1006" s="401"/>
      <c r="AD1006" s="401"/>
      <c r="AE1006" s="401"/>
      <c r="AF1006" s="401"/>
      <c r="AG1006" s="401"/>
      <c r="AH1006" s="401"/>
    </row>
    <row r="1007" ht="12.0" customHeight="1">
      <c r="A1007" s="399"/>
      <c r="B1007" s="436"/>
      <c r="C1007" s="399"/>
      <c r="D1007" s="399" t="s">
        <v>477</v>
      </c>
      <c r="E1007" s="399" t="s">
        <v>1067</v>
      </c>
      <c r="F1007" s="423">
        <v>5938.0</v>
      </c>
      <c r="G1007" s="436"/>
      <c r="H1007" s="483"/>
      <c r="I1007" s="455">
        <v>245.0</v>
      </c>
      <c r="J1007" s="483"/>
      <c r="K1007" s="438">
        <v>0.0</v>
      </c>
      <c r="L1007" s="431">
        <v>245.0</v>
      </c>
      <c r="M1007" s="431">
        <v>0.30246913580246915</v>
      </c>
      <c r="N1007" s="455">
        <v>0.08</v>
      </c>
      <c r="O1007" s="399" t="s">
        <v>1068</v>
      </c>
      <c r="P1007" s="455">
        <v>475.04</v>
      </c>
      <c r="Q1007" s="399" t="s">
        <v>1069</v>
      </c>
      <c r="R1007" s="399"/>
      <c r="S1007" s="400"/>
      <c r="T1007" s="399"/>
      <c r="U1007" s="400"/>
      <c r="V1007" s="400"/>
      <c r="W1007" s="400"/>
      <c r="X1007" s="400"/>
      <c r="Y1007" s="400"/>
      <c r="Z1007" s="400"/>
      <c r="AA1007" s="400"/>
      <c r="AB1007" s="399"/>
      <c r="AC1007" s="401"/>
      <c r="AD1007" s="401"/>
      <c r="AE1007" s="401"/>
      <c r="AF1007" s="401"/>
      <c r="AG1007" s="401"/>
      <c r="AH1007" s="401"/>
    </row>
    <row r="1008" ht="12.0" customHeight="1">
      <c r="A1008" s="399"/>
      <c r="B1008" s="436"/>
      <c r="C1008" s="399"/>
      <c r="D1008" s="399" t="s">
        <v>478</v>
      </c>
      <c r="E1008" s="399" t="s">
        <v>1070</v>
      </c>
      <c r="F1008" s="399"/>
      <c r="G1008" s="436">
        <v>5.0</v>
      </c>
      <c r="H1008" s="483"/>
      <c r="I1008" s="480">
        <v>168.0</v>
      </c>
      <c r="J1008" s="483"/>
      <c r="K1008" s="438">
        <v>0.0</v>
      </c>
      <c r="L1008" s="431">
        <v>168.0</v>
      </c>
      <c r="M1008" s="431">
        <v>1.75</v>
      </c>
      <c r="N1008" s="455">
        <v>2.0</v>
      </c>
      <c r="O1008" s="399" t="s">
        <v>1071</v>
      </c>
      <c r="P1008" s="455">
        <v>10.0</v>
      </c>
      <c r="Q1008" s="399" t="s">
        <v>263</v>
      </c>
      <c r="R1008" s="399"/>
      <c r="S1008" s="400"/>
      <c r="T1008" s="399"/>
      <c r="U1008" s="400"/>
      <c r="V1008" s="400"/>
      <c r="W1008" s="400"/>
      <c r="X1008" s="400"/>
      <c r="Y1008" s="400"/>
      <c r="Z1008" s="400"/>
      <c r="AA1008" s="400"/>
      <c r="AB1008" s="399"/>
      <c r="AC1008" s="401"/>
      <c r="AD1008" s="401"/>
      <c r="AE1008" s="401"/>
      <c r="AF1008" s="401"/>
      <c r="AG1008" s="401"/>
      <c r="AH1008" s="401"/>
    </row>
    <row r="1009" ht="12.0" customHeight="1">
      <c r="A1009" s="399"/>
      <c r="B1009" s="436"/>
      <c r="C1009" s="399"/>
      <c r="D1009" s="399" t="s">
        <v>477</v>
      </c>
      <c r="E1009" s="399" t="s">
        <v>1072</v>
      </c>
      <c r="F1009" s="423"/>
      <c r="G1009" s="436">
        <v>8.0</v>
      </c>
      <c r="H1009" s="483"/>
      <c r="I1009" s="455">
        <v>340.0</v>
      </c>
      <c r="J1009" s="483"/>
      <c r="K1009" s="438">
        <v>0.0</v>
      </c>
      <c r="L1009" s="431">
        <v>340.0</v>
      </c>
      <c r="M1009" s="431">
        <v>0.41975308641975306</v>
      </c>
      <c r="N1009" s="455">
        <v>8.0</v>
      </c>
      <c r="O1009" s="399" t="s">
        <v>1073</v>
      </c>
      <c r="P1009" s="455">
        <v>64.0</v>
      </c>
      <c r="Q1009" s="399" t="s">
        <v>263</v>
      </c>
      <c r="R1009" s="399"/>
      <c r="S1009" s="400"/>
      <c r="T1009" s="399"/>
      <c r="U1009" s="400"/>
      <c r="V1009" s="400"/>
      <c r="W1009" s="400"/>
      <c r="X1009" s="400"/>
      <c r="Y1009" s="400"/>
      <c r="Z1009" s="400"/>
      <c r="AA1009" s="400"/>
      <c r="AB1009" s="399"/>
      <c r="AC1009" s="401"/>
      <c r="AD1009" s="401"/>
      <c r="AE1009" s="401"/>
      <c r="AF1009" s="401"/>
      <c r="AG1009" s="401"/>
      <c r="AH1009" s="401"/>
    </row>
    <row r="1010" ht="12.0" customHeight="1">
      <c r="A1010" s="399"/>
      <c r="B1010" s="436"/>
      <c r="C1010" s="399"/>
      <c r="D1010" s="399" t="s">
        <v>511</v>
      </c>
      <c r="E1010" s="399" t="s">
        <v>1074</v>
      </c>
      <c r="F1010" s="399"/>
      <c r="G1010" s="436">
        <v>11.0</v>
      </c>
      <c r="H1010" s="480">
        <v>2528.2400000000002</v>
      </c>
      <c r="I1010" s="480">
        <v>18911.235200000003</v>
      </c>
      <c r="J1010" s="483">
        <v>48542.208000000006</v>
      </c>
      <c r="K1010" s="438">
        <v>0.0</v>
      </c>
      <c r="L1010" s="431">
        <v>18911.235200000003</v>
      </c>
      <c r="M1010" s="431">
        <v>882.5856000000001</v>
      </c>
      <c r="N1010" s="455">
        <v>4.0</v>
      </c>
      <c r="O1010" s="399" t="s">
        <v>1071</v>
      </c>
      <c r="P1010" s="455">
        <v>44.0</v>
      </c>
      <c r="Q1010" s="399" t="s">
        <v>263</v>
      </c>
      <c r="R1010" s="399"/>
      <c r="S1010" s="400"/>
      <c r="T1010" s="399"/>
      <c r="U1010" s="400"/>
      <c r="V1010" s="400"/>
      <c r="W1010" s="400"/>
      <c r="X1010" s="400"/>
      <c r="Y1010" s="400"/>
      <c r="Z1010" s="400"/>
      <c r="AA1010" s="400"/>
      <c r="AB1010" s="399"/>
      <c r="AC1010" s="401"/>
      <c r="AD1010" s="401"/>
      <c r="AE1010" s="401"/>
      <c r="AF1010" s="401"/>
      <c r="AG1010" s="401"/>
      <c r="AH1010" s="401"/>
    </row>
    <row r="1011" ht="12.0" customHeight="1">
      <c r="A1011" s="399"/>
      <c r="B1011" s="436"/>
      <c r="C1011" s="399"/>
      <c r="D1011" s="399" t="s">
        <v>511</v>
      </c>
      <c r="E1011" s="399" t="s">
        <v>1075</v>
      </c>
      <c r="F1011" s="399"/>
      <c r="G1011" s="436">
        <v>11.0</v>
      </c>
      <c r="H1011" s="483"/>
      <c r="I1011" s="480">
        <v>679.8041958041958</v>
      </c>
      <c r="J1011" s="512">
        <v>97212.0</v>
      </c>
      <c r="K1011" s="438">
        <v>0.0</v>
      </c>
      <c r="L1011" s="478">
        <v>679.8041958041958</v>
      </c>
      <c r="M1011" s="478">
        <v>9.7212</v>
      </c>
      <c r="N1011" s="455">
        <v>4.0</v>
      </c>
      <c r="O1011" s="399" t="s">
        <v>1071</v>
      </c>
      <c r="P1011" s="455">
        <v>44.0</v>
      </c>
      <c r="Q1011" s="399" t="s">
        <v>263</v>
      </c>
      <c r="R1011" s="399"/>
      <c r="S1011" s="400"/>
      <c r="T1011" s="399"/>
      <c r="U1011" s="400"/>
      <c r="V1011" s="400"/>
      <c r="W1011" s="400"/>
      <c r="X1011" s="400"/>
      <c r="Y1011" s="400"/>
      <c r="Z1011" s="400"/>
      <c r="AA1011" s="400"/>
      <c r="AB1011" s="399"/>
      <c r="AC1011" s="401"/>
      <c r="AD1011" s="401"/>
      <c r="AE1011" s="401"/>
      <c r="AF1011" s="401"/>
      <c r="AG1011" s="401"/>
      <c r="AH1011" s="401"/>
    </row>
    <row r="1012" ht="12.0" customHeight="1">
      <c r="A1012" s="399"/>
      <c r="B1012" s="436"/>
      <c r="C1012" s="399"/>
      <c r="D1012" s="399"/>
      <c r="E1012" s="399"/>
      <c r="F1012" s="399"/>
      <c r="G1012" s="436"/>
      <c r="H1012" s="455"/>
      <c r="I1012" s="399"/>
      <c r="J1012" s="483">
        <v>145754.208</v>
      </c>
      <c r="K1012" s="438"/>
      <c r="L1012" s="431">
        <v>20344.039395804197</v>
      </c>
      <c r="M1012" s="431">
        <v>894.7790222222222</v>
      </c>
      <c r="N1012" s="436"/>
      <c r="O1012" s="399"/>
      <c r="P1012" s="455">
        <v>637.04</v>
      </c>
      <c r="Q1012" s="399"/>
      <c r="R1012" s="399"/>
      <c r="S1012" s="400"/>
      <c r="T1012" s="399"/>
      <c r="U1012" s="400"/>
      <c r="V1012" s="400"/>
      <c r="W1012" s="400"/>
      <c r="X1012" s="400"/>
      <c r="Y1012" s="400"/>
      <c r="Z1012" s="400"/>
      <c r="AA1012" s="400"/>
      <c r="AB1012" s="399"/>
      <c r="AC1012" s="401"/>
      <c r="AD1012" s="401"/>
      <c r="AE1012" s="401"/>
      <c r="AF1012" s="401"/>
      <c r="AG1012" s="401"/>
      <c r="AH1012" s="401"/>
    </row>
    <row r="1013" ht="12.0" customHeight="1">
      <c r="A1013" s="399"/>
      <c r="B1013" s="436"/>
      <c r="C1013" s="399"/>
      <c r="D1013" s="399"/>
      <c r="E1013" s="399"/>
      <c r="F1013" s="399"/>
      <c r="G1013" s="399"/>
      <c r="H1013" s="436"/>
      <c r="I1013" s="431"/>
      <c r="J1013" s="470"/>
      <c r="K1013" s="470"/>
      <c r="L1013" s="468"/>
      <c r="M1013" s="455"/>
      <c r="N1013" s="455"/>
      <c r="O1013" s="399"/>
      <c r="P1013" s="399"/>
      <c r="Q1013" s="399"/>
      <c r="R1013" s="399"/>
      <c r="S1013" s="400"/>
      <c r="T1013" s="399"/>
      <c r="U1013" s="400"/>
      <c r="V1013" s="400"/>
      <c r="W1013" s="400"/>
      <c r="X1013" s="400"/>
      <c r="Y1013" s="400"/>
      <c r="Z1013" s="400"/>
      <c r="AA1013" s="400"/>
      <c r="AB1013" s="399"/>
      <c r="AC1013" s="401"/>
      <c r="AD1013" s="401"/>
      <c r="AE1013" s="401"/>
      <c r="AF1013" s="401"/>
      <c r="AG1013" s="401"/>
      <c r="AH1013" s="401"/>
    </row>
    <row r="1014" ht="12.0" customHeight="1">
      <c r="A1014" s="399"/>
      <c r="B1014" s="436"/>
      <c r="C1014" s="399"/>
      <c r="D1014" s="399"/>
      <c r="E1014" s="441" t="s">
        <v>544</v>
      </c>
      <c r="F1014" s="435" t="s">
        <v>553</v>
      </c>
      <c r="G1014" s="435" t="s">
        <v>649</v>
      </c>
      <c r="H1014" s="479" t="s">
        <v>631</v>
      </c>
      <c r="I1014" s="435" t="s">
        <v>632</v>
      </c>
      <c r="J1014" s="479" t="s">
        <v>633</v>
      </c>
      <c r="K1014" s="442" t="s">
        <v>634</v>
      </c>
      <c r="L1014" s="479" t="s">
        <v>635</v>
      </c>
      <c r="M1014" s="435"/>
      <c r="N1014" s="435"/>
      <c r="O1014" s="399"/>
      <c r="P1014" s="455"/>
      <c r="Q1014" s="399"/>
      <c r="R1014" s="399"/>
      <c r="S1014" s="400"/>
      <c r="T1014" s="399"/>
      <c r="U1014" s="400"/>
      <c r="V1014" s="400"/>
      <c r="W1014" s="400"/>
      <c r="X1014" s="400"/>
      <c r="Y1014" s="400"/>
      <c r="Z1014" s="400"/>
      <c r="AA1014" s="400"/>
      <c r="AB1014" s="399"/>
      <c r="AC1014" s="401"/>
      <c r="AD1014" s="401"/>
      <c r="AE1014" s="401"/>
      <c r="AF1014" s="401"/>
      <c r="AG1014" s="401"/>
      <c r="AH1014" s="401"/>
    </row>
    <row r="1015" ht="12.0" customHeight="1">
      <c r="A1015" s="399"/>
      <c r="B1015" s="436"/>
      <c r="C1015" s="399"/>
      <c r="D1015" s="399"/>
      <c r="E1015" s="399" t="s">
        <v>477</v>
      </c>
      <c r="F1015" s="480">
        <v>585.0</v>
      </c>
      <c r="G1015" s="480">
        <v>0.0</v>
      </c>
      <c r="H1015" s="480">
        <v>0.7222222222222222</v>
      </c>
      <c r="I1015" s="456">
        <v>0.0</v>
      </c>
      <c r="J1015" s="456">
        <v>361.1111111111111</v>
      </c>
      <c r="K1015" s="456">
        <v>2340.0</v>
      </c>
      <c r="L1015" s="456">
        <v>2701.1111111111113</v>
      </c>
      <c r="M1015" s="455"/>
      <c r="N1015" s="511"/>
      <c r="O1015" s="399"/>
      <c r="P1015" s="455"/>
      <c r="Q1015" s="399"/>
      <c r="R1015" s="399"/>
      <c r="S1015" s="400"/>
      <c r="T1015" s="399"/>
      <c r="U1015" s="400"/>
      <c r="V1015" s="400"/>
      <c r="W1015" s="400"/>
      <c r="X1015" s="400"/>
      <c r="Y1015" s="400"/>
      <c r="Z1015" s="400"/>
      <c r="AA1015" s="400"/>
      <c r="AB1015" s="399"/>
      <c r="AC1015" s="401"/>
      <c r="AD1015" s="401"/>
      <c r="AE1015" s="401"/>
      <c r="AF1015" s="401"/>
      <c r="AG1015" s="401"/>
      <c r="AH1015" s="401"/>
    </row>
    <row r="1016" ht="12.0" customHeight="1">
      <c r="A1016" s="399"/>
      <c r="B1016" s="436"/>
      <c r="C1016" s="399"/>
      <c r="D1016" s="399"/>
      <c r="E1016" s="399" t="s">
        <v>478</v>
      </c>
      <c r="F1016" s="480">
        <v>168.0</v>
      </c>
      <c r="G1016" s="480">
        <v>0.0</v>
      </c>
      <c r="H1016" s="480">
        <v>1.75</v>
      </c>
      <c r="I1016" s="456">
        <v>0.0</v>
      </c>
      <c r="J1016" s="456">
        <v>0.0</v>
      </c>
      <c r="K1016" s="456">
        <v>8959.44</v>
      </c>
      <c r="L1016" s="456">
        <v>8959.44</v>
      </c>
      <c r="M1016" s="431" t="s">
        <v>740</v>
      </c>
      <c r="N1016" s="436"/>
      <c r="O1016" s="399"/>
      <c r="P1016" s="455"/>
      <c r="Q1016" s="399"/>
      <c r="R1016" s="399"/>
      <c r="S1016" s="400"/>
      <c r="T1016" s="399"/>
      <c r="U1016" s="400"/>
      <c r="V1016" s="400"/>
      <c r="W1016" s="400"/>
      <c r="X1016" s="400"/>
      <c r="Y1016" s="400"/>
      <c r="Z1016" s="400"/>
      <c r="AA1016" s="400"/>
      <c r="AB1016" s="399"/>
      <c r="AC1016" s="428"/>
      <c r="AD1016" s="401"/>
      <c r="AE1016" s="505"/>
      <c r="AF1016" s="401"/>
      <c r="AG1016" s="401"/>
      <c r="AH1016" s="401"/>
    </row>
    <row r="1017" ht="12.0" customHeight="1">
      <c r="A1017" s="399"/>
      <c r="B1017" s="436"/>
      <c r="C1017" s="399"/>
      <c r="D1017" s="399"/>
      <c r="E1017" s="399" t="s">
        <v>1076</v>
      </c>
      <c r="F1017" s="480">
        <v>18911.235200000003</v>
      </c>
      <c r="G1017" s="480">
        <v>48542.208000000006</v>
      </c>
      <c r="H1017" s="480">
        <v>882.5856000000001</v>
      </c>
      <c r="I1017" s="456">
        <v>57368.064000000006</v>
      </c>
      <c r="J1017" s="456">
        <v>9708.441600000002</v>
      </c>
      <c r="K1017" s="456">
        <v>24271.104000000003</v>
      </c>
      <c r="L1017" s="456">
        <v>91347.60960000001</v>
      </c>
      <c r="M1017" s="431"/>
      <c r="N1017" s="436"/>
      <c r="O1017" s="399"/>
      <c r="P1017" s="455"/>
      <c r="Q1017" s="399"/>
      <c r="R1017" s="399"/>
      <c r="S1017" s="400"/>
      <c r="T1017" s="399"/>
      <c r="U1017" s="400"/>
      <c r="V1017" s="400"/>
      <c r="W1017" s="400"/>
      <c r="X1017" s="400"/>
      <c r="Y1017" s="400"/>
      <c r="Z1017" s="400"/>
      <c r="AA1017" s="400"/>
      <c r="AB1017" s="399"/>
      <c r="AC1017" s="401"/>
      <c r="AD1017" s="401"/>
      <c r="AE1017" s="401"/>
      <c r="AF1017" s="401"/>
      <c r="AG1017" s="401"/>
      <c r="AH1017" s="401"/>
    </row>
    <row r="1018" ht="12.0" customHeight="1">
      <c r="A1018" s="399"/>
      <c r="B1018" s="436"/>
      <c r="C1018" s="399"/>
      <c r="D1018" s="399"/>
      <c r="E1018" s="399" t="s">
        <v>1077</v>
      </c>
      <c r="F1018" s="480">
        <v>679.8041958041958</v>
      </c>
      <c r="G1018" s="480">
        <v>97212.0</v>
      </c>
      <c r="H1018" s="480">
        <v>9.7212</v>
      </c>
      <c r="I1018" s="456">
        <v>13609.68</v>
      </c>
      <c r="J1018" s="456">
        <v>7776.96</v>
      </c>
      <c r="K1018" s="456">
        <v>48606.0</v>
      </c>
      <c r="L1018" s="456">
        <v>69992.64</v>
      </c>
      <c r="M1018" s="431"/>
      <c r="N1018" s="436"/>
      <c r="O1018" s="399"/>
      <c r="P1018" s="455"/>
      <c r="Q1018" s="399"/>
      <c r="R1018" s="399"/>
      <c r="S1018" s="400"/>
      <c r="T1018" s="399"/>
      <c r="U1018" s="400"/>
      <c r="V1018" s="400"/>
      <c r="W1018" s="400"/>
      <c r="X1018" s="400"/>
      <c r="Y1018" s="400"/>
      <c r="Z1018" s="400"/>
      <c r="AA1018" s="400"/>
      <c r="AB1018" s="399"/>
      <c r="AC1018" s="401"/>
      <c r="AD1018" s="401"/>
      <c r="AE1018" s="401"/>
      <c r="AF1018" s="401"/>
      <c r="AG1018" s="401"/>
      <c r="AH1018" s="401"/>
    </row>
    <row r="1019" ht="12.0" customHeight="1">
      <c r="A1019" s="399"/>
      <c r="B1019" s="436"/>
      <c r="C1019" s="399"/>
      <c r="D1019" s="399"/>
      <c r="E1019" s="399"/>
      <c r="F1019" s="399"/>
      <c r="G1019" s="399"/>
      <c r="H1019" s="399"/>
      <c r="I1019" s="399"/>
      <c r="J1019" s="399"/>
      <c r="K1019" s="399"/>
      <c r="L1019" s="399"/>
      <c r="M1019" s="399"/>
      <c r="N1019" s="399"/>
      <c r="O1019" s="399"/>
      <c r="P1019" s="399"/>
      <c r="Q1019" s="399"/>
      <c r="R1019" s="399"/>
      <c r="S1019" s="399"/>
      <c r="T1019" s="399"/>
      <c r="U1019" s="399"/>
      <c r="V1019" s="399"/>
      <c r="W1019" s="399"/>
      <c r="X1019" s="399"/>
      <c r="Y1019" s="399"/>
      <c r="Z1019" s="399"/>
      <c r="AA1019" s="400"/>
      <c r="AB1019" s="399"/>
      <c r="AC1019" s="401"/>
      <c r="AD1019" s="401"/>
      <c r="AE1019" s="401"/>
      <c r="AF1019" s="401"/>
      <c r="AG1019" s="401"/>
      <c r="AH1019" s="401"/>
    </row>
    <row r="1020" ht="12.0" customHeight="1">
      <c r="A1020" s="399"/>
      <c r="B1020" s="436"/>
      <c r="C1020" s="436" t="s">
        <v>1078</v>
      </c>
      <c r="D1020" s="399" t="s">
        <v>745</v>
      </c>
      <c r="E1020" s="399"/>
      <c r="F1020" s="399"/>
      <c r="G1020" s="399"/>
      <c r="H1020" s="436"/>
      <c r="I1020" s="423">
        <v>51.36296296296297</v>
      </c>
      <c r="J1020" s="470"/>
      <c r="K1020" s="423">
        <v>51.36296296296297</v>
      </c>
      <c r="L1020" s="423">
        <v>0.0</v>
      </c>
      <c r="M1020" s="423">
        <v>0.0</v>
      </c>
      <c r="N1020" s="423">
        <v>0.0</v>
      </c>
      <c r="O1020" s="423">
        <v>0.0</v>
      </c>
      <c r="P1020" s="423">
        <v>0.0</v>
      </c>
      <c r="Q1020" s="423">
        <v>9208.0</v>
      </c>
      <c r="R1020" s="423">
        <v>0.0</v>
      </c>
      <c r="S1020" s="400">
        <v>0.0</v>
      </c>
      <c r="T1020" s="400">
        <v>0.0</v>
      </c>
      <c r="U1020" s="400">
        <v>0.0</v>
      </c>
      <c r="V1020" s="400">
        <v>0.0</v>
      </c>
      <c r="W1020" s="400">
        <v>0.0</v>
      </c>
      <c r="X1020" s="400">
        <v>0.0</v>
      </c>
      <c r="Y1020" s="400">
        <v>39723.29938271605</v>
      </c>
      <c r="Z1020" s="400">
        <v>0.0</v>
      </c>
      <c r="AA1020" s="400">
        <v>39723.29938271605</v>
      </c>
      <c r="AB1020" s="399"/>
      <c r="AC1020" s="401"/>
      <c r="AD1020" s="401"/>
      <c r="AE1020" s="401"/>
      <c r="AF1020" s="401"/>
      <c r="AG1020" s="401"/>
      <c r="AH1020" s="401"/>
    </row>
    <row r="1021" ht="12.0" customHeight="1">
      <c r="A1021" s="399"/>
      <c r="B1021" s="436"/>
      <c r="C1021" s="399"/>
      <c r="D1021" s="441" t="s">
        <v>238</v>
      </c>
      <c r="E1021" s="399"/>
      <c r="F1021" s="399"/>
      <c r="G1021" s="399"/>
      <c r="H1021" s="399"/>
      <c r="I1021" s="399"/>
      <c r="J1021" s="399"/>
      <c r="K1021" s="431"/>
      <c r="L1021" s="399"/>
      <c r="M1021" s="399"/>
      <c r="N1021" s="399"/>
      <c r="O1021" s="399"/>
      <c r="P1021" s="399"/>
      <c r="Q1021" s="399"/>
      <c r="R1021" s="399"/>
      <c r="S1021" s="400"/>
      <c r="T1021" s="399"/>
      <c r="U1021" s="400"/>
      <c r="V1021" s="400"/>
      <c r="W1021" s="400"/>
      <c r="X1021" s="400"/>
      <c r="Y1021" s="400"/>
      <c r="Z1021" s="400"/>
      <c r="AA1021" s="400"/>
      <c r="AB1021" s="399"/>
      <c r="AC1021" s="401"/>
      <c r="AD1021" s="401"/>
      <c r="AE1021" s="401"/>
      <c r="AF1021" s="401"/>
      <c r="AG1021" s="401"/>
      <c r="AH1021" s="401"/>
    </row>
    <row r="1022" ht="12.0" customHeight="1">
      <c r="A1022" s="399"/>
      <c r="B1022" s="436"/>
      <c r="C1022" s="399"/>
      <c r="D1022" s="399" t="s">
        <v>746</v>
      </c>
      <c r="E1022" s="399"/>
      <c r="F1022" s="399"/>
      <c r="G1022" s="399"/>
      <c r="H1022" s="399"/>
      <c r="I1022" s="399"/>
      <c r="J1022" s="399"/>
      <c r="K1022" s="431"/>
      <c r="L1022" s="399"/>
      <c r="M1022" s="399"/>
      <c r="N1022" s="399"/>
      <c r="O1022" s="399"/>
      <c r="P1022" s="399"/>
      <c r="Q1022" s="399"/>
      <c r="R1022" s="399"/>
      <c r="S1022" s="400"/>
      <c r="T1022" s="399"/>
      <c r="U1022" s="400"/>
      <c r="V1022" s="400"/>
      <c r="W1022" s="400"/>
      <c r="X1022" s="400"/>
      <c r="Y1022" s="400"/>
      <c r="Z1022" s="400"/>
      <c r="AA1022" s="400"/>
      <c r="AB1022" s="399"/>
      <c r="AC1022" s="401"/>
      <c r="AD1022" s="401"/>
      <c r="AE1022" s="401"/>
      <c r="AF1022" s="401"/>
      <c r="AG1022" s="401"/>
      <c r="AH1022" s="401"/>
    </row>
    <row r="1023" ht="12.0" customHeight="1">
      <c r="A1023" s="399"/>
      <c r="B1023" s="436"/>
      <c r="C1023" s="399"/>
      <c r="D1023" s="399" t="s">
        <v>747</v>
      </c>
      <c r="E1023" s="399"/>
      <c r="F1023" s="399"/>
      <c r="G1023" s="399"/>
      <c r="H1023" s="399"/>
      <c r="I1023" s="399"/>
      <c r="J1023" s="399"/>
      <c r="K1023" s="431"/>
      <c r="L1023" s="399"/>
      <c r="M1023" s="399"/>
      <c r="N1023" s="399"/>
      <c r="O1023" s="399"/>
      <c r="P1023" s="399"/>
      <c r="Q1023" s="399"/>
      <c r="R1023" s="399"/>
      <c r="S1023" s="400"/>
      <c r="T1023" s="399"/>
      <c r="U1023" s="400"/>
      <c r="V1023" s="400"/>
      <c r="W1023" s="400"/>
      <c r="X1023" s="400"/>
      <c r="Y1023" s="400"/>
      <c r="Z1023" s="400"/>
      <c r="AA1023" s="400"/>
      <c r="AB1023" s="399"/>
      <c r="AC1023" s="401"/>
      <c r="AD1023" s="401"/>
      <c r="AE1023" s="401"/>
      <c r="AF1023" s="401"/>
      <c r="AG1023" s="401"/>
      <c r="AH1023" s="401"/>
    </row>
    <row r="1024" ht="12.0" customHeight="1">
      <c r="A1024" s="399"/>
      <c r="B1024" s="436"/>
      <c r="C1024" s="399"/>
      <c r="D1024" s="399" t="s">
        <v>748</v>
      </c>
      <c r="E1024" s="399"/>
      <c r="F1024" s="399"/>
      <c r="G1024" s="399"/>
      <c r="H1024" s="399"/>
      <c r="I1024" s="399"/>
      <c r="J1024" s="399"/>
      <c r="K1024" s="431"/>
      <c r="L1024" s="399"/>
      <c r="M1024" s="399"/>
      <c r="N1024" s="399"/>
      <c r="O1024" s="399"/>
      <c r="P1024" s="399"/>
      <c r="Q1024" s="399"/>
      <c r="R1024" s="399"/>
      <c r="S1024" s="400"/>
      <c r="T1024" s="399"/>
      <c r="U1024" s="400"/>
      <c r="V1024" s="400"/>
      <c r="W1024" s="400"/>
      <c r="X1024" s="400"/>
      <c r="Y1024" s="400"/>
      <c r="Z1024" s="400"/>
      <c r="AA1024" s="400"/>
      <c r="AB1024" s="399"/>
      <c r="AC1024" s="401"/>
      <c r="AD1024" s="401"/>
      <c r="AE1024" s="401"/>
      <c r="AF1024" s="401"/>
      <c r="AG1024" s="401"/>
      <c r="AH1024" s="401"/>
    </row>
    <row r="1025" ht="12.0" customHeight="1">
      <c r="A1025" s="399"/>
      <c r="B1025" s="436"/>
      <c r="C1025" s="399"/>
      <c r="D1025" s="399"/>
      <c r="E1025" s="399"/>
      <c r="F1025" s="399"/>
      <c r="G1025" s="399"/>
      <c r="H1025" s="399"/>
      <c r="I1025" s="399"/>
      <c r="J1025" s="399"/>
      <c r="K1025" s="431"/>
      <c r="L1025" s="399"/>
      <c r="M1025" s="399"/>
      <c r="N1025" s="399"/>
      <c r="O1025" s="399"/>
      <c r="P1025" s="399"/>
      <c r="Q1025" s="399"/>
      <c r="R1025" s="399"/>
      <c r="S1025" s="400"/>
      <c r="T1025" s="399"/>
      <c r="U1025" s="400"/>
      <c r="V1025" s="400"/>
      <c r="W1025" s="400"/>
      <c r="X1025" s="400"/>
      <c r="Y1025" s="400"/>
      <c r="Z1025" s="400"/>
      <c r="AA1025" s="400"/>
      <c r="AB1025" s="399"/>
      <c r="AC1025" s="401"/>
      <c r="AD1025" s="401"/>
      <c r="AE1025" s="401"/>
      <c r="AF1025" s="401"/>
      <c r="AG1025" s="401"/>
      <c r="AH1025" s="401"/>
    </row>
    <row r="1026" ht="12.0" customHeight="1">
      <c r="A1026" s="399"/>
      <c r="B1026" s="436"/>
      <c r="C1026" s="469" t="s">
        <v>1079</v>
      </c>
      <c r="D1026" s="399" t="s">
        <v>1029</v>
      </c>
      <c r="E1026" s="399"/>
      <c r="F1026" s="399"/>
      <c r="G1026" s="399"/>
      <c r="H1026" s="436" t="s">
        <v>410</v>
      </c>
      <c r="I1026" s="423">
        <v>36.31111111111112</v>
      </c>
      <c r="J1026" s="470">
        <v>1.0</v>
      </c>
      <c r="K1026" s="431">
        <v>36.31111111111112</v>
      </c>
      <c r="L1026" s="468">
        <v>0.0</v>
      </c>
      <c r="M1026" s="431"/>
      <c r="N1026" s="431"/>
      <c r="O1026" s="431"/>
      <c r="P1026" s="430"/>
      <c r="Q1026" s="468">
        <v>5906.0</v>
      </c>
      <c r="R1026" s="468"/>
      <c r="S1026" s="400"/>
      <c r="T1026" s="439">
        <v>0.0</v>
      </c>
      <c r="U1026" s="400"/>
      <c r="V1026" s="400"/>
      <c r="W1026" s="400"/>
      <c r="X1026" s="400"/>
      <c r="Y1026" s="400">
        <v>25298.216049382718</v>
      </c>
      <c r="Z1026" s="400"/>
      <c r="AA1026" s="400">
        <v>25298.216049382718</v>
      </c>
      <c r="AB1026" s="399"/>
      <c r="AC1026" s="401"/>
      <c r="AD1026" s="401"/>
      <c r="AE1026" s="401"/>
      <c r="AF1026" s="401"/>
      <c r="AG1026" s="401"/>
      <c r="AH1026" s="401"/>
    </row>
    <row r="1027" ht="12.0" customHeight="1">
      <c r="A1027" s="399"/>
      <c r="B1027" s="436"/>
      <c r="C1027" s="399"/>
      <c r="D1027" s="399"/>
      <c r="E1027" s="399"/>
      <c r="F1027" s="399"/>
      <c r="G1027" s="399"/>
      <c r="H1027" s="436"/>
      <c r="I1027" s="431"/>
      <c r="J1027" s="470"/>
      <c r="K1027" s="470"/>
      <c r="L1027" s="468"/>
      <c r="M1027" s="400"/>
      <c r="N1027" s="399"/>
      <c r="O1027" s="399"/>
      <c r="P1027" s="399"/>
      <c r="Q1027" s="399"/>
      <c r="R1027" s="399"/>
      <c r="S1027" s="400"/>
      <c r="T1027" s="399"/>
      <c r="U1027" s="400"/>
      <c r="V1027" s="400"/>
      <c r="W1027" s="400"/>
      <c r="X1027" s="400"/>
      <c r="Y1027" s="400"/>
      <c r="Z1027" s="400"/>
      <c r="AA1027" s="400"/>
      <c r="AB1027" s="399"/>
      <c r="AC1027" s="401"/>
      <c r="AD1027" s="401"/>
      <c r="AE1027" s="401"/>
      <c r="AF1027" s="401"/>
      <c r="AG1027" s="401"/>
      <c r="AH1027" s="401"/>
    </row>
    <row r="1028" ht="12.0" customHeight="1">
      <c r="A1028" s="399"/>
      <c r="B1028" s="436"/>
      <c r="C1028" s="399"/>
      <c r="D1028" s="399"/>
      <c r="E1028" s="399"/>
      <c r="F1028" s="399"/>
      <c r="G1028" s="399"/>
      <c r="H1028" s="399"/>
      <c r="I1028" s="399"/>
      <c r="J1028" s="399"/>
      <c r="K1028" s="436" t="s">
        <v>607</v>
      </c>
      <c r="L1028" s="436" t="s">
        <v>541</v>
      </c>
      <c r="M1028" s="436" t="s">
        <v>648</v>
      </c>
      <c r="N1028" s="399"/>
      <c r="O1028" s="399"/>
      <c r="P1028" s="436"/>
      <c r="Q1028" s="399"/>
      <c r="R1028" s="399"/>
      <c r="S1028" s="400"/>
      <c r="T1028" s="399"/>
      <c r="U1028" s="400"/>
      <c r="V1028" s="400"/>
      <c r="W1028" s="400"/>
      <c r="X1028" s="400"/>
      <c r="Y1028" s="400"/>
      <c r="Z1028" s="400"/>
      <c r="AA1028" s="400"/>
      <c r="AB1028" s="399"/>
      <c r="AC1028" s="401"/>
      <c r="AD1028" s="401"/>
      <c r="AE1028" s="401"/>
      <c r="AF1028" s="401"/>
      <c r="AG1028" s="401"/>
      <c r="AH1028" s="401"/>
    </row>
    <row r="1029" ht="12.0" customHeight="1">
      <c r="A1029" s="399"/>
      <c r="B1029" s="436"/>
      <c r="C1029" s="399"/>
      <c r="D1029" s="399"/>
      <c r="E1029" s="441" t="s">
        <v>609</v>
      </c>
      <c r="F1029" s="399"/>
      <c r="G1029" s="435" t="s">
        <v>357</v>
      </c>
      <c r="H1029" s="435" t="s">
        <v>610</v>
      </c>
      <c r="I1029" s="435" t="s">
        <v>612</v>
      </c>
      <c r="J1029" s="435" t="s">
        <v>1030</v>
      </c>
      <c r="K1029" s="435" t="s">
        <v>613</v>
      </c>
      <c r="L1029" s="435" t="s">
        <v>614</v>
      </c>
      <c r="M1029" s="435" t="s">
        <v>1058</v>
      </c>
      <c r="N1029" s="399"/>
      <c r="O1029" s="399"/>
      <c r="P1029" s="436"/>
      <c r="Q1029" s="399"/>
      <c r="R1029" s="399"/>
      <c r="S1029" s="400"/>
      <c r="T1029" s="399"/>
      <c r="U1029" s="400"/>
      <c r="V1029" s="400"/>
      <c r="W1029" s="400"/>
      <c r="X1029" s="400"/>
      <c r="Y1029" s="400"/>
      <c r="Z1029" s="400"/>
      <c r="AA1029" s="400"/>
      <c r="AB1029" s="399"/>
      <c r="AC1029" s="401"/>
      <c r="AD1029" s="401"/>
      <c r="AE1029" s="401"/>
      <c r="AF1029" s="401"/>
      <c r="AG1029" s="401"/>
      <c r="AH1029" s="401"/>
    </row>
    <row r="1030" ht="12.0" customHeight="1">
      <c r="A1030" s="399"/>
      <c r="B1030" s="436"/>
      <c r="C1030" s="399"/>
      <c r="D1030" s="399" t="s">
        <v>477</v>
      </c>
      <c r="E1030" s="399" t="s">
        <v>756</v>
      </c>
      <c r="F1030" s="399"/>
      <c r="G1030" s="436"/>
      <c r="H1030" s="483"/>
      <c r="I1030" s="455">
        <v>4440.0</v>
      </c>
      <c r="J1030" s="455">
        <v>643800.0</v>
      </c>
      <c r="K1030" s="438">
        <v>-0.3</v>
      </c>
      <c r="L1030" s="431">
        <v>5772.0</v>
      </c>
      <c r="M1030" s="431">
        <v>16.095</v>
      </c>
      <c r="N1030" s="455">
        <v>50.0</v>
      </c>
      <c r="O1030" s="399" t="s">
        <v>752</v>
      </c>
      <c r="P1030" s="455">
        <v>26.311111111111114</v>
      </c>
      <c r="Q1030" s="399" t="s">
        <v>753</v>
      </c>
      <c r="R1030" s="399"/>
      <c r="S1030" s="400"/>
      <c r="T1030" s="399"/>
      <c r="U1030" s="400"/>
      <c r="V1030" s="400"/>
      <c r="W1030" s="400"/>
      <c r="X1030" s="400"/>
      <c r="Y1030" s="400"/>
      <c r="Z1030" s="400"/>
      <c r="AA1030" s="400"/>
      <c r="AB1030" s="399"/>
      <c r="AC1030" s="401"/>
      <c r="AD1030" s="401"/>
      <c r="AE1030" s="401"/>
      <c r="AF1030" s="401"/>
      <c r="AG1030" s="401"/>
      <c r="AH1030" s="401"/>
    </row>
    <row r="1031" ht="12.0" customHeight="1">
      <c r="A1031" s="399"/>
      <c r="B1031" s="436"/>
      <c r="C1031" s="399"/>
      <c r="D1031" s="399" t="s">
        <v>477</v>
      </c>
      <c r="E1031" s="399" t="s">
        <v>1070</v>
      </c>
      <c r="F1031" s="399"/>
      <c r="G1031" s="436">
        <v>5.0</v>
      </c>
      <c r="H1031" s="483"/>
      <c r="I1031" s="480">
        <v>134.0</v>
      </c>
      <c r="J1031" s="483"/>
      <c r="K1031" s="438">
        <v>0.0</v>
      </c>
      <c r="L1031" s="431">
        <v>134.0</v>
      </c>
      <c r="M1031" s="431">
        <v>0.1654320987654321</v>
      </c>
      <c r="N1031" s="455">
        <v>2.0</v>
      </c>
      <c r="O1031" s="399" t="s">
        <v>1071</v>
      </c>
      <c r="P1031" s="455">
        <v>10.0</v>
      </c>
      <c r="Q1031" s="399" t="s">
        <v>263</v>
      </c>
      <c r="R1031" s="399"/>
      <c r="S1031" s="400"/>
      <c r="T1031" s="399"/>
      <c r="U1031" s="400"/>
      <c r="V1031" s="400"/>
      <c r="W1031" s="400"/>
      <c r="X1031" s="400"/>
      <c r="Y1031" s="400"/>
      <c r="Z1031" s="400"/>
      <c r="AA1031" s="400"/>
      <c r="AB1031" s="399"/>
      <c r="AC1031" s="401"/>
      <c r="AD1031" s="401"/>
      <c r="AE1031" s="401"/>
      <c r="AF1031" s="401"/>
      <c r="AG1031" s="401"/>
      <c r="AH1031" s="401"/>
    </row>
    <row r="1032" ht="12.0" customHeight="1">
      <c r="A1032" s="399"/>
      <c r="B1032" s="436"/>
      <c r="C1032" s="399"/>
      <c r="D1032" s="399" t="s">
        <v>477</v>
      </c>
      <c r="E1032" s="399" t="s">
        <v>1031</v>
      </c>
      <c r="F1032" s="399"/>
      <c r="G1032" s="436"/>
      <c r="H1032" s="483"/>
      <c r="I1032" s="480"/>
      <c r="J1032" s="455"/>
      <c r="K1032" s="438">
        <v>-0.3</v>
      </c>
      <c r="L1032" s="431">
        <v>0.0</v>
      </c>
      <c r="M1032" s="431">
        <v>0.0</v>
      </c>
      <c r="N1032" s="455">
        <v>50.0</v>
      </c>
      <c r="O1032" s="399" t="s">
        <v>752</v>
      </c>
      <c r="P1032" s="455">
        <v>0.0</v>
      </c>
      <c r="Q1032" s="399" t="s">
        <v>753</v>
      </c>
      <c r="R1032" s="399"/>
      <c r="S1032" s="400"/>
      <c r="T1032" s="399"/>
      <c r="U1032" s="400"/>
      <c r="V1032" s="400"/>
      <c r="W1032" s="400"/>
      <c r="X1032" s="400"/>
      <c r="Y1032" s="400"/>
      <c r="Z1032" s="400"/>
      <c r="AA1032" s="400"/>
      <c r="AB1032" s="399"/>
      <c r="AC1032" s="401"/>
      <c r="AD1032" s="401"/>
      <c r="AE1032" s="401"/>
      <c r="AF1032" s="401"/>
      <c r="AG1032" s="401"/>
      <c r="AH1032" s="401"/>
    </row>
    <row r="1033" ht="12.0" customHeight="1">
      <c r="A1033" s="399"/>
      <c r="B1033" s="436"/>
      <c r="C1033" s="399"/>
      <c r="D1033" s="399"/>
      <c r="E1033" s="399"/>
      <c r="F1033" s="399"/>
      <c r="G1033" s="436"/>
      <c r="H1033" s="455"/>
      <c r="I1033" s="480">
        <v>4574.0</v>
      </c>
      <c r="J1033" s="480">
        <v>643800.0</v>
      </c>
      <c r="K1033" s="438"/>
      <c r="L1033" s="480">
        <v>5906.0</v>
      </c>
      <c r="M1033" s="480">
        <v>16.26043209876543</v>
      </c>
      <c r="N1033" s="480"/>
      <c r="O1033" s="427"/>
      <c r="P1033" s="480">
        <v>36.31111111111112</v>
      </c>
      <c r="Q1033" s="399"/>
      <c r="R1033" s="399"/>
      <c r="S1033" s="400"/>
      <c r="T1033" s="399"/>
      <c r="U1033" s="400"/>
      <c r="V1033" s="400"/>
      <c r="W1033" s="400"/>
      <c r="X1033" s="400"/>
      <c r="Y1033" s="400"/>
      <c r="Z1033" s="400"/>
      <c r="AA1033" s="400"/>
      <c r="AB1033" s="399"/>
      <c r="AC1033" s="401"/>
      <c r="AD1033" s="401"/>
      <c r="AE1033" s="401"/>
      <c r="AF1033" s="401"/>
      <c r="AG1033" s="401"/>
      <c r="AH1033" s="401"/>
    </row>
    <row r="1034" ht="12.0" customHeight="1">
      <c r="A1034" s="399"/>
      <c r="B1034" s="436"/>
      <c r="C1034" s="399"/>
      <c r="D1034" s="399"/>
      <c r="E1034" s="399"/>
      <c r="F1034" s="399"/>
      <c r="G1034" s="399"/>
      <c r="H1034" s="436"/>
      <c r="I1034" s="431"/>
      <c r="J1034" s="470"/>
      <c r="K1034" s="470"/>
      <c r="L1034" s="468"/>
      <c r="M1034" s="400"/>
      <c r="N1034" s="399"/>
      <c r="O1034" s="399"/>
      <c r="P1034" s="399"/>
      <c r="Q1034" s="399"/>
      <c r="R1034" s="399"/>
      <c r="S1034" s="400"/>
      <c r="T1034" s="399"/>
      <c r="U1034" s="400"/>
      <c r="V1034" s="400"/>
      <c r="W1034" s="400"/>
      <c r="X1034" s="400"/>
      <c r="Y1034" s="400"/>
      <c r="Z1034" s="400"/>
      <c r="AA1034" s="400"/>
      <c r="AB1034" s="399"/>
      <c r="AC1034" s="401"/>
      <c r="AD1034" s="401"/>
      <c r="AE1034" s="401"/>
      <c r="AF1034" s="401"/>
      <c r="AG1034" s="401"/>
      <c r="AH1034" s="401"/>
    </row>
    <row r="1035" ht="12.0" customHeight="1">
      <c r="A1035" s="399"/>
      <c r="B1035" s="436"/>
      <c r="C1035" s="399"/>
      <c r="D1035" s="399"/>
      <c r="E1035" s="441" t="s">
        <v>544</v>
      </c>
      <c r="F1035" s="435" t="s">
        <v>553</v>
      </c>
      <c r="G1035" s="435" t="s">
        <v>649</v>
      </c>
      <c r="H1035" s="479" t="s">
        <v>631</v>
      </c>
      <c r="I1035" s="435" t="s">
        <v>632</v>
      </c>
      <c r="J1035" s="479" t="s">
        <v>633</v>
      </c>
      <c r="K1035" s="442" t="s">
        <v>634</v>
      </c>
      <c r="L1035" s="479" t="s">
        <v>635</v>
      </c>
      <c r="M1035" s="431"/>
      <c r="N1035" s="436"/>
      <c r="O1035" s="399"/>
      <c r="P1035" s="455"/>
      <c r="Q1035" s="399"/>
      <c r="R1035" s="399"/>
      <c r="S1035" s="400"/>
      <c r="T1035" s="399"/>
      <c r="U1035" s="400"/>
      <c r="V1035" s="400"/>
      <c r="W1035" s="400"/>
      <c r="X1035" s="400"/>
      <c r="Y1035" s="400"/>
      <c r="Z1035" s="400"/>
      <c r="AA1035" s="400"/>
      <c r="AB1035" s="399"/>
      <c r="AC1035" s="401"/>
      <c r="AD1035" s="401"/>
      <c r="AE1035" s="401"/>
      <c r="AF1035" s="401"/>
      <c r="AG1035" s="401"/>
      <c r="AH1035" s="401"/>
    </row>
    <row r="1036" ht="12.0" customHeight="1">
      <c r="A1036" s="399"/>
      <c r="B1036" s="436"/>
      <c r="C1036" s="399"/>
      <c r="D1036" s="399"/>
      <c r="E1036" s="399" t="s">
        <v>477</v>
      </c>
      <c r="F1036" s="427">
        <v>5906.0</v>
      </c>
      <c r="G1036" s="480">
        <v>643800.0</v>
      </c>
      <c r="H1036" s="480">
        <v>16.26043209876543</v>
      </c>
      <c r="I1036" s="456">
        <v>0.0</v>
      </c>
      <c r="J1036" s="456">
        <v>8130.216049382716</v>
      </c>
      <c r="K1036" s="456">
        <v>17168.0</v>
      </c>
      <c r="L1036" s="456">
        <v>25298.216049382718</v>
      </c>
      <c r="M1036" s="431"/>
      <c r="N1036" s="436"/>
      <c r="O1036" s="399"/>
      <c r="P1036" s="455"/>
      <c r="Q1036" s="399"/>
      <c r="R1036" s="399"/>
      <c r="S1036" s="400"/>
      <c r="T1036" s="399"/>
      <c r="U1036" s="400"/>
      <c r="V1036" s="400"/>
      <c r="W1036" s="400"/>
      <c r="X1036" s="400"/>
      <c r="Y1036" s="400"/>
      <c r="Z1036" s="400"/>
      <c r="AA1036" s="400"/>
      <c r="AB1036" s="399"/>
      <c r="AC1036" s="401"/>
      <c r="AD1036" s="401"/>
      <c r="AE1036" s="401"/>
      <c r="AF1036" s="401"/>
      <c r="AG1036" s="401"/>
      <c r="AH1036" s="401"/>
    </row>
    <row r="1037" ht="12.0" customHeight="1">
      <c r="A1037" s="399"/>
      <c r="B1037" s="436"/>
      <c r="C1037" s="399"/>
      <c r="D1037" s="399"/>
      <c r="E1037" s="399"/>
      <c r="F1037" s="399"/>
      <c r="G1037" s="399"/>
      <c r="H1037" s="436"/>
      <c r="I1037" s="431"/>
      <c r="J1037" s="470"/>
      <c r="K1037" s="470"/>
      <c r="L1037" s="468"/>
      <c r="M1037" s="400"/>
      <c r="N1037" s="399"/>
      <c r="O1037" s="399"/>
      <c r="P1037" s="399"/>
      <c r="Q1037" s="399"/>
      <c r="R1037" s="399"/>
      <c r="S1037" s="400"/>
      <c r="T1037" s="399"/>
      <c r="U1037" s="400"/>
      <c r="V1037" s="400"/>
      <c r="W1037" s="400"/>
      <c r="X1037" s="400"/>
      <c r="Y1037" s="400"/>
      <c r="Z1037" s="400"/>
      <c r="AA1037" s="400"/>
      <c r="AB1037" s="399"/>
      <c r="AC1037" s="401"/>
      <c r="AD1037" s="401"/>
      <c r="AE1037" s="401"/>
      <c r="AF1037" s="401"/>
      <c r="AG1037" s="401"/>
      <c r="AH1037" s="401"/>
    </row>
    <row r="1038" ht="12.0" customHeight="1">
      <c r="A1038" s="399"/>
      <c r="B1038" s="436"/>
      <c r="C1038" s="469" t="s">
        <v>1080</v>
      </c>
      <c r="D1038" s="399" t="s">
        <v>1033</v>
      </c>
      <c r="E1038" s="399"/>
      <c r="F1038" s="399"/>
      <c r="G1038" s="399"/>
      <c r="H1038" s="436" t="s">
        <v>410</v>
      </c>
      <c r="I1038" s="423">
        <v>15.051851851851852</v>
      </c>
      <c r="J1038" s="470">
        <v>1.0</v>
      </c>
      <c r="K1038" s="431">
        <v>15.051851851851852</v>
      </c>
      <c r="L1038" s="468">
        <v>0.0</v>
      </c>
      <c r="M1038" s="431"/>
      <c r="N1038" s="431"/>
      <c r="O1038" s="431"/>
      <c r="P1038" s="430"/>
      <c r="Q1038" s="468">
        <v>3302.0</v>
      </c>
      <c r="R1038" s="468"/>
      <c r="S1038" s="400"/>
      <c r="T1038" s="439">
        <v>0.0</v>
      </c>
      <c r="U1038" s="400"/>
      <c r="V1038" s="400"/>
      <c r="W1038" s="400"/>
      <c r="X1038" s="400"/>
      <c r="Y1038" s="400">
        <v>14425.083333333334</v>
      </c>
      <c r="Z1038" s="400"/>
      <c r="AA1038" s="400">
        <v>14425.083333333334</v>
      </c>
      <c r="AB1038" s="399"/>
      <c r="AC1038" s="401"/>
      <c r="AD1038" s="401"/>
      <c r="AE1038" s="401"/>
      <c r="AF1038" s="401"/>
      <c r="AG1038" s="401"/>
      <c r="AH1038" s="401"/>
    </row>
    <row r="1039" ht="12.0" customHeight="1">
      <c r="A1039" s="399"/>
      <c r="B1039" s="436"/>
      <c r="C1039" s="399"/>
      <c r="D1039" s="399"/>
      <c r="E1039" s="399"/>
      <c r="F1039" s="399"/>
      <c r="G1039" s="399"/>
      <c r="H1039" s="399"/>
      <c r="I1039" s="399"/>
      <c r="J1039" s="399"/>
      <c r="K1039" s="436"/>
      <c r="L1039" s="436"/>
      <c r="M1039" s="436"/>
      <c r="N1039" s="399"/>
      <c r="O1039" s="399"/>
      <c r="P1039" s="436"/>
      <c r="Q1039" s="399"/>
      <c r="R1039" s="399"/>
      <c r="S1039" s="400"/>
      <c r="T1039" s="399"/>
      <c r="U1039" s="400"/>
      <c r="V1039" s="400"/>
      <c r="W1039" s="400"/>
      <c r="X1039" s="400"/>
      <c r="Y1039" s="400"/>
      <c r="Z1039" s="400"/>
      <c r="AA1039" s="400"/>
      <c r="AB1039" s="399"/>
      <c r="AC1039" s="401"/>
      <c r="AD1039" s="401"/>
      <c r="AE1039" s="401"/>
      <c r="AF1039" s="401"/>
      <c r="AG1039" s="401"/>
      <c r="AH1039" s="401"/>
    </row>
    <row r="1040" ht="12.0" customHeight="1">
      <c r="A1040" s="399"/>
      <c r="B1040" s="436"/>
      <c r="C1040" s="399"/>
      <c r="D1040" s="399"/>
      <c r="E1040" s="399"/>
      <c r="F1040" s="399"/>
      <c r="G1040" s="399"/>
      <c r="H1040" s="399"/>
      <c r="I1040" s="399"/>
      <c r="J1040" s="399"/>
      <c r="K1040" s="436" t="s">
        <v>607</v>
      </c>
      <c r="L1040" s="436" t="s">
        <v>541</v>
      </c>
      <c r="M1040" s="436" t="s">
        <v>648</v>
      </c>
      <c r="N1040" s="399"/>
      <c r="O1040" s="399"/>
      <c r="P1040" s="436"/>
      <c r="Q1040" s="399"/>
      <c r="R1040" s="399"/>
      <c r="S1040" s="400"/>
      <c r="T1040" s="399"/>
      <c r="U1040" s="400"/>
      <c r="V1040" s="400"/>
      <c r="W1040" s="400"/>
      <c r="X1040" s="400"/>
      <c r="Y1040" s="400"/>
      <c r="Z1040" s="400"/>
      <c r="AA1040" s="400"/>
      <c r="AB1040" s="399"/>
      <c r="AC1040" s="401"/>
      <c r="AD1040" s="401"/>
      <c r="AE1040" s="401"/>
      <c r="AF1040" s="401"/>
      <c r="AG1040" s="401"/>
      <c r="AH1040" s="401"/>
    </row>
    <row r="1041" ht="12.0" customHeight="1">
      <c r="A1041" s="399"/>
      <c r="B1041" s="436"/>
      <c r="C1041" s="399"/>
      <c r="D1041" s="399"/>
      <c r="E1041" s="441" t="s">
        <v>609</v>
      </c>
      <c r="F1041" s="399"/>
      <c r="G1041" s="435" t="s">
        <v>357</v>
      </c>
      <c r="H1041" s="435" t="s">
        <v>610</v>
      </c>
      <c r="I1041" s="435" t="s">
        <v>612</v>
      </c>
      <c r="J1041" s="435" t="s">
        <v>1030</v>
      </c>
      <c r="K1041" s="435" t="s">
        <v>613</v>
      </c>
      <c r="L1041" s="435" t="s">
        <v>614</v>
      </c>
      <c r="M1041" s="435" t="s">
        <v>615</v>
      </c>
      <c r="N1041" s="399"/>
      <c r="O1041" s="399"/>
      <c r="P1041" s="436"/>
      <c r="Q1041" s="399"/>
      <c r="R1041" s="399"/>
      <c r="S1041" s="400"/>
      <c r="T1041" s="399"/>
      <c r="U1041" s="400"/>
      <c r="V1041" s="400"/>
      <c r="W1041" s="400"/>
      <c r="X1041" s="400"/>
      <c r="Y1041" s="400"/>
      <c r="Z1041" s="400"/>
      <c r="AA1041" s="400"/>
      <c r="AB1041" s="399"/>
      <c r="AC1041" s="401"/>
      <c r="AD1041" s="401"/>
      <c r="AE1041" s="401"/>
      <c r="AF1041" s="401"/>
      <c r="AG1041" s="401"/>
      <c r="AH1041" s="401"/>
    </row>
    <row r="1042" ht="12.0" customHeight="1">
      <c r="A1042" s="399"/>
      <c r="B1042" s="436"/>
      <c r="C1042" s="399"/>
      <c r="D1042" s="399" t="s">
        <v>477</v>
      </c>
      <c r="E1042" s="399" t="s">
        <v>756</v>
      </c>
      <c r="F1042" s="399"/>
      <c r="G1042" s="436"/>
      <c r="H1042" s="483"/>
      <c r="I1042" s="455">
        <v>2540.0</v>
      </c>
      <c r="J1042" s="455">
        <v>368300.0</v>
      </c>
      <c r="K1042" s="438">
        <v>-0.3</v>
      </c>
      <c r="L1042" s="431">
        <v>3302.0</v>
      </c>
      <c r="M1042" s="431">
        <v>9.2075</v>
      </c>
      <c r="N1042" s="455">
        <v>50.0</v>
      </c>
      <c r="O1042" s="399" t="s">
        <v>752</v>
      </c>
      <c r="P1042" s="455">
        <v>15.051851851851852</v>
      </c>
      <c r="Q1042" s="399" t="s">
        <v>753</v>
      </c>
      <c r="R1042" s="399"/>
      <c r="S1042" s="400"/>
      <c r="T1042" s="399"/>
      <c r="U1042" s="400"/>
      <c r="V1042" s="400"/>
      <c r="W1042" s="400"/>
      <c r="X1042" s="400"/>
      <c r="Y1042" s="400"/>
      <c r="Z1042" s="400"/>
      <c r="AA1042" s="400"/>
      <c r="AB1042" s="399"/>
      <c r="AC1042" s="401"/>
      <c r="AD1042" s="401"/>
      <c r="AE1042" s="401"/>
      <c r="AF1042" s="401"/>
      <c r="AG1042" s="401"/>
      <c r="AH1042" s="401"/>
    </row>
    <row r="1043" ht="12.0" customHeight="1">
      <c r="A1043" s="399"/>
      <c r="B1043" s="436"/>
      <c r="C1043" s="399"/>
      <c r="D1043" s="399" t="s">
        <v>477</v>
      </c>
      <c r="E1043" s="399" t="s">
        <v>1031</v>
      </c>
      <c r="F1043" s="399"/>
      <c r="G1043" s="436"/>
      <c r="H1043" s="483"/>
      <c r="I1043" s="510"/>
      <c r="J1043" s="455"/>
      <c r="K1043" s="438">
        <v>-0.3</v>
      </c>
      <c r="L1043" s="431">
        <v>0.0</v>
      </c>
      <c r="M1043" s="431">
        <v>0.0</v>
      </c>
      <c r="N1043" s="455">
        <v>50.0</v>
      </c>
      <c r="O1043" s="399" t="s">
        <v>752</v>
      </c>
      <c r="P1043" s="455">
        <v>0.0</v>
      </c>
      <c r="Q1043" s="399" t="s">
        <v>753</v>
      </c>
      <c r="R1043" s="399"/>
      <c r="S1043" s="400"/>
      <c r="T1043" s="399"/>
      <c r="U1043" s="400"/>
      <c r="V1043" s="400"/>
      <c r="W1043" s="400"/>
      <c r="X1043" s="400"/>
      <c r="Y1043" s="400"/>
      <c r="Z1043" s="400"/>
      <c r="AA1043" s="400"/>
      <c r="AB1043" s="399"/>
      <c r="AC1043" s="401"/>
      <c r="AD1043" s="401"/>
      <c r="AE1043" s="401"/>
      <c r="AF1043" s="401"/>
      <c r="AG1043" s="401"/>
      <c r="AH1043" s="401"/>
    </row>
    <row r="1044" ht="12.0" customHeight="1">
      <c r="A1044" s="399"/>
      <c r="B1044" s="436"/>
      <c r="C1044" s="399"/>
      <c r="D1044" s="399"/>
      <c r="E1044" s="399"/>
      <c r="F1044" s="399"/>
      <c r="G1044" s="436"/>
      <c r="H1044" s="455"/>
      <c r="I1044" s="480">
        <v>2540.0</v>
      </c>
      <c r="J1044" s="480">
        <v>368300.0</v>
      </c>
      <c r="K1044" s="438"/>
      <c r="L1044" s="480">
        <v>3302.0</v>
      </c>
      <c r="M1044" s="480">
        <v>9.2075</v>
      </c>
      <c r="N1044" s="480"/>
      <c r="O1044" s="427"/>
      <c r="P1044" s="480">
        <v>15.051851851851852</v>
      </c>
      <c r="Q1044" s="399"/>
      <c r="R1044" s="399"/>
      <c r="S1044" s="400"/>
      <c r="T1044" s="399"/>
      <c r="U1044" s="400"/>
      <c r="V1044" s="400"/>
      <c r="W1044" s="400"/>
      <c r="X1044" s="400"/>
      <c r="Y1044" s="400"/>
      <c r="Z1044" s="400"/>
      <c r="AA1044" s="400"/>
      <c r="AB1044" s="399"/>
      <c r="AC1044" s="401"/>
      <c r="AD1044" s="401"/>
      <c r="AE1044" s="401"/>
      <c r="AF1044" s="401"/>
      <c r="AG1044" s="401"/>
      <c r="AH1044" s="401"/>
    </row>
    <row r="1045" ht="12.0" customHeight="1">
      <c r="A1045" s="399"/>
      <c r="B1045" s="436"/>
      <c r="C1045" s="399"/>
      <c r="D1045" s="399"/>
      <c r="E1045" s="399"/>
      <c r="F1045" s="399"/>
      <c r="G1045" s="399"/>
      <c r="H1045" s="436"/>
      <c r="I1045" s="431"/>
      <c r="J1045" s="470"/>
      <c r="K1045" s="470"/>
      <c r="L1045" s="468"/>
      <c r="M1045" s="400"/>
      <c r="N1045" s="399"/>
      <c r="O1045" s="399"/>
      <c r="P1045" s="399"/>
      <c r="Q1045" s="399"/>
      <c r="R1045" s="399"/>
      <c r="S1045" s="400"/>
      <c r="T1045" s="399"/>
      <c r="U1045" s="400"/>
      <c r="V1045" s="400"/>
      <c r="W1045" s="400"/>
      <c r="X1045" s="400"/>
      <c r="Y1045" s="400"/>
      <c r="Z1045" s="400"/>
      <c r="AA1045" s="400"/>
      <c r="AB1045" s="399"/>
      <c r="AC1045" s="401"/>
      <c r="AD1045" s="401"/>
      <c r="AE1045" s="401"/>
      <c r="AF1045" s="401"/>
      <c r="AG1045" s="401"/>
      <c r="AH1045" s="401"/>
    </row>
    <row r="1046" ht="12.0" customHeight="1">
      <c r="A1046" s="399"/>
      <c r="B1046" s="436"/>
      <c r="C1046" s="399"/>
      <c r="D1046" s="399"/>
      <c r="E1046" s="441" t="s">
        <v>544</v>
      </c>
      <c r="F1046" s="435" t="s">
        <v>553</v>
      </c>
      <c r="G1046" s="435" t="s">
        <v>649</v>
      </c>
      <c r="H1046" s="479" t="s">
        <v>631</v>
      </c>
      <c r="I1046" s="435" t="s">
        <v>632</v>
      </c>
      <c r="J1046" s="479" t="s">
        <v>633</v>
      </c>
      <c r="K1046" s="442" t="s">
        <v>634</v>
      </c>
      <c r="L1046" s="479" t="s">
        <v>635</v>
      </c>
      <c r="M1046" s="431"/>
      <c r="N1046" s="436"/>
      <c r="O1046" s="399"/>
      <c r="P1046" s="455"/>
      <c r="Q1046" s="399"/>
      <c r="R1046" s="399"/>
      <c r="S1046" s="400"/>
      <c r="T1046" s="399"/>
      <c r="U1046" s="400"/>
      <c r="V1046" s="400"/>
      <c r="W1046" s="400"/>
      <c r="X1046" s="400"/>
      <c r="Y1046" s="400"/>
      <c r="Z1046" s="400"/>
      <c r="AA1046" s="400"/>
      <c r="AB1046" s="399"/>
      <c r="AC1046" s="401"/>
      <c r="AD1046" s="401"/>
      <c r="AE1046" s="401"/>
      <c r="AF1046" s="401"/>
      <c r="AG1046" s="401"/>
      <c r="AH1046" s="401"/>
    </row>
    <row r="1047" ht="12.0" customHeight="1">
      <c r="A1047" s="399"/>
      <c r="B1047" s="436"/>
      <c r="C1047" s="399"/>
      <c r="D1047" s="399"/>
      <c r="E1047" s="399" t="s">
        <v>477</v>
      </c>
      <c r="F1047" s="427">
        <v>3302.0</v>
      </c>
      <c r="G1047" s="480">
        <v>368300.0</v>
      </c>
      <c r="H1047" s="480">
        <v>9.2075</v>
      </c>
      <c r="I1047" s="456">
        <v>0.0</v>
      </c>
      <c r="J1047" s="456">
        <v>4603.75</v>
      </c>
      <c r="K1047" s="456">
        <v>9821.333333333334</v>
      </c>
      <c r="L1047" s="456">
        <v>14425.083333333334</v>
      </c>
      <c r="M1047" s="431"/>
      <c r="N1047" s="436"/>
      <c r="O1047" s="399"/>
      <c r="P1047" s="455"/>
      <c r="Q1047" s="399"/>
      <c r="R1047" s="399"/>
      <c r="S1047" s="400"/>
      <c r="T1047" s="399"/>
      <c r="U1047" s="400"/>
      <c r="V1047" s="400"/>
      <c r="W1047" s="400"/>
      <c r="X1047" s="400"/>
      <c r="Y1047" s="400"/>
      <c r="Z1047" s="400"/>
      <c r="AA1047" s="400"/>
      <c r="AB1047" s="399"/>
      <c r="AC1047" s="401"/>
      <c r="AD1047" s="401"/>
      <c r="AE1047" s="401"/>
      <c r="AF1047" s="401"/>
      <c r="AG1047" s="401"/>
      <c r="AH1047" s="401"/>
    </row>
    <row r="1048" ht="12.0" customHeight="1">
      <c r="A1048" s="399"/>
      <c r="B1048" s="436"/>
      <c r="C1048" s="399"/>
      <c r="D1048" s="399"/>
      <c r="E1048" s="399"/>
      <c r="F1048" s="399"/>
      <c r="G1048" s="399"/>
      <c r="H1048" s="436"/>
      <c r="I1048" s="431"/>
      <c r="J1048" s="470"/>
      <c r="K1048" s="470"/>
      <c r="L1048" s="468"/>
      <c r="M1048" s="400"/>
      <c r="N1048" s="399"/>
      <c r="O1048" s="399"/>
      <c r="P1048" s="399"/>
      <c r="Q1048" s="399"/>
      <c r="R1048" s="399"/>
      <c r="S1048" s="400"/>
      <c r="T1048" s="399"/>
      <c r="U1048" s="400"/>
      <c r="V1048" s="400"/>
      <c r="W1048" s="400"/>
      <c r="X1048" s="400"/>
      <c r="Y1048" s="400"/>
      <c r="Z1048" s="400"/>
      <c r="AA1048" s="400"/>
      <c r="AB1048" s="399"/>
      <c r="AC1048" s="401"/>
      <c r="AD1048" s="401"/>
      <c r="AE1048" s="401"/>
      <c r="AF1048" s="401"/>
      <c r="AG1048" s="401"/>
      <c r="AH1048" s="401"/>
    </row>
    <row r="1049" ht="12.0" customHeight="1">
      <c r="A1049" s="399"/>
      <c r="B1049" s="436"/>
      <c r="C1049" s="436" t="s">
        <v>1081</v>
      </c>
      <c r="D1049" s="399" t="s">
        <v>1082</v>
      </c>
      <c r="E1049" s="399"/>
      <c r="F1049" s="399"/>
      <c r="G1049" s="399"/>
      <c r="H1049" s="436" t="s">
        <v>410</v>
      </c>
      <c r="I1049" s="431">
        <v>484.81347407407407</v>
      </c>
      <c r="J1049" s="470">
        <v>1.0</v>
      </c>
      <c r="K1049" s="431">
        <v>484.81347407407407</v>
      </c>
      <c r="L1049" s="468">
        <v>0.0</v>
      </c>
      <c r="M1049" s="431"/>
      <c r="N1049" s="431"/>
      <c r="O1049" s="431"/>
      <c r="P1049" s="430"/>
      <c r="Q1049" s="468">
        <v>100805.9</v>
      </c>
      <c r="R1049" s="468"/>
      <c r="S1049" s="400"/>
      <c r="T1049" s="439">
        <v>0.0</v>
      </c>
      <c r="U1049" s="400"/>
      <c r="V1049" s="400"/>
      <c r="W1049" s="400"/>
      <c r="X1049" s="400"/>
      <c r="Y1049" s="400">
        <v>444901.7812037037</v>
      </c>
      <c r="Z1049" s="400"/>
      <c r="AA1049" s="400">
        <v>444901.7812037037</v>
      </c>
      <c r="AB1049" s="399"/>
      <c r="AC1049" s="401"/>
      <c r="AD1049" s="401"/>
      <c r="AE1049" s="401"/>
      <c r="AF1049" s="401"/>
      <c r="AG1049" s="401"/>
      <c r="AH1049" s="401"/>
    </row>
    <row r="1050" ht="12.0" customHeight="1">
      <c r="A1050" s="399"/>
      <c r="B1050" s="436"/>
      <c r="C1050" s="399"/>
      <c r="D1050" s="441" t="s">
        <v>238</v>
      </c>
      <c r="E1050" s="399"/>
      <c r="F1050" s="399"/>
      <c r="G1050" s="399"/>
      <c r="H1050" s="399"/>
      <c r="I1050" s="399"/>
      <c r="J1050" s="399"/>
      <c r="K1050" s="431"/>
      <c r="L1050" s="399"/>
      <c r="M1050" s="399"/>
      <c r="N1050" s="399"/>
      <c r="O1050" s="399"/>
      <c r="P1050" s="399"/>
      <c r="Q1050" s="399"/>
      <c r="R1050" s="399"/>
      <c r="S1050" s="400"/>
      <c r="T1050" s="399"/>
      <c r="U1050" s="400"/>
      <c r="V1050" s="400"/>
      <c r="W1050" s="400"/>
      <c r="X1050" s="400"/>
      <c r="Y1050" s="400"/>
      <c r="Z1050" s="400"/>
      <c r="AA1050" s="400"/>
      <c r="AB1050" s="399"/>
      <c r="AC1050" s="401"/>
      <c r="AD1050" s="401"/>
      <c r="AE1050" s="401"/>
      <c r="AF1050" s="401"/>
      <c r="AG1050" s="401"/>
      <c r="AH1050" s="401"/>
    </row>
    <row r="1051" ht="12.0" customHeight="1">
      <c r="A1051" s="399"/>
      <c r="B1051" s="436"/>
      <c r="C1051" s="399"/>
      <c r="D1051" s="399" t="s">
        <v>746</v>
      </c>
      <c r="E1051" s="399"/>
      <c r="F1051" s="399"/>
      <c r="G1051" s="399"/>
      <c r="H1051" s="399"/>
      <c r="I1051" s="399"/>
      <c r="J1051" s="399"/>
      <c r="K1051" s="431"/>
      <c r="L1051" s="399"/>
      <c r="M1051" s="399"/>
      <c r="N1051" s="399"/>
      <c r="O1051" s="399"/>
      <c r="P1051" s="399"/>
      <c r="Q1051" s="399"/>
      <c r="R1051" s="399"/>
      <c r="S1051" s="400"/>
      <c r="T1051" s="399"/>
      <c r="U1051" s="400"/>
      <c r="V1051" s="400"/>
      <c r="W1051" s="400"/>
      <c r="X1051" s="400"/>
      <c r="Y1051" s="400"/>
      <c r="Z1051" s="400"/>
      <c r="AA1051" s="400"/>
      <c r="AB1051" s="399"/>
      <c r="AC1051" s="401"/>
      <c r="AD1051" s="401"/>
      <c r="AE1051" s="401"/>
      <c r="AF1051" s="401"/>
      <c r="AG1051" s="401"/>
      <c r="AH1051" s="401"/>
    </row>
    <row r="1052" ht="12.0" customHeight="1">
      <c r="A1052" s="399"/>
      <c r="B1052" s="436"/>
      <c r="C1052" s="399"/>
      <c r="D1052" s="399" t="s">
        <v>747</v>
      </c>
      <c r="E1052" s="399"/>
      <c r="F1052" s="399"/>
      <c r="G1052" s="399"/>
      <c r="H1052" s="399"/>
      <c r="I1052" s="399"/>
      <c r="J1052" s="399"/>
      <c r="K1052" s="431"/>
      <c r="L1052" s="399"/>
      <c r="M1052" s="399"/>
      <c r="N1052" s="399"/>
      <c r="O1052" s="399"/>
      <c r="P1052" s="399"/>
      <c r="Q1052" s="399"/>
      <c r="R1052" s="399"/>
      <c r="S1052" s="400"/>
      <c r="T1052" s="399"/>
      <c r="U1052" s="400"/>
      <c r="V1052" s="400"/>
      <c r="W1052" s="400"/>
      <c r="X1052" s="400"/>
      <c r="Y1052" s="400"/>
      <c r="Z1052" s="400"/>
      <c r="AA1052" s="400"/>
      <c r="AB1052" s="399"/>
      <c r="AC1052" s="401"/>
      <c r="AD1052" s="401"/>
      <c r="AE1052" s="401"/>
      <c r="AF1052" s="401"/>
      <c r="AG1052" s="401"/>
      <c r="AH1052" s="401"/>
    </row>
    <row r="1053" ht="12.0" customHeight="1">
      <c r="A1053" s="399"/>
      <c r="B1053" s="436"/>
      <c r="C1053" s="399"/>
      <c r="D1053" s="399"/>
      <c r="E1053" s="399"/>
      <c r="F1053" s="399"/>
      <c r="G1053" s="399"/>
      <c r="H1053" s="436"/>
      <c r="I1053" s="431"/>
      <c r="J1053" s="470"/>
      <c r="K1053" s="431"/>
      <c r="L1053" s="468"/>
      <c r="M1053" s="431"/>
      <c r="N1053" s="431"/>
      <c r="O1053" s="431"/>
      <c r="P1053" s="430"/>
      <c r="Q1053" s="468"/>
      <c r="R1053" s="468"/>
      <c r="S1053" s="400"/>
      <c r="T1053" s="439"/>
      <c r="U1053" s="400"/>
      <c r="V1053" s="400"/>
      <c r="W1053" s="400"/>
      <c r="X1053" s="400"/>
      <c r="Y1053" s="400"/>
      <c r="Z1053" s="400"/>
      <c r="AA1053" s="400"/>
      <c r="AB1053" s="399"/>
      <c r="AC1053" s="401"/>
      <c r="AD1053" s="401"/>
      <c r="AE1053" s="401"/>
      <c r="AF1053" s="401"/>
      <c r="AG1053" s="401"/>
      <c r="AH1053" s="401"/>
    </row>
    <row r="1054" ht="12.0" customHeight="1">
      <c r="A1054" s="399"/>
      <c r="B1054" s="436"/>
      <c r="C1054" s="399"/>
      <c r="D1054" s="399"/>
      <c r="E1054" s="399"/>
      <c r="F1054" s="399"/>
      <c r="G1054" s="436"/>
      <c r="H1054" s="455"/>
      <c r="I1054" s="455"/>
      <c r="J1054" s="436"/>
      <c r="K1054" s="436" t="s">
        <v>607</v>
      </c>
      <c r="L1054" s="436" t="s">
        <v>541</v>
      </c>
      <c r="M1054" s="436" t="s">
        <v>608</v>
      </c>
      <c r="N1054" s="399"/>
      <c r="O1054" s="399"/>
      <c r="P1054" s="399"/>
      <c r="Q1054" s="399"/>
      <c r="R1054" s="399"/>
      <c r="S1054" s="400"/>
      <c r="T1054" s="399"/>
      <c r="U1054" s="400"/>
      <c r="V1054" s="400"/>
      <c r="W1054" s="400"/>
      <c r="X1054" s="400"/>
      <c r="Y1054" s="400"/>
      <c r="Z1054" s="400"/>
      <c r="AA1054" s="400"/>
      <c r="AB1054" s="399"/>
      <c r="AC1054" s="401"/>
      <c r="AD1054" s="401"/>
      <c r="AE1054" s="401"/>
      <c r="AF1054" s="401"/>
      <c r="AG1054" s="401"/>
      <c r="AH1054" s="401"/>
    </row>
    <row r="1055" ht="12.0" customHeight="1">
      <c r="A1055" s="399"/>
      <c r="B1055" s="436"/>
      <c r="C1055" s="399"/>
      <c r="D1055" s="399"/>
      <c r="E1055" s="441" t="s">
        <v>609</v>
      </c>
      <c r="F1055" s="399"/>
      <c r="G1055" s="479" t="s">
        <v>791</v>
      </c>
      <c r="H1055" s="479" t="s">
        <v>792</v>
      </c>
      <c r="I1055" s="435" t="s">
        <v>612</v>
      </c>
      <c r="J1055" s="435" t="s">
        <v>1030</v>
      </c>
      <c r="K1055" s="435" t="s">
        <v>613</v>
      </c>
      <c r="L1055" s="435" t="s">
        <v>614</v>
      </c>
      <c r="M1055" s="435" t="s">
        <v>615</v>
      </c>
      <c r="N1055" s="399"/>
      <c r="O1055" s="399"/>
      <c r="P1055" s="399"/>
      <c r="Q1055" s="399"/>
      <c r="R1055" s="399"/>
      <c r="S1055" s="400"/>
      <c r="T1055" s="399"/>
      <c r="U1055" s="400"/>
      <c r="V1055" s="400"/>
      <c r="W1055" s="400"/>
      <c r="X1055" s="400"/>
      <c r="Y1055" s="400"/>
      <c r="Z1055" s="400"/>
      <c r="AA1055" s="400"/>
      <c r="AB1055" s="399"/>
      <c r="AC1055" s="401"/>
      <c r="AD1055" s="401"/>
      <c r="AE1055" s="401"/>
      <c r="AF1055" s="401"/>
      <c r="AG1055" s="401"/>
      <c r="AH1055" s="401"/>
    </row>
    <row r="1056" ht="12.0" customHeight="1">
      <c r="A1056" s="399"/>
      <c r="B1056" s="436"/>
      <c r="C1056" s="399"/>
      <c r="D1056" s="399" t="s">
        <v>477</v>
      </c>
      <c r="E1056" s="399" t="s">
        <v>755</v>
      </c>
      <c r="F1056" s="399"/>
      <c r="G1056" s="455"/>
      <c r="H1056" s="455"/>
      <c r="I1056" s="455">
        <v>2933.0</v>
      </c>
      <c r="J1056" s="480">
        <v>425285.0</v>
      </c>
      <c r="K1056" s="438">
        <v>-0.3</v>
      </c>
      <c r="L1056" s="431">
        <v>3812.9</v>
      </c>
      <c r="M1056" s="431">
        <v>10.632125</v>
      </c>
      <c r="N1056" s="455">
        <v>50.0</v>
      </c>
      <c r="O1056" s="399" t="s">
        <v>752</v>
      </c>
      <c r="P1056" s="455">
        <v>17.38074074074074</v>
      </c>
      <c r="Q1056" s="399" t="s">
        <v>753</v>
      </c>
      <c r="R1056" s="399"/>
      <c r="S1056" s="400"/>
      <c r="T1056" s="399"/>
      <c r="U1056" s="400"/>
      <c r="V1056" s="400"/>
      <c r="W1056" s="400"/>
      <c r="X1056" s="400"/>
      <c r="Y1056" s="400"/>
      <c r="Z1056" s="400"/>
      <c r="AA1056" s="400"/>
      <c r="AB1056" s="399"/>
      <c r="AC1056" s="401"/>
      <c r="AD1056" s="401"/>
      <c r="AE1056" s="401"/>
      <c r="AF1056" s="401"/>
      <c r="AG1056" s="401"/>
      <c r="AH1056" s="401"/>
    </row>
    <row r="1057" ht="12.0" customHeight="1">
      <c r="A1057" s="399"/>
      <c r="B1057" s="436"/>
      <c r="C1057" s="399"/>
      <c r="D1057" s="399" t="s">
        <v>477</v>
      </c>
      <c r="E1057" s="399" t="s">
        <v>756</v>
      </c>
      <c r="F1057" s="399"/>
      <c r="G1057" s="436"/>
      <c r="H1057" s="483"/>
      <c r="I1057" s="455">
        <v>6840.0</v>
      </c>
      <c r="J1057" s="480">
        <v>991800.0</v>
      </c>
      <c r="K1057" s="438">
        <v>-0.3</v>
      </c>
      <c r="L1057" s="431">
        <v>8892.0</v>
      </c>
      <c r="M1057" s="431">
        <v>24.795</v>
      </c>
      <c r="N1057" s="455">
        <v>50.0</v>
      </c>
      <c r="O1057" s="399" t="s">
        <v>752</v>
      </c>
      <c r="P1057" s="455">
        <v>40.53333333333333</v>
      </c>
      <c r="Q1057" s="399" t="s">
        <v>753</v>
      </c>
      <c r="R1057" s="399"/>
      <c r="S1057" s="400"/>
      <c r="T1057" s="399"/>
      <c r="U1057" s="400"/>
      <c r="V1057" s="400"/>
      <c r="W1057" s="400"/>
      <c r="X1057" s="400"/>
      <c r="Y1057" s="400"/>
      <c r="Z1057" s="400"/>
      <c r="AA1057" s="400"/>
      <c r="AB1057" s="399"/>
      <c r="AC1057" s="401"/>
      <c r="AD1057" s="401"/>
      <c r="AE1057" s="401"/>
      <c r="AF1057" s="401"/>
      <c r="AG1057" s="401"/>
      <c r="AH1057" s="401"/>
    </row>
    <row r="1058" ht="12.0" customHeight="1">
      <c r="A1058" s="399"/>
      <c r="B1058" s="436"/>
      <c r="C1058" s="399"/>
      <c r="D1058" s="399" t="s">
        <v>477</v>
      </c>
      <c r="E1058" s="399" t="s">
        <v>757</v>
      </c>
      <c r="F1058" s="399"/>
      <c r="G1058" s="436"/>
      <c r="H1058" s="483"/>
      <c r="I1058" s="480">
        <v>29557.0</v>
      </c>
      <c r="J1058" s="480">
        <v>4433550.0</v>
      </c>
      <c r="K1058" s="438">
        <v>-0.3</v>
      </c>
      <c r="L1058" s="431">
        <v>38424.1</v>
      </c>
      <c r="M1058" s="431">
        <v>110.83875</v>
      </c>
      <c r="N1058" s="455">
        <v>50.0</v>
      </c>
      <c r="O1058" s="399" t="s">
        <v>752</v>
      </c>
      <c r="P1058" s="455">
        <v>175.15259259259258</v>
      </c>
      <c r="Q1058" s="399" t="s">
        <v>753</v>
      </c>
      <c r="R1058" s="399"/>
      <c r="S1058" s="400"/>
      <c r="T1058" s="399"/>
      <c r="U1058" s="400"/>
      <c r="V1058" s="400"/>
      <c r="W1058" s="400"/>
      <c r="X1058" s="400"/>
      <c r="Y1058" s="400"/>
      <c r="Z1058" s="400"/>
      <c r="AA1058" s="400"/>
      <c r="AB1058" s="399"/>
      <c r="AC1058" s="401"/>
      <c r="AD1058" s="401"/>
      <c r="AE1058" s="401"/>
      <c r="AF1058" s="401"/>
      <c r="AG1058" s="401"/>
      <c r="AH1058" s="401"/>
    </row>
    <row r="1059" ht="12.0" customHeight="1">
      <c r="A1059" s="399"/>
      <c r="B1059" s="436"/>
      <c r="C1059" s="399"/>
      <c r="D1059" s="399" t="s">
        <v>477</v>
      </c>
      <c r="E1059" s="399" t="s">
        <v>1036</v>
      </c>
      <c r="F1059" s="399"/>
      <c r="G1059" s="436"/>
      <c r="H1059" s="483"/>
      <c r="I1059" s="480">
        <v>35930.0</v>
      </c>
      <c r="J1059" s="480">
        <v>5389500.0</v>
      </c>
      <c r="K1059" s="438">
        <v>-0.3</v>
      </c>
      <c r="L1059" s="431">
        <v>46709.0</v>
      </c>
      <c r="M1059" s="431">
        <v>134.7375</v>
      </c>
      <c r="N1059" s="455">
        <v>50.0</v>
      </c>
      <c r="O1059" s="399" t="s">
        <v>752</v>
      </c>
      <c r="P1059" s="455">
        <v>212.9185185185185</v>
      </c>
      <c r="Q1059" s="399" t="s">
        <v>753</v>
      </c>
      <c r="R1059" s="399"/>
      <c r="S1059" s="400"/>
      <c r="T1059" s="399"/>
      <c r="U1059" s="400"/>
      <c r="V1059" s="400"/>
      <c r="W1059" s="400"/>
      <c r="X1059" s="400"/>
      <c r="Y1059" s="400"/>
      <c r="Z1059" s="400"/>
      <c r="AA1059" s="400"/>
      <c r="AB1059" s="399"/>
      <c r="AC1059" s="401"/>
      <c r="AD1059" s="401"/>
      <c r="AE1059" s="401"/>
      <c r="AF1059" s="401"/>
      <c r="AG1059" s="401"/>
      <c r="AH1059" s="401"/>
    </row>
    <row r="1060" ht="12.0" customHeight="1">
      <c r="A1060" s="399"/>
      <c r="B1060" s="436"/>
      <c r="C1060" s="399"/>
      <c r="D1060" s="399" t="s">
        <v>477</v>
      </c>
      <c r="E1060" s="399" t="s">
        <v>768</v>
      </c>
      <c r="F1060" s="399"/>
      <c r="G1060" s="455"/>
      <c r="H1060" s="483"/>
      <c r="I1060" s="436"/>
      <c r="J1060" s="480">
        <v>72283.99999999999</v>
      </c>
      <c r="K1060" s="438">
        <v>0.0</v>
      </c>
      <c r="L1060" s="431">
        <v>0.0</v>
      </c>
      <c r="M1060" s="431">
        <v>1.8070999999999997</v>
      </c>
      <c r="N1060" s="436">
        <v>0.7</v>
      </c>
      <c r="O1060" s="399" t="s">
        <v>769</v>
      </c>
      <c r="P1060" s="455">
        <v>25.299399999999995</v>
      </c>
      <c r="Q1060" s="399" t="s">
        <v>770</v>
      </c>
      <c r="R1060" s="399"/>
      <c r="S1060" s="400"/>
      <c r="T1060" s="399"/>
      <c r="U1060" s="400"/>
      <c r="V1060" s="400"/>
      <c r="W1060" s="400"/>
      <c r="X1060" s="400"/>
      <c r="Y1060" s="400"/>
      <c r="Z1060" s="400"/>
      <c r="AA1060" s="400"/>
      <c r="AB1060" s="399"/>
      <c r="AC1060" s="401"/>
      <c r="AD1060" s="401"/>
      <c r="AE1060" s="401"/>
      <c r="AF1060" s="401"/>
      <c r="AG1060" s="401"/>
      <c r="AH1060" s="401"/>
    </row>
    <row r="1061" ht="12.0" customHeight="1">
      <c r="A1061" s="399"/>
      <c r="B1061" s="436"/>
      <c r="C1061" s="399"/>
      <c r="D1061" s="399" t="s">
        <v>477</v>
      </c>
      <c r="E1061" s="399" t="s">
        <v>1044</v>
      </c>
      <c r="F1061" s="399"/>
      <c r="G1061" s="436"/>
      <c r="H1061" s="483"/>
      <c r="I1061" s="480"/>
      <c r="J1061" s="455"/>
      <c r="K1061" s="438">
        <v>-0.3</v>
      </c>
      <c r="L1061" s="431">
        <v>0.0</v>
      </c>
      <c r="M1061" s="431">
        <v>0.0</v>
      </c>
      <c r="N1061" s="455">
        <v>50.0</v>
      </c>
      <c r="O1061" s="399" t="s">
        <v>752</v>
      </c>
      <c r="P1061" s="455">
        <v>0.0</v>
      </c>
      <c r="Q1061" s="399" t="s">
        <v>753</v>
      </c>
      <c r="R1061" s="399"/>
      <c r="S1061" s="400"/>
      <c r="T1061" s="399"/>
      <c r="U1061" s="400"/>
      <c r="V1061" s="400"/>
      <c r="W1061" s="400"/>
      <c r="X1061" s="400"/>
      <c r="Y1061" s="400"/>
      <c r="Z1061" s="400"/>
      <c r="AA1061" s="400"/>
      <c r="AB1061" s="399"/>
      <c r="AC1061" s="401"/>
      <c r="AD1061" s="401"/>
      <c r="AE1061" s="401"/>
      <c r="AF1061" s="401"/>
      <c r="AG1061" s="401"/>
      <c r="AH1061" s="401"/>
    </row>
    <row r="1062" ht="12.0" customHeight="1">
      <c r="A1062" s="399"/>
      <c r="B1062" s="436"/>
      <c r="C1062" s="399"/>
      <c r="D1062" s="399" t="s">
        <v>477</v>
      </c>
      <c r="E1062" s="399" t="s">
        <v>767</v>
      </c>
      <c r="F1062" s="399"/>
      <c r="G1062" s="455"/>
      <c r="H1062" s="483"/>
      <c r="I1062" s="480">
        <v>2283.0</v>
      </c>
      <c r="J1062" s="455"/>
      <c r="K1062" s="438">
        <v>-0.3</v>
      </c>
      <c r="L1062" s="431">
        <v>2967.9</v>
      </c>
      <c r="M1062" s="431">
        <v>3.6640740740740743</v>
      </c>
      <c r="N1062" s="455">
        <v>50.0</v>
      </c>
      <c r="O1062" s="399" t="s">
        <v>752</v>
      </c>
      <c r="P1062" s="455">
        <v>13.52888888888889</v>
      </c>
      <c r="Q1062" s="399" t="s">
        <v>753</v>
      </c>
      <c r="R1062" s="399"/>
      <c r="S1062" s="400"/>
      <c r="T1062" s="399"/>
      <c r="U1062" s="400"/>
      <c r="V1062" s="400"/>
      <c r="W1062" s="400"/>
      <c r="X1062" s="400"/>
      <c r="Y1062" s="400"/>
      <c r="Z1062" s="400"/>
      <c r="AA1062" s="400"/>
      <c r="AB1062" s="399"/>
      <c r="AC1062" s="401"/>
      <c r="AD1062" s="401"/>
      <c r="AE1062" s="401"/>
      <c r="AF1062" s="401"/>
      <c r="AG1062" s="401"/>
      <c r="AH1062" s="401"/>
    </row>
    <row r="1063" ht="12.0" customHeight="1">
      <c r="A1063" s="399"/>
      <c r="B1063" s="436"/>
      <c r="C1063" s="399"/>
      <c r="D1063" s="399" t="s">
        <v>477</v>
      </c>
      <c r="E1063" s="399" t="s">
        <v>800</v>
      </c>
      <c r="F1063" s="399"/>
      <c r="G1063" s="436"/>
      <c r="H1063" s="483"/>
      <c r="I1063" s="455"/>
      <c r="J1063" s="455"/>
      <c r="K1063" s="438">
        <v>-0.3</v>
      </c>
      <c r="L1063" s="478">
        <v>0.0</v>
      </c>
      <c r="M1063" s="478">
        <v>0.0</v>
      </c>
      <c r="N1063" s="455">
        <v>50.0</v>
      </c>
      <c r="O1063" s="399" t="s">
        <v>752</v>
      </c>
      <c r="P1063" s="479">
        <v>0.0</v>
      </c>
      <c r="Q1063" s="399" t="s">
        <v>753</v>
      </c>
      <c r="R1063" s="399"/>
      <c r="S1063" s="400"/>
      <c r="T1063" s="399"/>
      <c r="U1063" s="400"/>
      <c r="V1063" s="400"/>
      <c r="W1063" s="400"/>
      <c r="X1063" s="400"/>
      <c r="Y1063" s="400"/>
      <c r="Z1063" s="400"/>
      <c r="AA1063" s="400"/>
      <c r="AB1063" s="399"/>
      <c r="AC1063" s="401"/>
      <c r="AD1063" s="401"/>
      <c r="AE1063" s="401"/>
      <c r="AF1063" s="401"/>
      <c r="AG1063" s="401"/>
      <c r="AH1063" s="401"/>
    </row>
    <row r="1064" ht="12.0" customHeight="1">
      <c r="A1064" s="399"/>
      <c r="B1064" s="436"/>
      <c r="C1064" s="399"/>
      <c r="D1064" s="399"/>
      <c r="E1064" s="399"/>
      <c r="F1064" s="399"/>
      <c r="G1064" s="436"/>
      <c r="H1064" s="483"/>
      <c r="I1064" s="455"/>
      <c r="J1064" s="455"/>
      <c r="K1064" s="438"/>
      <c r="L1064" s="431">
        <v>100805.9</v>
      </c>
      <c r="M1064" s="431">
        <v>286.47454907407405</v>
      </c>
      <c r="N1064" s="455"/>
      <c r="O1064" s="399"/>
      <c r="P1064" s="431">
        <v>484.81347407407407</v>
      </c>
      <c r="Q1064" s="399"/>
      <c r="R1064" s="399"/>
      <c r="S1064" s="400"/>
      <c r="T1064" s="399"/>
      <c r="U1064" s="400"/>
      <c r="V1064" s="400"/>
      <c r="W1064" s="400"/>
      <c r="X1064" s="400"/>
      <c r="Y1064" s="400"/>
      <c r="Z1064" s="400"/>
      <c r="AA1064" s="400"/>
      <c r="AB1064" s="399"/>
      <c r="AC1064" s="401"/>
      <c r="AD1064" s="401"/>
      <c r="AE1064" s="401"/>
      <c r="AF1064" s="401"/>
      <c r="AG1064" s="401"/>
      <c r="AH1064" s="401"/>
    </row>
    <row r="1065" ht="12.0" customHeight="1">
      <c r="A1065" s="399"/>
      <c r="B1065" s="436"/>
      <c r="C1065" s="399"/>
      <c r="D1065" s="399"/>
      <c r="E1065" s="399"/>
      <c r="F1065" s="399"/>
      <c r="G1065" s="399"/>
      <c r="H1065" s="399"/>
      <c r="I1065" s="399"/>
      <c r="J1065" s="399"/>
      <c r="K1065" s="431"/>
      <c r="L1065" s="399"/>
      <c r="M1065" s="399"/>
      <c r="N1065" s="399"/>
      <c r="O1065" s="399"/>
      <c r="P1065" s="399"/>
      <c r="Q1065" s="399"/>
      <c r="R1065" s="399"/>
      <c r="S1065" s="400"/>
      <c r="T1065" s="399"/>
      <c r="U1065" s="400"/>
      <c r="V1065" s="400"/>
      <c r="W1065" s="400"/>
      <c r="X1065" s="400"/>
      <c r="Y1065" s="400"/>
      <c r="Z1065" s="400"/>
      <c r="AA1065" s="400"/>
      <c r="AB1065" s="399"/>
      <c r="AC1065" s="401"/>
      <c r="AD1065" s="401"/>
      <c r="AE1065" s="401"/>
      <c r="AF1065" s="401"/>
      <c r="AG1065" s="401"/>
      <c r="AH1065" s="401"/>
    </row>
    <row r="1066" ht="12.0" customHeight="1">
      <c r="A1066" s="399"/>
      <c r="B1066" s="436"/>
      <c r="C1066" s="399"/>
      <c r="D1066" s="399"/>
      <c r="E1066" s="441" t="s">
        <v>544</v>
      </c>
      <c r="F1066" s="435" t="s">
        <v>553</v>
      </c>
      <c r="G1066" s="435" t="s">
        <v>649</v>
      </c>
      <c r="H1066" s="479" t="s">
        <v>631</v>
      </c>
      <c r="I1066" s="435" t="s">
        <v>632</v>
      </c>
      <c r="J1066" s="479" t="s">
        <v>633</v>
      </c>
      <c r="K1066" s="442" t="s">
        <v>634</v>
      </c>
      <c r="L1066" s="479" t="s">
        <v>635</v>
      </c>
      <c r="M1066" s="431"/>
      <c r="N1066" s="436"/>
      <c r="O1066" s="399"/>
      <c r="P1066" s="455"/>
      <c r="Q1066" s="399"/>
      <c r="R1066" s="399"/>
      <c r="S1066" s="400"/>
      <c r="T1066" s="399"/>
      <c r="U1066" s="400"/>
      <c r="V1066" s="400"/>
      <c r="W1066" s="400"/>
      <c r="X1066" s="400"/>
      <c r="Y1066" s="400"/>
      <c r="Z1066" s="400"/>
      <c r="AA1066" s="400"/>
      <c r="AB1066" s="399"/>
      <c r="AC1066" s="401"/>
      <c r="AD1066" s="401"/>
      <c r="AE1066" s="401"/>
      <c r="AF1066" s="401"/>
      <c r="AG1066" s="401"/>
      <c r="AH1066" s="401"/>
    </row>
    <row r="1067" ht="12.0" customHeight="1">
      <c r="A1067" s="399"/>
      <c r="B1067" s="436"/>
      <c r="C1067" s="399"/>
      <c r="D1067" s="399"/>
      <c r="E1067" s="399" t="s">
        <v>477</v>
      </c>
      <c r="F1067" s="431">
        <v>100805.9</v>
      </c>
      <c r="G1067" s="480">
        <v>1.1312419E7</v>
      </c>
      <c r="H1067" s="480">
        <v>286.47454907407405</v>
      </c>
      <c r="I1067" s="456">
        <v>0.0</v>
      </c>
      <c r="J1067" s="456">
        <v>143237.274537037</v>
      </c>
      <c r="K1067" s="456">
        <v>301664.5066666667</v>
      </c>
      <c r="L1067" s="456">
        <v>444901.7812037037</v>
      </c>
      <c r="M1067" s="431"/>
      <c r="N1067" s="436"/>
      <c r="O1067" s="399"/>
      <c r="P1067" s="455"/>
      <c r="Q1067" s="399"/>
      <c r="R1067" s="399"/>
      <c r="S1067" s="400"/>
      <c r="T1067" s="399"/>
      <c r="U1067" s="400"/>
      <c r="V1067" s="400"/>
      <c r="W1067" s="400"/>
      <c r="X1067" s="400"/>
      <c r="Y1067" s="400"/>
      <c r="Z1067" s="400"/>
      <c r="AA1067" s="400"/>
      <c r="AB1067" s="399"/>
      <c r="AC1067" s="401"/>
      <c r="AD1067" s="401"/>
      <c r="AE1067" s="401"/>
      <c r="AF1067" s="401"/>
      <c r="AG1067" s="401"/>
      <c r="AH1067" s="401"/>
    </row>
    <row r="1068" ht="12.0" customHeight="1">
      <c r="A1068" s="399"/>
      <c r="B1068" s="436"/>
      <c r="C1068" s="399"/>
      <c r="D1068" s="399"/>
      <c r="E1068" s="399"/>
      <c r="F1068" s="399"/>
      <c r="G1068" s="480"/>
      <c r="H1068" s="480"/>
      <c r="I1068" s="456"/>
      <c r="J1068" s="456"/>
      <c r="K1068" s="456"/>
      <c r="L1068" s="456"/>
      <c r="M1068" s="431"/>
      <c r="N1068" s="436"/>
      <c r="O1068" s="399"/>
      <c r="P1068" s="455"/>
      <c r="Q1068" s="399"/>
      <c r="R1068" s="399"/>
      <c r="S1068" s="400"/>
      <c r="T1068" s="399"/>
      <c r="U1068" s="400"/>
      <c r="V1068" s="400"/>
      <c r="W1068" s="400"/>
      <c r="X1068" s="400"/>
      <c r="Y1068" s="400"/>
      <c r="Z1068" s="400"/>
      <c r="AA1068" s="400"/>
      <c r="AB1068" s="399"/>
      <c r="AC1068" s="401"/>
      <c r="AD1068" s="401"/>
      <c r="AE1068" s="401"/>
      <c r="AF1068" s="401"/>
      <c r="AG1068" s="401"/>
      <c r="AH1068" s="401"/>
    </row>
    <row r="1069" ht="12.0" customHeight="1">
      <c r="A1069" s="497"/>
      <c r="B1069" s="498"/>
      <c r="C1069" s="497" t="s">
        <v>1083</v>
      </c>
      <c r="D1069" s="497" t="s">
        <v>1016</v>
      </c>
      <c r="E1069" s="497"/>
      <c r="F1069" s="497"/>
      <c r="G1069" s="497"/>
      <c r="H1069" s="497"/>
      <c r="I1069" s="508">
        <v>100.07522037037037</v>
      </c>
      <c r="J1069" s="497"/>
      <c r="K1069" s="508">
        <v>100.07522037037037</v>
      </c>
      <c r="L1069" s="508">
        <v>0.0</v>
      </c>
      <c r="M1069" s="508">
        <v>0.0</v>
      </c>
      <c r="N1069" s="508">
        <v>0.0</v>
      </c>
      <c r="O1069" s="508">
        <v>0.0</v>
      </c>
      <c r="P1069" s="508">
        <v>0.0</v>
      </c>
      <c r="Q1069" s="508">
        <v>17722.51</v>
      </c>
      <c r="R1069" s="508">
        <v>0.0</v>
      </c>
      <c r="S1069" s="501">
        <v>0.0</v>
      </c>
      <c r="T1069" s="501">
        <v>0.0</v>
      </c>
      <c r="U1069" s="501">
        <v>0.0</v>
      </c>
      <c r="V1069" s="501">
        <v>0.0</v>
      </c>
      <c r="W1069" s="501">
        <v>0.0</v>
      </c>
      <c r="X1069" s="501">
        <v>0.0</v>
      </c>
      <c r="Y1069" s="501">
        <v>81990.47635802468</v>
      </c>
      <c r="Z1069" s="501">
        <v>0.0</v>
      </c>
      <c r="AA1069" s="501">
        <v>81990.47635802468</v>
      </c>
      <c r="AB1069" s="497"/>
      <c r="AC1069" s="509">
        <f>K1069*F1166/E4</f>
        <v>3.718629493</v>
      </c>
      <c r="AD1069" s="497"/>
      <c r="AE1069" s="497">
        <f>Q1069/E4</f>
        <v>0.9703520587</v>
      </c>
      <c r="AF1069" s="497"/>
      <c r="AG1069" s="497"/>
      <c r="AH1069" s="497"/>
    </row>
    <row r="1070" ht="12.0" customHeight="1">
      <c r="A1070" s="399"/>
      <c r="B1070" s="436"/>
      <c r="C1070" s="399"/>
      <c r="D1070" s="399"/>
      <c r="E1070" s="399"/>
      <c r="F1070" s="399"/>
      <c r="G1070" s="399"/>
      <c r="H1070" s="399"/>
      <c r="I1070" s="399"/>
      <c r="J1070" s="399"/>
      <c r="K1070" s="399"/>
      <c r="L1070" s="399"/>
      <c r="M1070" s="399"/>
      <c r="N1070" s="399"/>
      <c r="O1070" s="399"/>
      <c r="P1070" s="399"/>
      <c r="Q1070" s="399"/>
      <c r="R1070" s="399"/>
      <c r="S1070" s="399"/>
      <c r="T1070" s="399"/>
      <c r="U1070" s="399"/>
      <c r="V1070" s="399"/>
      <c r="W1070" s="399"/>
      <c r="X1070" s="399"/>
      <c r="Y1070" s="399"/>
      <c r="Z1070" s="399"/>
      <c r="AA1070" s="400"/>
      <c r="AB1070" s="399"/>
      <c r="AC1070" s="401"/>
      <c r="AD1070" s="401"/>
      <c r="AE1070" s="401"/>
      <c r="AF1070" s="401"/>
      <c r="AG1070" s="401"/>
      <c r="AH1070" s="401"/>
    </row>
    <row r="1071" ht="12.0" customHeight="1">
      <c r="A1071" s="399"/>
      <c r="B1071" s="436"/>
      <c r="C1071" s="399" t="s">
        <v>1084</v>
      </c>
      <c r="D1071" s="399" t="s">
        <v>745</v>
      </c>
      <c r="E1071" s="399"/>
      <c r="F1071" s="399"/>
      <c r="G1071" s="399"/>
      <c r="H1071" s="436"/>
      <c r="I1071" s="423">
        <v>4.667851851851853</v>
      </c>
      <c r="J1071" s="470"/>
      <c r="K1071" s="423">
        <v>4.667851851851853</v>
      </c>
      <c r="L1071" s="423">
        <v>0.0</v>
      </c>
      <c r="M1071" s="423">
        <v>0.0</v>
      </c>
      <c r="N1071" s="423">
        <v>0.0</v>
      </c>
      <c r="O1071" s="423">
        <v>0.0</v>
      </c>
      <c r="P1071" s="423">
        <v>0.0</v>
      </c>
      <c r="Q1071" s="423">
        <v>1024.01</v>
      </c>
      <c r="R1071" s="423">
        <v>0.0</v>
      </c>
      <c r="S1071" s="400">
        <v>0.0</v>
      </c>
      <c r="T1071" s="400">
        <v>0.0</v>
      </c>
      <c r="U1071" s="400">
        <v>0.0</v>
      </c>
      <c r="V1071" s="400">
        <v>0.0</v>
      </c>
      <c r="W1071" s="400">
        <v>0.0</v>
      </c>
      <c r="X1071" s="400">
        <v>0.0</v>
      </c>
      <c r="Y1071" s="400">
        <v>4367.587191358025</v>
      </c>
      <c r="Z1071" s="400">
        <v>0.0</v>
      </c>
      <c r="AA1071" s="400">
        <v>4367.587191358025</v>
      </c>
      <c r="AB1071" s="399"/>
      <c r="AC1071" s="401"/>
      <c r="AD1071" s="401"/>
      <c r="AE1071" s="401"/>
      <c r="AF1071" s="401"/>
      <c r="AG1071" s="401"/>
      <c r="AH1071" s="401"/>
    </row>
    <row r="1072" ht="12.0" customHeight="1">
      <c r="A1072" s="399"/>
      <c r="B1072" s="436"/>
      <c r="C1072" s="399"/>
      <c r="D1072" s="441" t="s">
        <v>238</v>
      </c>
      <c r="E1072" s="399"/>
      <c r="F1072" s="399"/>
      <c r="G1072" s="399"/>
      <c r="H1072" s="399"/>
      <c r="I1072" s="399"/>
      <c r="J1072" s="399"/>
      <c r="K1072" s="431"/>
      <c r="L1072" s="399"/>
      <c r="M1072" s="399"/>
      <c r="N1072" s="399"/>
      <c r="O1072" s="399"/>
      <c r="P1072" s="399"/>
      <c r="Q1072" s="399"/>
      <c r="R1072" s="399"/>
      <c r="S1072" s="400"/>
      <c r="T1072" s="399"/>
      <c r="U1072" s="400"/>
      <c r="V1072" s="400"/>
      <c r="W1072" s="400"/>
      <c r="X1072" s="400"/>
      <c r="Y1072" s="400"/>
      <c r="Z1072" s="400"/>
      <c r="AA1072" s="400"/>
      <c r="AB1072" s="399"/>
      <c r="AC1072" s="401"/>
      <c r="AD1072" s="401"/>
      <c r="AE1072" s="401"/>
      <c r="AF1072" s="401"/>
      <c r="AG1072" s="401"/>
      <c r="AH1072" s="401"/>
    </row>
    <row r="1073" ht="12.0" customHeight="1">
      <c r="A1073" s="399"/>
      <c r="B1073" s="436"/>
      <c r="C1073" s="399"/>
      <c r="D1073" s="399" t="s">
        <v>746</v>
      </c>
      <c r="E1073" s="399"/>
      <c r="F1073" s="399"/>
      <c r="G1073" s="399"/>
      <c r="H1073" s="399"/>
      <c r="I1073" s="399"/>
      <c r="J1073" s="399"/>
      <c r="K1073" s="431"/>
      <c r="L1073" s="399"/>
      <c r="M1073" s="399"/>
      <c r="N1073" s="399"/>
      <c r="O1073" s="399"/>
      <c r="P1073" s="399"/>
      <c r="Q1073" s="399"/>
      <c r="R1073" s="399"/>
      <c r="S1073" s="400"/>
      <c r="T1073" s="399"/>
      <c r="U1073" s="400"/>
      <c r="V1073" s="400"/>
      <c r="W1073" s="400"/>
      <c r="X1073" s="400"/>
      <c r="Y1073" s="400"/>
      <c r="Z1073" s="400"/>
      <c r="AA1073" s="400"/>
      <c r="AB1073" s="399"/>
      <c r="AC1073" s="401"/>
      <c r="AD1073" s="401"/>
      <c r="AE1073" s="401"/>
      <c r="AF1073" s="401"/>
      <c r="AG1073" s="401"/>
      <c r="AH1073" s="401"/>
    </row>
    <row r="1074" ht="12.0" customHeight="1">
      <c r="A1074" s="399"/>
      <c r="B1074" s="436"/>
      <c r="C1074" s="399"/>
      <c r="D1074" s="399" t="s">
        <v>747</v>
      </c>
      <c r="E1074" s="399"/>
      <c r="F1074" s="399"/>
      <c r="G1074" s="399"/>
      <c r="H1074" s="399"/>
      <c r="I1074" s="399"/>
      <c r="J1074" s="399"/>
      <c r="K1074" s="431"/>
      <c r="L1074" s="399"/>
      <c r="M1074" s="399"/>
      <c r="N1074" s="399"/>
      <c r="O1074" s="399"/>
      <c r="P1074" s="399"/>
      <c r="Q1074" s="399"/>
      <c r="R1074" s="399"/>
      <c r="S1074" s="400"/>
      <c r="T1074" s="399"/>
      <c r="U1074" s="400"/>
      <c r="V1074" s="400"/>
      <c r="W1074" s="400"/>
      <c r="X1074" s="400"/>
      <c r="Y1074" s="400"/>
      <c r="Z1074" s="400"/>
      <c r="AA1074" s="400"/>
      <c r="AB1074" s="399"/>
      <c r="AC1074" s="401"/>
      <c r="AD1074" s="401"/>
      <c r="AE1074" s="401"/>
      <c r="AF1074" s="401"/>
      <c r="AG1074" s="401"/>
      <c r="AH1074" s="401"/>
    </row>
    <row r="1075" ht="12.0" customHeight="1">
      <c r="A1075" s="399"/>
      <c r="B1075" s="436"/>
      <c r="C1075" s="399"/>
      <c r="D1075" s="399" t="s">
        <v>748</v>
      </c>
      <c r="E1075" s="399"/>
      <c r="F1075" s="399"/>
      <c r="G1075" s="399"/>
      <c r="H1075" s="399"/>
      <c r="I1075" s="399"/>
      <c r="J1075" s="399"/>
      <c r="K1075" s="431"/>
      <c r="L1075" s="399"/>
      <c r="M1075" s="399"/>
      <c r="N1075" s="399"/>
      <c r="O1075" s="399"/>
      <c r="P1075" s="399"/>
      <c r="Q1075" s="399"/>
      <c r="R1075" s="399"/>
      <c r="S1075" s="400"/>
      <c r="T1075" s="399"/>
      <c r="U1075" s="400"/>
      <c r="V1075" s="400"/>
      <c r="W1075" s="400"/>
      <c r="X1075" s="400"/>
      <c r="Y1075" s="400"/>
      <c r="Z1075" s="400"/>
      <c r="AA1075" s="400"/>
      <c r="AB1075" s="399"/>
      <c r="AC1075" s="401"/>
      <c r="AD1075" s="401"/>
      <c r="AE1075" s="401"/>
      <c r="AF1075" s="401"/>
      <c r="AG1075" s="401"/>
      <c r="AH1075" s="401"/>
    </row>
    <row r="1076" ht="12.0" customHeight="1">
      <c r="A1076" s="399"/>
      <c r="B1076" s="436"/>
      <c r="C1076" s="399"/>
      <c r="D1076" s="399"/>
      <c r="E1076" s="399"/>
      <c r="F1076" s="399"/>
      <c r="G1076" s="399"/>
      <c r="H1076" s="399"/>
      <c r="I1076" s="399"/>
      <c r="J1076" s="399"/>
      <c r="K1076" s="431"/>
      <c r="L1076" s="399"/>
      <c r="M1076" s="399"/>
      <c r="N1076" s="399"/>
      <c r="O1076" s="399"/>
      <c r="P1076" s="399"/>
      <c r="Q1076" s="399"/>
      <c r="R1076" s="399"/>
      <c r="S1076" s="400"/>
      <c r="T1076" s="399"/>
      <c r="U1076" s="400"/>
      <c r="V1076" s="400"/>
      <c r="W1076" s="400"/>
      <c r="X1076" s="400"/>
      <c r="Y1076" s="400"/>
      <c r="Z1076" s="400"/>
      <c r="AA1076" s="400"/>
      <c r="AB1076" s="399"/>
      <c r="AC1076" s="401"/>
      <c r="AD1076" s="401"/>
      <c r="AE1076" s="401"/>
      <c r="AF1076" s="401"/>
      <c r="AG1076" s="401"/>
      <c r="AH1076" s="401"/>
    </row>
    <row r="1077" ht="12.0" customHeight="1">
      <c r="A1077" s="399"/>
      <c r="B1077" s="436"/>
      <c r="C1077" s="399" t="s">
        <v>1085</v>
      </c>
      <c r="D1077" s="399" t="s">
        <v>1029</v>
      </c>
      <c r="E1077" s="399"/>
      <c r="F1077" s="399"/>
      <c r="G1077" s="399"/>
      <c r="H1077" s="436" t="s">
        <v>410</v>
      </c>
      <c r="I1077" s="423">
        <v>4.667851851851853</v>
      </c>
      <c r="J1077" s="470">
        <v>1.0</v>
      </c>
      <c r="K1077" s="431">
        <v>4.667851851851853</v>
      </c>
      <c r="L1077" s="468">
        <v>0.0</v>
      </c>
      <c r="M1077" s="431"/>
      <c r="N1077" s="431"/>
      <c r="O1077" s="431"/>
      <c r="P1077" s="430"/>
      <c r="Q1077" s="468">
        <v>1024.01</v>
      </c>
      <c r="R1077" s="468"/>
      <c r="S1077" s="400"/>
      <c r="T1077" s="439">
        <v>0.0</v>
      </c>
      <c r="U1077" s="400"/>
      <c r="V1077" s="400"/>
      <c r="W1077" s="400"/>
      <c r="X1077" s="400"/>
      <c r="Y1077" s="400">
        <v>4367.587191358025</v>
      </c>
      <c r="Z1077" s="400"/>
      <c r="AA1077" s="400">
        <v>4367.587191358025</v>
      </c>
      <c r="AB1077" s="399"/>
      <c r="AC1077" s="401"/>
      <c r="AD1077" s="401"/>
      <c r="AE1077" s="401"/>
      <c r="AF1077" s="401"/>
      <c r="AG1077" s="401"/>
      <c r="AH1077" s="401"/>
    </row>
    <row r="1078" ht="12.0" customHeight="1">
      <c r="A1078" s="399"/>
      <c r="B1078" s="436"/>
      <c r="C1078" s="399"/>
      <c r="D1078" s="399"/>
      <c r="E1078" s="399"/>
      <c r="F1078" s="399"/>
      <c r="G1078" s="399"/>
      <c r="H1078" s="436"/>
      <c r="I1078" s="431"/>
      <c r="J1078" s="470"/>
      <c r="K1078" s="470"/>
      <c r="L1078" s="468"/>
      <c r="M1078" s="400"/>
      <c r="N1078" s="399"/>
      <c r="O1078" s="399"/>
      <c r="P1078" s="399"/>
      <c r="Q1078" s="399"/>
      <c r="R1078" s="399"/>
      <c r="S1078" s="400"/>
      <c r="T1078" s="399"/>
      <c r="U1078" s="400"/>
      <c r="V1078" s="400"/>
      <c r="W1078" s="400"/>
      <c r="X1078" s="400"/>
      <c r="Y1078" s="400"/>
      <c r="Z1078" s="400"/>
      <c r="AA1078" s="400"/>
      <c r="AB1078" s="399"/>
      <c r="AC1078" s="401"/>
      <c r="AD1078" s="401"/>
      <c r="AE1078" s="401"/>
      <c r="AF1078" s="401"/>
      <c r="AG1078" s="401"/>
      <c r="AH1078" s="401"/>
    </row>
    <row r="1079" ht="12.0" customHeight="1">
      <c r="A1079" s="399"/>
      <c r="B1079" s="436"/>
      <c r="C1079" s="399"/>
      <c r="D1079" s="399"/>
      <c r="E1079" s="399"/>
      <c r="F1079" s="399"/>
      <c r="G1079" s="399"/>
      <c r="H1079" s="399"/>
      <c r="I1079" s="399"/>
      <c r="J1079" s="399"/>
      <c r="K1079" s="436" t="s">
        <v>607</v>
      </c>
      <c r="L1079" s="436" t="s">
        <v>541</v>
      </c>
      <c r="M1079" s="436" t="s">
        <v>608</v>
      </c>
      <c r="N1079" s="399"/>
      <c r="O1079" s="399"/>
      <c r="P1079" s="436"/>
      <c r="Q1079" s="399"/>
      <c r="R1079" s="399"/>
      <c r="S1079" s="400"/>
      <c r="T1079" s="399"/>
      <c r="U1079" s="400"/>
      <c r="V1079" s="400"/>
      <c r="W1079" s="400"/>
      <c r="X1079" s="400"/>
      <c r="Y1079" s="400"/>
      <c r="Z1079" s="400"/>
      <c r="AA1079" s="400"/>
      <c r="AB1079" s="399"/>
      <c r="AC1079" s="401"/>
      <c r="AD1079" s="401"/>
      <c r="AE1079" s="401"/>
      <c r="AF1079" s="401"/>
      <c r="AG1079" s="401"/>
      <c r="AH1079" s="401"/>
    </row>
    <row r="1080" ht="12.0" customHeight="1">
      <c r="A1080" s="399"/>
      <c r="B1080" s="436"/>
      <c r="C1080" s="399"/>
      <c r="D1080" s="399"/>
      <c r="E1080" s="441" t="s">
        <v>609</v>
      </c>
      <c r="F1080" s="399"/>
      <c r="G1080" s="435" t="s">
        <v>357</v>
      </c>
      <c r="H1080" s="435" t="s">
        <v>610</v>
      </c>
      <c r="I1080" s="435" t="s">
        <v>612</v>
      </c>
      <c r="J1080" s="435" t="s">
        <v>1030</v>
      </c>
      <c r="K1080" s="435" t="s">
        <v>613</v>
      </c>
      <c r="L1080" s="435" t="s">
        <v>614</v>
      </c>
      <c r="M1080" s="435" t="s">
        <v>615</v>
      </c>
      <c r="N1080" s="399"/>
      <c r="O1080" s="399"/>
      <c r="P1080" s="436"/>
      <c r="Q1080" s="399"/>
      <c r="R1080" s="399"/>
      <c r="S1080" s="400"/>
      <c r="T1080" s="399"/>
      <c r="U1080" s="400"/>
      <c r="V1080" s="400"/>
      <c r="W1080" s="400"/>
      <c r="X1080" s="400"/>
      <c r="Y1080" s="400"/>
      <c r="Z1080" s="400"/>
      <c r="AA1080" s="400"/>
      <c r="AB1080" s="399"/>
      <c r="AC1080" s="401"/>
      <c r="AD1080" s="401"/>
      <c r="AE1080" s="401"/>
      <c r="AF1080" s="401"/>
      <c r="AG1080" s="401"/>
      <c r="AH1080" s="401"/>
    </row>
    <row r="1081" ht="12.0" customHeight="1">
      <c r="A1081" s="399"/>
      <c r="B1081" s="436"/>
      <c r="C1081" s="399"/>
      <c r="D1081" s="399" t="s">
        <v>477</v>
      </c>
      <c r="E1081" s="399" t="s">
        <v>756</v>
      </c>
      <c r="F1081" s="399"/>
      <c r="G1081" s="436"/>
      <c r="H1081" s="483"/>
      <c r="I1081" s="455">
        <v>290.0</v>
      </c>
      <c r="J1081" s="455">
        <v>42050.0</v>
      </c>
      <c r="K1081" s="438">
        <v>-0.3</v>
      </c>
      <c r="L1081" s="431">
        <v>377.0</v>
      </c>
      <c r="M1081" s="431">
        <v>1.05125</v>
      </c>
      <c r="N1081" s="455">
        <v>50.0</v>
      </c>
      <c r="O1081" s="399" t="s">
        <v>752</v>
      </c>
      <c r="P1081" s="455">
        <v>1.7185185185185186</v>
      </c>
      <c r="Q1081" s="399" t="s">
        <v>753</v>
      </c>
      <c r="R1081" s="399"/>
      <c r="S1081" s="400"/>
      <c r="T1081" s="399"/>
      <c r="U1081" s="400"/>
      <c r="V1081" s="400"/>
      <c r="W1081" s="400"/>
      <c r="X1081" s="400"/>
      <c r="Y1081" s="400"/>
      <c r="Z1081" s="400"/>
      <c r="AA1081" s="400"/>
      <c r="AB1081" s="399"/>
      <c r="AC1081" s="401"/>
      <c r="AD1081" s="401"/>
      <c r="AE1081" s="401"/>
      <c r="AF1081" s="401"/>
      <c r="AG1081" s="401"/>
      <c r="AH1081" s="401"/>
    </row>
    <row r="1082" ht="12.0" customHeight="1">
      <c r="A1082" s="399"/>
      <c r="B1082" s="436"/>
      <c r="C1082" s="399"/>
      <c r="D1082" s="399" t="s">
        <v>477</v>
      </c>
      <c r="E1082" s="399" t="s">
        <v>757</v>
      </c>
      <c r="F1082" s="399"/>
      <c r="G1082" s="436"/>
      <c r="H1082" s="483"/>
      <c r="I1082" s="480">
        <v>379.7</v>
      </c>
      <c r="J1082" s="480">
        <v>56955.0</v>
      </c>
      <c r="K1082" s="438">
        <v>-0.3</v>
      </c>
      <c r="L1082" s="431">
        <v>493.61</v>
      </c>
      <c r="M1082" s="431">
        <v>1.423875</v>
      </c>
      <c r="N1082" s="455">
        <v>50.0</v>
      </c>
      <c r="O1082" s="399" t="s">
        <v>752</v>
      </c>
      <c r="P1082" s="455">
        <v>2.250074074074074</v>
      </c>
      <c r="Q1082" s="399" t="s">
        <v>753</v>
      </c>
      <c r="R1082" s="399"/>
      <c r="S1082" s="400"/>
      <c r="T1082" s="399"/>
      <c r="U1082" s="400"/>
      <c r="V1082" s="400"/>
      <c r="W1082" s="400"/>
      <c r="X1082" s="400"/>
      <c r="Y1082" s="400"/>
      <c r="Z1082" s="400"/>
      <c r="AA1082" s="400"/>
      <c r="AB1082" s="399"/>
      <c r="AC1082" s="401"/>
      <c r="AD1082" s="401"/>
      <c r="AE1082" s="401"/>
      <c r="AF1082" s="401"/>
      <c r="AG1082" s="401"/>
      <c r="AH1082" s="401"/>
    </row>
    <row r="1083" ht="12.0" customHeight="1">
      <c r="A1083" s="399"/>
      <c r="B1083" s="436"/>
      <c r="C1083" s="399"/>
      <c r="D1083" s="399" t="s">
        <v>477</v>
      </c>
      <c r="E1083" s="399" t="s">
        <v>1086</v>
      </c>
      <c r="F1083" s="399"/>
      <c r="G1083" s="436"/>
      <c r="H1083" s="483"/>
      <c r="I1083" s="480">
        <v>19.0</v>
      </c>
      <c r="J1083" s="455"/>
      <c r="K1083" s="438">
        <v>-0.3</v>
      </c>
      <c r="L1083" s="431">
        <v>24.7</v>
      </c>
      <c r="M1083" s="431">
        <v>0.030493827160493828</v>
      </c>
      <c r="N1083" s="455">
        <v>50.0</v>
      </c>
      <c r="O1083" s="399" t="s">
        <v>752</v>
      </c>
      <c r="P1083" s="455">
        <v>0.11259259259259259</v>
      </c>
      <c r="Q1083" s="399" t="s">
        <v>753</v>
      </c>
      <c r="R1083" s="399"/>
      <c r="S1083" s="400"/>
      <c r="T1083" s="399"/>
      <c r="U1083" s="400"/>
      <c r="V1083" s="400"/>
      <c r="W1083" s="400"/>
      <c r="X1083" s="400"/>
      <c r="Y1083" s="400"/>
      <c r="Z1083" s="400"/>
      <c r="AA1083" s="400"/>
      <c r="AB1083" s="399"/>
      <c r="AC1083" s="401"/>
      <c r="AD1083" s="401"/>
      <c r="AE1083" s="401"/>
      <c r="AF1083" s="401"/>
      <c r="AG1083" s="401"/>
      <c r="AH1083" s="401"/>
    </row>
    <row r="1084" ht="12.0" customHeight="1">
      <c r="A1084" s="399"/>
      <c r="B1084" s="436"/>
      <c r="C1084" s="399"/>
      <c r="D1084" s="399" t="s">
        <v>477</v>
      </c>
      <c r="E1084" s="399" t="s">
        <v>767</v>
      </c>
      <c r="F1084" s="399"/>
      <c r="G1084" s="455"/>
      <c r="H1084" s="483"/>
      <c r="I1084" s="480">
        <v>23.0</v>
      </c>
      <c r="J1084" s="455"/>
      <c r="K1084" s="438">
        <v>-0.3</v>
      </c>
      <c r="L1084" s="431">
        <v>29.900000000000002</v>
      </c>
      <c r="M1084" s="431">
        <v>0.03691358024691358</v>
      </c>
      <c r="N1084" s="455">
        <v>50.0</v>
      </c>
      <c r="O1084" s="399" t="s">
        <v>752</v>
      </c>
      <c r="P1084" s="455">
        <v>0.1362962962962963</v>
      </c>
      <c r="Q1084" s="399" t="s">
        <v>753</v>
      </c>
      <c r="R1084" s="399"/>
      <c r="S1084" s="400"/>
      <c r="T1084" s="399"/>
      <c r="U1084" s="400"/>
      <c r="V1084" s="400"/>
      <c r="W1084" s="400"/>
      <c r="X1084" s="400"/>
      <c r="Y1084" s="400"/>
      <c r="Z1084" s="400"/>
      <c r="AA1084" s="400"/>
      <c r="AB1084" s="399"/>
      <c r="AC1084" s="401"/>
      <c r="AD1084" s="401"/>
      <c r="AE1084" s="401"/>
      <c r="AF1084" s="401"/>
      <c r="AG1084" s="401"/>
      <c r="AH1084" s="401"/>
    </row>
    <row r="1085" ht="12.0" customHeight="1">
      <c r="A1085" s="399"/>
      <c r="B1085" s="436"/>
      <c r="C1085" s="399"/>
      <c r="D1085" s="399" t="s">
        <v>477</v>
      </c>
      <c r="E1085" s="399" t="s">
        <v>1087</v>
      </c>
      <c r="F1085" s="399"/>
      <c r="G1085" s="436"/>
      <c r="H1085" s="483"/>
      <c r="I1085" s="480">
        <v>76.0</v>
      </c>
      <c r="J1085" s="455"/>
      <c r="K1085" s="438">
        <v>-0.3</v>
      </c>
      <c r="L1085" s="431">
        <v>98.8</v>
      </c>
      <c r="M1085" s="431">
        <v>0.12197530864197531</v>
      </c>
      <c r="N1085" s="455">
        <v>50.0</v>
      </c>
      <c r="O1085" s="399" t="s">
        <v>752</v>
      </c>
      <c r="P1085" s="455">
        <v>0.45037037037037037</v>
      </c>
      <c r="Q1085" s="399" t="s">
        <v>753</v>
      </c>
      <c r="R1085" s="399"/>
      <c r="S1085" s="400"/>
      <c r="T1085" s="399"/>
      <c r="U1085" s="400"/>
      <c r="V1085" s="400"/>
      <c r="W1085" s="400"/>
      <c r="X1085" s="400"/>
      <c r="Y1085" s="400"/>
      <c r="Z1085" s="400"/>
      <c r="AA1085" s="400"/>
      <c r="AB1085" s="399"/>
      <c r="AC1085" s="401"/>
      <c r="AD1085" s="401"/>
      <c r="AE1085" s="401"/>
      <c r="AF1085" s="401"/>
      <c r="AG1085" s="401"/>
      <c r="AH1085" s="401"/>
    </row>
    <row r="1086" ht="12.0" customHeight="1">
      <c r="A1086" s="399"/>
      <c r="B1086" s="436"/>
      <c r="C1086" s="399"/>
      <c r="D1086" s="399"/>
      <c r="E1086" s="399"/>
      <c r="F1086" s="399"/>
      <c r="G1086" s="436"/>
      <c r="H1086" s="455"/>
      <c r="I1086" s="480">
        <v>787.7</v>
      </c>
      <c r="J1086" s="480">
        <v>99005.0</v>
      </c>
      <c r="K1086" s="438"/>
      <c r="L1086" s="480">
        <v>1024.01</v>
      </c>
      <c r="M1086" s="480">
        <v>2.664507716049383</v>
      </c>
      <c r="N1086" s="480"/>
      <c r="O1086" s="427"/>
      <c r="P1086" s="480">
        <v>4.667851851851853</v>
      </c>
      <c r="Q1086" s="399"/>
      <c r="R1086" s="399"/>
      <c r="S1086" s="400"/>
      <c r="T1086" s="399"/>
      <c r="U1086" s="400"/>
      <c r="V1086" s="400"/>
      <c r="W1086" s="400"/>
      <c r="X1086" s="400"/>
      <c r="Y1086" s="400"/>
      <c r="Z1086" s="400"/>
      <c r="AA1086" s="400"/>
      <c r="AB1086" s="399"/>
      <c r="AC1086" s="401"/>
      <c r="AD1086" s="401"/>
      <c r="AE1086" s="401"/>
      <c r="AF1086" s="401"/>
      <c r="AG1086" s="401"/>
      <c r="AH1086" s="401"/>
    </row>
    <row r="1087" ht="12.0" customHeight="1">
      <c r="A1087" s="399"/>
      <c r="B1087" s="436"/>
      <c r="C1087" s="399"/>
      <c r="D1087" s="399"/>
      <c r="E1087" s="399"/>
      <c r="F1087" s="399"/>
      <c r="G1087" s="399"/>
      <c r="H1087" s="436"/>
      <c r="I1087" s="431"/>
      <c r="J1087" s="470"/>
      <c r="K1087" s="470"/>
      <c r="L1087" s="468"/>
      <c r="M1087" s="400"/>
      <c r="N1087" s="399"/>
      <c r="O1087" s="399"/>
      <c r="P1087" s="399"/>
      <c r="Q1087" s="399"/>
      <c r="R1087" s="399"/>
      <c r="S1087" s="400"/>
      <c r="T1087" s="399"/>
      <c r="U1087" s="400"/>
      <c r="V1087" s="400"/>
      <c r="W1087" s="400"/>
      <c r="X1087" s="400"/>
      <c r="Y1087" s="400"/>
      <c r="Z1087" s="400"/>
      <c r="AA1087" s="400"/>
      <c r="AB1087" s="399"/>
      <c r="AC1087" s="401"/>
      <c r="AD1087" s="401"/>
      <c r="AE1087" s="401"/>
      <c r="AF1087" s="401"/>
      <c r="AG1087" s="401"/>
      <c r="AH1087" s="401"/>
    </row>
    <row r="1088" ht="12.0" customHeight="1">
      <c r="A1088" s="399"/>
      <c r="B1088" s="436"/>
      <c r="C1088" s="399"/>
      <c r="D1088" s="399"/>
      <c r="E1088" s="441" t="s">
        <v>544</v>
      </c>
      <c r="F1088" s="435" t="s">
        <v>553</v>
      </c>
      <c r="G1088" s="435" t="s">
        <v>649</v>
      </c>
      <c r="H1088" s="479" t="s">
        <v>631</v>
      </c>
      <c r="I1088" s="435" t="s">
        <v>632</v>
      </c>
      <c r="J1088" s="479" t="s">
        <v>633</v>
      </c>
      <c r="K1088" s="442" t="s">
        <v>634</v>
      </c>
      <c r="L1088" s="479" t="s">
        <v>635</v>
      </c>
      <c r="M1088" s="431"/>
      <c r="N1088" s="436"/>
      <c r="O1088" s="399"/>
      <c r="P1088" s="455"/>
      <c r="Q1088" s="399"/>
      <c r="R1088" s="399"/>
      <c r="S1088" s="400"/>
      <c r="T1088" s="399"/>
      <c r="U1088" s="400"/>
      <c r="V1088" s="400"/>
      <c r="W1088" s="400"/>
      <c r="X1088" s="400"/>
      <c r="Y1088" s="400"/>
      <c r="Z1088" s="400"/>
      <c r="AA1088" s="400"/>
      <c r="AB1088" s="399"/>
      <c r="AC1088" s="401"/>
      <c r="AD1088" s="401"/>
      <c r="AE1088" s="401"/>
      <c r="AF1088" s="401"/>
      <c r="AG1088" s="401"/>
      <c r="AH1088" s="401"/>
    </row>
    <row r="1089" ht="12.0" customHeight="1">
      <c r="A1089" s="399"/>
      <c r="B1089" s="436"/>
      <c r="C1089" s="399"/>
      <c r="D1089" s="399"/>
      <c r="E1089" s="399" t="s">
        <v>477</v>
      </c>
      <c r="F1089" s="427">
        <v>1024.01</v>
      </c>
      <c r="G1089" s="480">
        <v>99005.0</v>
      </c>
      <c r="H1089" s="480">
        <v>2.664507716049383</v>
      </c>
      <c r="I1089" s="456">
        <v>0.0</v>
      </c>
      <c r="J1089" s="456">
        <v>1332.2538580246915</v>
      </c>
      <c r="K1089" s="456">
        <v>3035.3333333333335</v>
      </c>
      <c r="L1089" s="456">
        <v>4367.587191358025</v>
      </c>
      <c r="M1089" s="431"/>
      <c r="N1089" s="436"/>
      <c r="O1089" s="399"/>
      <c r="P1089" s="455"/>
      <c r="Q1089" s="399"/>
      <c r="R1089" s="399"/>
      <c r="S1089" s="400"/>
      <c r="T1089" s="399"/>
      <c r="U1089" s="400"/>
      <c r="V1089" s="400"/>
      <c r="W1089" s="400"/>
      <c r="X1089" s="400"/>
      <c r="Y1089" s="400"/>
      <c r="Z1089" s="400"/>
      <c r="AA1089" s="400"/>
      <c r="AB1089" s="399"/>
      <c r="AC1089" s="401"/>
      <c r="AD1089" s="401"/>
      <c r="AE1089" s="401"/>
      <c r="AF1089" s="401"/>
      <c r="AG1089" s="401"/>
      <c r="AH1089" s="401"/>
    </row>
    <row r="1090" ht="12.0" customHeight="1">
      <c r="A1090" s="399"/>
      <c r="B1090" s="436"/>
      <c r="C1090" s="399"/>
      <c r="D1090" s="399"/>
      <c r="E1090" s="399"/>
      <c r="F1090" s="399"/>
      <c r="G1090" s="399"/>
      <c r="H1090" s="436"/>
      <c r="I1090" s="431"/>
      <c r="J1090" s="470"/>
      <c r="K1090" s="470"/>
      <c r="L1090" s="468"/>
      <c r="M1090" s="400"/>
      <c r="N1090" s="399"/>
      <c r="O1090" s="399"/>
      <c r="P1090" s="399"/>
      <c r="Q1090" s="399"/>
      <c r="R1090" s="399"/>
      <c r="S1090" s="400"/>
      <c r="T1090" s="399"/>
      <c r="U1090" s="400"/>
      <c r="V1090" s="400"/>
      <c r="W1090" s="400"/>
      <c r="X1090" s="400"/>
      <c r="Y1090" s="400"/>
      <c r="Z1090" s="400"/>
      <c r="AA1090" s="400"/>
      <c r="AB1090" s="399"/>
      <c r="AC1090" s="401"/>
      <c r="AD1090" s="401"/>
      <c r="AE1090" s="401"/>
      <c r="AF1090" s="401"/>
      <c r="AG1090" s="401"/>
      <c r="AH1090" s="401"/>
    </row>
    <row r="1091" ht="12.0" customHeight="1">
      <c r="A1091" s="399"/>
      <c r="B1091" s="436"/>
      <c r="C1091" s="399" t="s">
        <v>1088</v>
      </c>
      <c r="D1091" s="399" t="s">
        <v>1089</v>
      </c>
      <c r="E1091" s="399"/>
      <c r="F1091" s="399"/>
      <c r="G1091" s="399"/>
      <c r="H1091" s="436" t="s">
        <v>410</v>
      </c>
      <c r="I1091" s="431">
        <v>95.40736851851852</v>
      </c>
      <c r="J1091" s="470">
        <v>1.0</v>
      </c>
      <c r="K1091" s="431">
        <v>95.40736851851852</v>
      </c>
      <c r="L1091" s="468">
        <v>0.0</v>
      </c>
      <c r="M1091" s="431"/>
      <c r="N1091" s="431"/>
      <c r="O1091" s="431"/>
      <c r="P1091" s="430"/>
      <c r="Q1091" s="468">
        <v>16698.5</v>
      </c>
      <c r="R1091" s="468"/>
      <c r="S1091" s="400"/>
      <c r="T1091" s="439">
        <v>0.0</v>
      </c>
      <c r="U1091" s="400"/>
      <c r="V1091" s="400"/>
      <c r="W1091" s="400"/>
      <c r="X1091" s="400"/>
      <c r="Y1091" s="400">
        <v>77622.88916666666</v>
      </c>
      <c r="Z1091" s="400"/>
      <c r="AA1091" s="400">
        <v>77622.88916666666</v>
      </c>
      <c r="AB1091" s="399"/>
      <c r="AC1091" s="401"/>
      <c r="AD1091" s="401"/>
      <c r="AE1091" s="401"/>
      <c r="AF1091" s="401"/>
      <c r="AG1091" s="401"/>
      <c r="AH1091" s="401"/>
    </row>
    <row r="1092" ht="12.0" customHeight="1">
      <c r="A1092" s="399"/>
      <c r="B1092" s="436"/>
      <c r="C1092" s="399"/>
      <c r="D1092" s="441" t="s">
        <v>238</v>
      </c>
      <c r="E1092" s="399"/>
      <c r="F1092" s="399"/>
      <c r="G1092" s="399"/>
      <c r="H1092" s="399"/>
      <c r="I1092" s="399"/>
      <c r="J1092" s="399"/>
      <c r="K1092" s="431"/>
      <c r="L1092" s="399"/>
      <c r="M1092" s="399"/>
      <c r="N1092" s="399"/>
      <c r="O1092" s="399"/>
      <c r="P1092" s="399"/>
      <c r="Q1092" s="399"/>
      <c r="R1092" s="399"/>
      <c r="S1092" s="400"/>
      <c r="T1092" s="399"/>
      <c r="U1092" s="400"/>
      <c r="V1092" s="400"/>
      <c r="W1092" s="400"/>
      <c r="X1092" s="400"/>
      <c r="Y1092" s="400"/>
      <c r="Z1092" s="400"/>
      <c r="AA1092" s="400"/>
      <c r="AB1092" s="399"/>
      <c r="AC1092" s="401"/>
      <c r="AD1092" s="401"/>
      <c r="AE1092" s="401"/>
      <c r="AF1092" s="401"/>
      <c r="AG1092" s="401"/>
      <c r="AH1092" s="401"/>
    </row>
    <row r="1093" ht="12.0" customHeight="1">
      <c r="A1093" s="399"/>
      <c r="B1093" s="436"/>
      <c r="C1093" s="399"/>
      <c r="D1093" s="399" t="s">
        <v>746</v>
      </c>
      <c r="E1093" s="399"/>
      <c r="F1093" s="399"/>
      <c r="G1093" s="399"/>
      <c r="H1093" s="399"/>
      <c r="I1093" s="399"/>
      <c r="J1093" s="399"/>
      <c r="K1093" s="431"/>
      <c r="L1093" s="399"/>
      <c r="M1093" s="399"/>
      <c r="N1093" s="399"/>
      <c r="O1093" s="399"/>
      <c r="P1093" s="399"/>
      <c r="Q1093" s="399"/>
      <c r="R1093" s="399"/>
      <c r="S1093" s="400"/>
      <c r="T1093" s="399"/>
      <c r="U1093" s="400"/>
      <c r="V1093" s="400"/>
      <c r="W1093" s="400"/>
      <c r="X1093" s="400"/>
      <c r="Y1093" s="400"/>
      <c r="Z1093" s="400"/>
      <c r="AA1093" s="400"/>
      <c r="AB1093" s="399"/>
      <c r="AC1093" s="401"/>
      <c r="AD1093" s="401"/>
      <c r="AE1093" s="401"/>
      <c r="AF1093" s="401"/>
      <c r="AG1093" s="401"/>
      <c r="AH1093" s="401"/>
    </row>
    <row r="1094" ht="12.0" customHeight="1">
      <c r="A1094" s="399"/>
      <c r="B1094" s="436"/>
      <c r="C1094" s="399"/>
      <c r="D1094" s="399" t="s">
        <v>747</v>
      </c>
      <c r="E1094" s="399"/>
      <c r="F1094" s="399"/>
      <c r="G1094" s="399"/>
      <c r="H1094" s="399"/>
      <c r="I1094" s="399"/>
      <c r="J1094" s="399"/>
      <c r="K1094" s="431"/>
      <c r="L1094" s="399"/>
      <c r="M1094" s="399"/>
      <c r="N1094" s="399"/>
      <c r="O1094" s="399"/>
      <c r="P1094" s="399"/>
      <c r="Q1094" s="399"/>
      <c r="R1094" s="399"/>
      <c r="S1094" s="400"/>
      <c r="T1094" s="399"/>
      <c r="U1094" s="400"/>
      <c r="V1094" s="400"/>
      <c r="W1094" s="400"/>
      <c r="X1094" s="400"/>
      <c r="Y1094" s="400"/>
      <c r="Z1094" s="400"/>
      <c r="AA1094" s="400"/>
      <c r="AB1094" s="399"/>
      <c r="AC1094" s="401"/>
      <c r="AD1094" s="401"/>
      <c r="AE1094" s="401"/>
      <c r="AF1094" s="401"/>
      <c r="AG1094" s="401"/>
      <c r="AH1094" s="401"/>
    </row>
    <row r="1095" ht="12.0" customHeight="1">
      <c r="A1095" s="399"/>
      <c r="B1095" s="436"/>
      <c r="C1095" s="399"/>
      <c r="D1095" s="399"/>
      <c r="E1095" s="399"/>
      <c r="F1095" s="399"/>
      <c r="G1095" s="399"/>
      <c r="H1095" s="436"/>
      <c r="I1095" s="431"/>
      <c r="J1095" s="470"/>
      <c r="K1095" s="431"/>
      <c r="L1095" s="468"/>
      <c r="M1095" s="431"/>
      <c r="N1095" s="431"/>
      <c r="O1095" s="431"/>
      <c r="P1095" s="430"/>
      <c r="Q1095" s="468"/>
      <c r="R1095" s="468"/>
      <c r="S1095" s="400"/>
      <c r="T1095" s="439"/>
      <c r="U1095" s="400"/>
      <c r="V1095" s="400"/>
      <c r="W1095" s="400"/>
      <c r="X1095" s="400"/>
      <c r="Y1095" s="400"/>
      <c r="Z1095" s="400"/>
      <c r="AA1095" s="400"/>
      <c r="AB1095" s="399"/>
      <c r="AC1095" s="401"/>
      <c r="AD1095" s="401"/>
      <c r="AE1095" s="401"/>
      <c r="AF1095" s="401"/>
      <c r="AG1095" s="401"/>
      <c r="AH1095" s="401"/>
    </row>
    <row r="1096" ht="12.0" customHeight="1">
      <c r="A1096" s="399"/>
      <c r="B1096" s="436"/>
      <c r="C1096" s="399"/>
      <c r="D1096" s="399"/>
      <c r="E1096" s="399"/>
      <c r="F1096" s="399"/>
      <c r="G1096" s="436"/>
      <c r="H1096" s="455"/>
      <c r="I1096" s="455"/>
      <c r="J1096" s="436"/>
      <c r="K1096" s="436" t="s">
        <v>607</v>
      </c>
      <c r="L1096" s="436" t="s">
        <v>541</v>
      </c>
      <c r="M1096" s="436" t="s">
        <v>608</v>
      </c>
      <c r="N1096" s="399"/>
      <c r="O1096" s="399"/>
      <c r="P1096" s="399"/>
      <c r="Q1096" s="399"/>
      <c r="R1096" s="399"/>
      <c r="S1096" s="400"/>
      <c r="T1096" s="399"/>
      <c r="U1096" s="400"/>
      <c r="V1096" s="400"/>
      <c r="W1096" s="400"/>
      <c r="X1096" s="400"/>
      <c r="Y1096" s="400"/>
      <c r="Z1096" s="400"/>
      <c r="AA1096" s="400"/>
      <c r="AB1096" s="399"/>
      <c r="AC1096" s="401"/>
      <c r="AD1096" s="401"/>
      <c r="AE1096" s="401"/>
      <c r="AF1096" s="401"/>
      <c r="AG1096" s="401"/>
      <c r="AH1096" s="401"/>
    </row>
    <row r="1097" ht="12.0" customHeight="1">
      <c r="A1097" s="399"/>
      <c r="B1097" s="436"/>
      <c r="C1097" s="399"/>
      <c r="D1097" s="399"/>
      <c r="E1097" s="441" t="s">
        <v>609</v>
      </c>
      <c r="F1097" s="399"/>
      <c r="G1097" s="479" t="s">
        <v>791</v>
      </c>
      <c r="H1097" s="479" t="s">
        <v>792</v>
      </c>
      <c r="I1097" s="435" t="s">
        <v>612</v>
      </c>
      <c r="J1097" s="435" t="s">
        <v>1030</v>
      </c>
      <c r="K1097" s="435" t="s">
        <v>613</v>
      </c>
      <c r="L1097" s="435" t="s">
        <v>614</v>
      </c>
      <c r="M1097" s="435" t="s">
        <v>615</v>
      </c>
      <c r="N1097" s="399"/>
      <c r="O1097" s="399"/>
      <c r="P1097" s="399"/>
      <c r="Q1097" s="399"/>
      <c r="R1097" s="399"/>
      <c r="S1097" s="400"/>
      <c r="T1097" s="399"/>
      <c r="U1097" s="400"/>
      <c r="V1097" s="400"/>
      <c r="W1097" s="400"/>
      <c r="X1097" s="400"/>
      <c r="Y1097" s="400"/>
      <c r="Z1097" s="400"/>
      <c r="AA1097" s="400"/>
      <c r="AB1097" s="399"/>
      <c r="AC1097" s="401"/>
      <c r="AD1097" s="401"/>
      <c r="AE1097" s="401"/>
      <c r="AF1097" s="401"/>
      <c r="AG1097" s="401"/>
      <c r="AH1097" s="401"/>
    </row>
    <row r="1098" ht="12.0" customHeight="1">
      <c r="A1098" s="399"/>
      <c r="B1098" s="436"/>
      <c r="C1098" s="399"/>
      <c r="D1098" s="399" t="s">
        <v>477</v>
      </c>
      <c r="E1098" s="399" t="s">
        <v>755</v>
      </c>
      <c r="F1098" s="399"/>
      <c r="G1098" s="455"/>
      <c r="H1098" s="455"/>
      <c r="I1098" s="455">
        <v>0.0</v>
      </c>
      <c r="J1098" s="480">
        <v>0.0</v>
      </c>
      <c r="K1098" s="438">
        <v>-0.3</v>
      </c>
      <c r="L1098" s="431">
        <v>0.0</v>
      </c>
      <c r="M1098" s="431">
        <v>0.0</v>
      </c>
      <c r="N1098" s="455">
        <v>50.0</v>
      </c>
      <c r="O1098" s="399" t="s">
        <v>752</v>
      </c>
      <c r="P1098" s="455">
        <v>0.0</v>
      </c>
      <c r="Q1098" s="399" t="s">
        <v>753</v>
      </c>
      <c r="R1098" s="399"/>
      <c r="S1098" s="400"/>
      <c r="T1098" s="399"/>
      <c r="U1098" s="400"/>
      <c r="V1098" s="400"/>
      <c r="W1098" s="400"/>
      <c r="X1098" s="400"/>
      <c r="Y1098" s="400"/>
      <c r="Z1098" s="400"/>
      <c r="AA1098" s="400"/>
      <c r="AB1098" s="399"/>
      <c r="AC1098" s="401"/>
      <c r="AD1098" s="401"/>
      <c r="AE1098" s="401"/>
      <c r="AF1098" s="401"/>
      <c r="AG1098" s="401"/>
      <c r="AH1098" s="401"/>
    </row>
    <row r="1099" ht="12.0" customHeight="1">
      <c r="A1099" s="399"/>
      <c r="B1099" s="436"/>
      <c r="C1099" s="399"/>
      <c r="D1099" s="399" t="s">
        <v>477</v>
      </c>
      <c r="E1099" s="399" t="s">
        <v>756</v>
      </c>
      <c r="F1099" s="399"/>
      <c r="G1099" s="436"/>
      <c r="H1099" s="483"/>
      <c r="I1099" s="455">
        <v>0.0</v>
      </c>
      <c r="J1099" s="480">
        <v>0.0</v>
      </c>
      <c r="K1099" s="438">
        <v>-0.3</v>
      </c>
      <c r="L1099" s="431">
        <v>0.0</v>
      </c>
      <c r="M1099" s="431">
        <v>0.0</v>
      </c>
      <c r="N1099" s="455">
        <v>50.0</v>
      </c>
      <c r="O1099" s="399" t="s">
        <v>752</v>
      </c>
      <c r="P1099" s="455">
        <v>0.0</v>
      </c>
      <c r="Q1099" s="399" t="s">
        <v>753</v>
      </c>
      <c r="R1099" s="399"/>
      <c r="S1099" s="400"/>
      <c r="T1099" s="399"/>
      <c r="U1099" s="400"/>
      <c r="V1099" s="400"/>
      <c r="W1099" s="400"/>
      <c r="X1099" s="400"/>
      <c r="Y1099" s="400"/>
      <c r="Z1099" s="400"/>
      <c r="AA1099" s="400"/>
      <c r="AB1099" s="399"/>
      <c r="AC1099" s="401"/>
      <c r="AD1099" s="401"/>
      <c r="AE1099" s="401"/>
      <c r="AF1099" s="401"/>
      <c r="AG1099" s="401"/>
      <c r="AH1099" s="401"/>
    </row>
    <row r="1100" ht="12.0" customHeight="1">
      <c r="A1100" s="399"/>
      <c r="B1100" s="436"/>
      <c r="C1100" s="399"/>
      <c r="D1100" s="399" t="s">
        <v>477</v>
      </c>
      <c r="E1100" s="399" t="s">
        <v>757</v>
      </c>
      <c r="F1100" s="399"/>
      <c r="G1100" s="436"/>
      <c r="H1100" s="483"/>
      <c r="I1100" s="480">
        <v>3713.0</v>
      </c>
      <c r="J1100" s="480">
        <v>556950.0</v>
      </c>
      <c r="K1100" s="438">
        <v>-0.3</v>
      </c>
      <c r="L1100" s="431">
        <v>4826.900000000001</v>
      </c>
      <c r="M1100" s="431">
        <v>13.92375</v>
      </c>
      <c r="N1100" s="455">
        <v>50.0</v>
      </c>
      <c r="O1100" s="399" t="s">
        <v>752</v>
      </c>
      <c r="P1100" s="455">
        <v>22.00296296296296</v>
      </c>
      <c r="Q1100" s="399" t="s">
        <v>753</v>
      </c>
      <c r="R1100" s="399"/>
      <c r="S1100" s="400"/>
      <c r="T1100" s="399"/>
      <c r="U1100" s="400"/>
      <c r="V1100" s="400"/>
      <c r="W1100" s="400"/>
      <c r="X1100" s="400"/>
      <c r="Y1100" s="400"/>
      <c r="Z1100" s="400"/>
      <c r="AA1100" s="400"/>
      <c r="AB1100" s="399"/>
      <c r="AC1100" s="401"/>
      <c r="AD1100" s="401"/>
      <c r="AE1100" s="401"/>
      <c r="AF1100" s="401"/>
      <c r="AG1100" s="401"/>
      <c r="AH1100" s="401"/>
    </row>
    <row r="1101" ht="12.0" customHeight="1">
      <c r="A1101" s="399"/>
      <c r="B1101" s="436"/>
      <c r="C1101" s="399"/>
      <c r="D1101" s="399" t="s">
        <v>477</v>
      </c>
      <c r="E1101" s="399" t="s">
        <v>1036</v>
      </c>
      <c r="F1101" s="399"/>
      <c r="G1101" s="436"/>
      <c r="H1101" s="483"/>
      <c r="I1101" s="480">
        <v>9132.0</v>
      </c>
      <c r="J1101" s="480">
        <v>1369800.0</v>
      </c>
      <c r="K1101" s="438">
        <v>-0.3</v>
      </c>
      <c r="L1101" s="431">
        <v>11871.6</v>
      </c>
      <c r="M1101" s="431">
        <v>34.245</v>
      </c>
      <c r="N1101" s="455">
        <v>50.0</v>
      </c>
      <c r="O1101" s="399" t="s">
        <v>752</v>
      </c>
      <c r="P1101" s="455">
        <v>54.11555555555556</v>
      </c>
      <c r="Q1101" s="399" t="s">
        <v>753</v>
      </c>
      <c r="R1101" s="399"/>
      <c r="S1101" s="400"/>
      <c r="T1101" s="399"/>
      <c r="U1101" s="400"/>
      <c r="V1101" s="400"/>
      <c r="W1101" s="400"/>
      <c r="X1101" s="400"/>
      <c r="Y1101" s="400"/>
      <c r="Z1101" s="400"/>
      <c r="AA1101" s="400"/>
      <c r="AB1101" s="399"/>
      <c r="AC1101" s="401"/>
      <c r="AD1101" s="401"/>
      <c r="AE1101" s="401"/>
      <c r="AF1101" s="401"/>
      <c r="AG1101" s="401"/>
      <c r="AH1101" s="401"/>
    </row>
    <row r="1102" ht="12.0" customHeight="1">
      <c r="A1102" s="399"/>
      <c r="B1102" s="436"/>
      <c r="C1102" s="399"/>
      <c r="D1102" s="399" t="s">
        <v>477</v>
      </c>
      <c r="E1102" s="399" t="s">
        <v>768</v>
      </c>
      <c r="F1102" s="399"/>
      <c r="G1102" s="455"/>
      <c r="H1102" s="483"/>
      <c r="I1102" s="436"/>
      <c r="J1102" s="480">
        <v>55111.0</v>
      </c>
      <c r="K1102" s="438">
        <v>0.0</v>
      </c>
      <c r="L1102" s="431">
        <v>0.0</v>
      </c>
      <c r="M1102" s="431">
        <v>1.377775</v>
      </c>
      <c r="N1102" s="436">
        <v>0.7</v>
      </c>
      <c r="O1102" s="399" t="s">
        <v>769</v>
      </c>
      <c r="P1102" s="455">
        <v>19.28885</v>
      </c>
      <c r="Q1102" s="399" t="s">
        <v>770</v>
      </c>
      <c r="R1102" s="399"/>
      <c r="S1102" s="400"/>
      <c r="T1102" s="399"/>
      <c r="U1102" s="400"/>
      <c r="V1102" s="400"/>
      <c r="W1102" s="400"/>
      <c r="X1102" s="400"/>
      <c r="Y1102" s="400"/>
      <c r="Z1102" s="400"/>
      <c r="AA1102" s="400"/>
      <c r="AB1102" s="399"/>
      <c r="AC1102" s="401"/>
      <c r="AD1102" s="401"/>
      <c r="AE1102" s="401"/>
      <c r="AF1102" s="401"/>
      <c r="AG1102" s="401"/>
      <c r="AH1102" s="401"/>
    </row>
    <row r="1103" ht="12.0" customHeight="1">
      <c r="A1103" s="399"/>
      <c r="B1103" s="436"/>
      <c r="C1103" s="399"/>
      <c r="D1103" s="399" t="s">
        <v>477</v>
      </c>
      <c r="E1103" s="399" t="s">
        <v>1031</v>
      </c>
      <c r="F1103" s="399"/>
      <c r="G1103" s="436"/>
      <c r="H1103" s="483"/>
      <c r="I1103" s="480"/>
      <c r="J1103" s="455"/>
      <c r="K1103" s="438">
        <v>-0.3</v>
      </c>
      <c r="L1103" s="431">
        <v>0.0</v>
      </c>
      <c r="M1103" s="431">
        <v>0.0</v>
      </c>
      <c r="N1103" s="455">
        <v>50.0</v>
      </c>
      <c r="O1103" s="399" t="s">
        <v>752</v>
      </c>
      <c r="P1103" s="455">
        <v>0.0</v>
      </c>
      <c r="Q1103" s="399" t="s">
        <v>753</v>
      </c>
      <c r="R1103" s="399"/>
      <c r="S1103" s="400"/>
      <c r="T1103" s="399"/>
      <c r="U1103" s="400"/>
      <c r="V1103" s="400"/>
      <c r="W1103" s="400"/>
      <c r="X1103" s="400"/>
      <c r="Y1103" s="400"/>
      <c r="Z1103" s="400"/>
      <c r="AA1103" s="400"/>
      <c r="AB1103" s="399"/>
      <c r="AC1103" s="401"/>
      <c r="AD1103" s="401"/>
      <c r="AE1103" s="401"/>
      <c r="AF1103" s="401"/>
      <c r="AG1103" s="401"/>
      <c r="AH1103" s="401"/>
    </row>
    <row r="1104" ht="12.0" customHeight="1">
      <c r="A1104" s="399"/>
      <c r="B1104" s="436"/>
      <c r="C1104" s="399"/>
      <c r="D1104" s="399" t="s">
        <v>477</v>
      </c>
      <c r="E1104" s="399" t="s">
        <v>767</v>
      </c>
      <c r="F1104" s="399"/>
      <c r="G1104" s="455"/>
      <c r="H1104" s="483"/>
      <c r="I1104" s="480">
        <v>0.0</v>
      </c>
      <c r="J1104" s="455"/>
      <c r="K1104" s="438">
        <v>-0.3</v>
      </c>
      <c r="L1104" s="431">
        <v>0.0</v>
      </c>
      <c r="M1104" s="431">
        <v>0.0</v>
      </c>
      <c r="N1104" s="455">
        <v>50.0</v>
      </c>
      <c r="O1104" s="399" t="s">
        <v>752</v>
      </c>
      <c r="P1104" s="455">
        <v>0.0</v>
      </c>
      <c r="Q1104" s="399" t="s">
        <v>753</v>
      </c>
      <c r="R1104" s="399"/>
      <c r="S1104" s="400"/>
      <c r="T1104" s="399"/>
      <c r="U1104" s="400"/>
      <c r="V1104" s="400"/>
      <c r="W1104" s="400"/>
      <c r="X1104" s="400"/>
      <c r="Y1104" s="400"/>
      <c r="Z1104" s="400"/>
      <c r="AA1104" s="400"/>
      <c r="AB1104" s="399"/>
      <c r="AC1104" s="401"/>
      <c r="AD1104" s="401"/>
      <c r="AE1104" s="401"/>
      <c r="AF1104" s="401"/>
      <c r="AG1104" s="401"/>
      <c r="AH1104" s="401"/>
    </row>
    <row r="1105" ht="12.0" customHeight="1">
      <c r="A1105" s="399"/>
      <c r="B1105" s="436"/>
      <c r="C1105" s="399"/>
      <c r="D1105" s="399" t="s">
        <v>477</v>
      </c>
      <c r="E1105" s="399" t="s">
        <v>800</v>
      </c>
      <c r="F1105" s="399"/>
      <c r="G1105" s="436"/>
      <c r="H1105" s="483"/>
      <c r="I1105" s="455">
        <v>0.0</v>
      </c>
      <c r="J1105" s="455"/>
      <c r="K1105" s="438">
        <v>-0.3</v>
      </c>
      <c r="L1105" s="478">
        <v>0.0</v>
      </c>
      <c r="M1105" s="478">
        <v>0.0</v>
      </c>
      <c r="N1105" s="455">
        <v>50.0</v>
      </c>
      <c r="O1105" s="399" t="s">
        <v>752</v>
      </c>
      <c r="P1105" s="479">
        <v>0.0</v>
      </c>
      <c r="Q1105" s="399" t="s">
        <v>753</v>
      </c>
      <c r="R1105" s="399"/>
      <c r="S1105" s="400"/>
      <c r="T1105" s="399"/>
      <c r="U1105" s="400"/>
      <c r="V1105" s="400"/>
      <c r="W1105" s="400"/>
      <c r="X1105" s="400"/>
      <c r="Y1105" s="400"/>
      <c r="Z1105" s="400"/>
      <c r="AA1105" s="400"/>
      <c r="AB1105" s="399"/>
      <c r="AC1105" s="401"/>
      <c r="AD1105" s="401"/>
      <c r="AE1105" s="401"/>
      <c r="AF1105" s="401"/>
      <c r="AG1105" s="401"/>
      <c r="AH1105" s="401"/>
    </row>
    <row r="1106" ht="12.0" customHeight="1">
      <c r="A1106" s="399"/>
      <c r="B1106" s="436"/>
      <c r="C1106" s="399"/>
      <c r="D1106" s="399"/>
      <c r="E1106" s="399"/>
      <c r="F1106" s="399"/>
      <c r="G1106" s="436"/>
      <c r="H1106" s="483"/>
      <c r="I1106" s="455"/>
      <c r="J1106" s="455"/>
      <c r="K1106" s="438"/>
      <c r="L1106" s="431">
        <v>16698.5</v>
      </c>
      <c r="M1106" s="431">
        <v>49.546524999999995</v>
      </c>
      <c r="N1106" s="455"/>
      <c r="O1106" s="399"/>
      <c r="P1106" s="431">
        <v>95.40736851851852</v>
      </c>
      <c r="Q1106" s="399"/>
      <c r="R1106" s="399"/>
      <c r="S1106" s="400"/>
      <c r="T1106" s="399"/>
      <c r="U1106" s="400"/>
      <c r="V1106" s="400"/>
      <c r="W1106" s="400"/>
      <c r="X1106" s="400"/>
      <c r="Y1106" s="400"/>
      <c r="Z1106" s="400"/>
      <c r="AA1106" s="400"/>
      <c r="AB1106" s="399"/>
      <c r="AC1106" s="401"/>
      <c r="AD1106" s="401"/>
      <c r="AE1106" s="401"/>
      <c r="AF1106" s="401"/>
      <c r="AG1106" s="401"/>
      <c r="AH1106" s="401"/>
    </row>
    <row r="1107" ht="12.0" customHeight="1">
      <c r="A1107" s="399"/>
      <c r="B1107" s="436"/>
      <c r="C1107" s="399"/>
      <c r="D1107" s="399"/>
      <c r="E1107" s="399"/>
      <c r="F1107" s="399"/>
      <c r="G1107" s="399"/>
      <c r="H1107" s="399"/>
      <c r="I1107" s="399"/>
      <c r="J1107" s="399"/>
      <c r="K1107" s="431"/>
      <c r="L1107" s="399"/>
      <c r="M1107" s="399"/>
      <c r="N1107" s="399"/>
      <c r="O1107" s="399"/>
      <c r="P1107" s="399"/>
      <c r="Q1107" s="399"/>
      <c r="R1107" s="399"/>
      <c r="S1107" s="400"/>
      <c r="T1107" s="399"/>
      <c r="U1107" s="400"/>
      <c r="V1107" s="400"/>
      <c r="W1107" s="400"/>
      <c r="X1107" s="400"/>
      <c r="Y1107" s="400"/>
      <c r="Z1107" s="400"/>
      <c r="AA1107" s="400"/>
      <c r="AB1107" s="399"/>
      <c r="AC1107" s="401"/>
      <c r="AD1107" s="401"/>
      <c r="AE1107" s="401"/>
      <c r="AF1107" s="401"/>
      <c r="AG1107" s="401"/>
      <c r="AH1107" s="401"/>
    </row>
    <row r="1108" ht="12.0" customHeight="1">
      <c r="A1108" s="399"/>
      <c r="B1108" s="436"/>
      <c r="C1108" s="399"/>
      <c r="D1108" s="399"/>
      <c r="E1108" s="441" t="s">
        <v>544</v>
      </c>
      <c r="F1108" s="435" t="s">
        <v>553</v>
      </c>
      <c r="G1108" s="435" t="s">
        <v>649</v>
      </c>
      <c r="H1108" s="479" t="s">
        <v>631</v>
      </c>
      <c r="I1108" s="435" t="s">
        <v>632</v>
      </c>
      <c r="J1108" s="479" t="s">
        <v>633</v>
      </c>
      <c r="K1108" s="442" t="s">
        <v>634</v>
      </c>
      <c r="L1108" s="479" t="s">
        <v>635</v>
      </c>
      <c r="M1108" s="431"/>
      <c r="N1108" s="436"/>
      <c r="O1108" s="399"/>
      <c r="P1108" s="455"/>
      <c r="Q1108" s="399"/>
      <c r="R1108" s="399"/>
      <c r="S1108" s="400"/>
      <c r="T1108" s="399"/>
      <c r="U1108" s="400"/>
      <c r="V1108" s="400"/>
      <c r="W1108" s="400"/>
      <c r="X1108" s="400"/>
      <c r="Y1108" s="400"/>
      <c r="Z1108" s="400"/>
      <c r="AA1108" s="400"/>
      <c r="AB1108" s="399"/>
      <c r="AC1108" s="401"/>
      <c r="AD1108" s="401"/>
      <c r="AE1108" s="401"/>
      <c r="AF1108" s="401"/>
      <c r="AG1108" s="401"/>
      <c r="AH1108" s="401"/>
    </row>
    <row r="1109" ht="12.0" customHeight="1">
      <c r="A1109" s="399"/>
      <c r="B1109" s="436"/>
      <c r="C1109" s="399"/>
      <c r="D1109" s="399"/>
      <c r="E1109" s="399" t="s">
        <v>477</v>
      </c>
      <c r="F1109" s="431">
        <v>16698.5</v>
      </c>
      <c r="G1109" s="480">
        <v>1981861.0</v>
      </c>
      <c r="H1109" s="480">
        <v>49.546524999999995</v>
      </c>
      <c r="I1109" s="456">
        <v>0.0</v>
      </c>
      <c r="J1109" s="456">
        <v>24773.262499999997</v>
      </c>
      <c r="K1109" s="456">
        <v>52849.62666666667</v>
      </c>
      <c r="L1109" s="456">
        <v>77622.88916666666</v>
      </c>
      <c r="M1109" s="431"/>
      <c r="N1109" s="436"/>
      <c r="O1109" s="399"/>
      <c r="P1109" s="455"/>
      <c r="Q1109" s="399"/>
      <c r="R1109" s="399"/>
      <c r="S1109" s="400"/>
      <c r="T1109" s="399"/>
      <c r="U1109" s="400"/>
      <c r="V1109" s="400"/>
      <c r="W1109" s="400"/>
      <c r="X1109" s="400"/>
      <c r="Y1109" s="400"/>
      <c r="Z1109" s="400"/>
      <c r="AA1109" s="400"/>
      <c r="AB1109" s="399"/>
      <c r="AC1109" s="401"/>
      <c r="AD1109" s="401"/>
      <c r="AE1109" s="401"/>
      <c r="AF1109" s="401"/>
      <c r="AG1109" s="401"/>
      <c r="AH1109" s="401"/>
    </row>
    <row r="1110" ht="12.0" customHeight="1">
      <c r="A1110" s="399"/>
      <c r="B1110" s="436"/>
      <c r="C1110" s="399"/>
      <c r="D1110" s="399"/>
      <c r="E1110" s="399"/>
      <c r="F1110" s="431"/>
      <c r="G1110" s="480"/>
      <c r="H1110" s="480"/>
      <c r="I1110" s="456"/>
      <c r="J1110" s="456"/>
      <c r="K1110" s="456"/>
      <c r="L1110" s="456"/>
      <c r="M1110" s="431"/>
      <c r="N1110" s="436"/>
      <c r="O1110" s="399"/>
      <c r="P1110" s="455"/>
      <c r="Q1110" s="399"/>
      <c r="R1110" s="399"/>
      <c r="S1110" s="400"/>
      <c r="T1110" s="399"/>
      <c r="U1110" s="400"/>
      <c r="V1110" s="400"/>
      <c r="W1110" s="400"/>
      <c r="X1110" s="400"/>
      <c r="Y1110" s="400"/>
      <c r="Z1110" s="400"/>
      <c r="AA1110" s="400"/>
      <c r="AB1110" s="399"/>
      <c r="AC1110" s="401"/>
      <c r="AD1110" s="401"/>
      <c r="AE1110" s="401"/>
      <c r="AF1110" s="401"/>
      <c r="AG1110" s="401"/>
      <c r="AH1110" s="401"/>
    </row>
    <row r="1111" ht="12.0" customHeight="1">
      <c r="A1111" s="449"/>
      <c r="B1111" s="462">
        <v>1.13</v>
      </c>
      <c r="C1111" s="449" t="s">
        <v>1090</v>
      </c>
      <c r="D1111" s="449"/>
      <c r="E1111" s="449"/>
      <c r="F1111" s="449"/>
      <c r="G1111" s="449"/>
      <c r="H1111" s="462" t="s">
        <v>882</v>
      </c>
      <c r="I1111" s="463">
        <v>80.0</v>
      </c>
      <c r="J1111" s="463">
        <v>1.0</v>
      </c>
      <c r="K1111" s="463">
        <v>80.0</v>
      </c>
      <c r="L1111" s="474">
        <v>0.0</v>
      </c>
      <c r="M1111" s="453"/>
      <c r="N1111" s="449"/>
      <c r="O1111" s="449"/>
      <c r="P1111" s="449"/>
      <c r="Q1111" s="449"/>
      <c r="R1111" s="449"/>
      <c r="S1111" s="453"/>
      <c r="T1111" s="466">
        <v>0.0</v>
      </c>
      <c r="U1111" s="453"/>
      <c r="V1111" s="453"/>
      <c r="W1111" s="453"/>
      <c r="X1111" s="453"/>
      <c r="Y1111" s="453"/>
      <c r="Z1111" s="453"/>
      <c r="AA1111" s="453">
        <v>0.0</v>
      </c>
      <c r="AB1111" s="449"/>
      <c r="AC1111" s="401"/>
      <c r="AD1111" s="401"/>
      <c r="AE1111" s="401"/>
      <c r="AF1111" s="401"/>
      <c r="AG1111" s="401"/>
      <c r="AH1111" s="401"/>
    </row>
    <row r="1112" ht="12.0" customHeight="1">
      <c r="A1112" s="399"/>
      <c r="B1112" s="436"/>
      <c r="C1112" s="399"/>
      <c r="D1112" s="399"/>
      <c r="E1112" s="399"/>
      <c r="F1112" s="399"/>
      <c r="G1112" s="480"/>
      <c r="H1112" s="480"/>
      <c r="I1112" s="456"/>
      <c r="J1112" s="456"/>
      <c r="K1112" s="456"/>
      <c r="L1112" s="456"/>
      <c r="M1112" s="431"/>
      <c r="N1112" s="436"/>
      <c r="O1112" s="399"/>
      <c r="P1112" s="455"/>
      <c r="Q1112" s="399"/>
      <c r="R1112" s="399"/>
      <c r="S1112" s="400"/>
      <c r="T1112" s="399"/>
      <c r="U1112" s="400"/>
      <c r="V1112" s="400"/>
      <c r="W1112" s="400"/>
      <c r="X1112" s="400"/>
      <c r="Y1112" s="400"/>
      <c r="Z1112" s="400"/>
      <c r="AA1112" s="400"/>
      <c r="AB1112" s="399"/>
      <c r="AC1112" s="401"/>
      <c r="AD1112" s="401"/>
      <c r="AE1112" s="401"/>
      <c r="AF1112" s="401"/>
      <c r="AG1112" s="401"/>
      <c r="AH1112" s="401"/>
    </row>
    <row r="1113" ht="12.0" customHeight="1">
      <c r="A1113" s="449"/>
      <c r="B1113" s="462">
        <v>1.14</v>
      </c>
      <c r="C1113" s="449" t="s">
        <v>1091</v>
      </c>
      <c r="D1113" s="449"/>
      <c r="E1113" s="449"/>
      <c r="F1113" s="449"/>
      <c r="G1113" s="449"/>
      <c r="H1113" s="462" t="s">
        <v>410</v>
      </c>
      <c r="I1113" s="451">
        <v>51.356376892520714</v>
      </c>
      <c r="J1113" s="473">
        <v>1.0</v>
      </c>
      <c r="K1113" s="451">
        <v>51.356376892520714</v>
      </c>
      <c r="L1113" s="474">
        <v>0.0</v>
      </c>
      <c r="M1113" s="451"/>
      <c r="N1113" s="451"/>
      <c r="O1113" s="451"/>
      <c r="P1113" s="463"/>
      <c r="Q1113" s="474"/>
      <c r="R1113" s="474"/>
      <c r="S1113" s="453">
        <v>27861.42222222222</v>
      </c>
      <c r="T1113" s="466">
        <v>0.0</v>
      </c>
      <c r="U1113" s="453"/>
      <c r="V1113" s="453"/>
      <c r="W1113" s="453"/>
      <c r="X1113" s="453"/>
      <c r="Y1113" s="453"/>
      <c r="Z1113" s="453"/>
      <c r="AA1113" s="453">
        <v>27861.42222222222</v>
      </c>
      <c r="AB1113" s="449"/>
      <c r="AC1113" s="401"/>
      <c r="AD1113" s="401"/>
      <c r="AE1113" s="401"/>
      <c r="AF1113" s="401"/>
      <c r="AG1113" s="401"/>
      <c r="AH1113" s="401"/>
    </row>
    <row r="1114" ht="12.0" customHeight="1">
      <c r="A1114" s="399"/>
      <c r="B1114" s="436"/>
      <c r="C1114" s="399"/>
      <c r="D1114" s="441" t="s">
        <v>238</v>
      </c>
      <c r="E1114" s="399"/>
      <c r="F1114" s="399"/>
      <c r="G1114" s="399"/>
      <c r="H1114" s="399"/>
      <c r="I1114" s="399"/>
      <c r="J1114" s="399"/>
      <c r="K1114" s="431"/>
      <c r="L1114" s="399"/>
      <c r="M1114" s="399"/>
      <c r="N1114" s="399"/>
      <c r="O1114" s="399"/>
      <c r="P1114" s="399"/>
      <c r="Q1114" s="401" t="s">
        <v>517</v>
      </c>
      <c r="R1114" s="422"/>
      <c r="S1114" s="428">
        <f>(P1121+P1120)*F1166</f>
        <v>30121.81896</v>
      </c>
      <c r="T1114" s="400"/>
      <c r="U1114" s="400"/>
      <c r="V1114" s="400"/>
      <c r="W1114" s="400"/>
      <c r="X1114" s="400"/>
      <c r="Y1114" s="400"/>
      <c r="Z1114" s="428">
        <f>S1114/I1120</f>
        <v>0.3694079401</v>
      </c>
      <c r="AA1114" s="476" t="s">
        <v>509</v>
      </c>
      <c r="AB1114" s="399"/>
      <c r="AC1114" s="401"/>
      <c r="AD1114" s="401"/>
      <c r="AE1114" s="401"/>
      <c r="AF1114" s="401"/>
      <c r="AG1114" s="401"/>
      <c r="AH1114" s="401"/>
    </row>
    <row r="1115" ht="12.0" customHeight="1">
      <c r="A1115" s="399"/>
      <c r="B1115" s="436"/>
      <c r="C1115" s="399"/>
      <c r="D1115" s="399" t="s">
        <v>1092</v>
      </c>
      <c r="E1115" s="399"/>
      <c r="F1115" s="399"/>
      <c r="G1115" s="399"/>
      <c r="H1115" s="399"/>
      <c r="I1115" s="399"/>
      <c r="J1115" s="399"/>
      <c r="K1115" s="431"/>
      <c r="L1115" s="399"/>
      <c r="M1115" s="399"/>
      <c r="N1115" s="399"/>
      <c r="O1115" s="399"/>
      <c r="P1115" s="399"/>
      <c r="Q1115" s="401" t="s">
        <v>330</v>
      </c>
      <c r="R1115" s="422"/>
      <c r="S1115" s="428">
        <f>P1122*F1166</f>
        <v>4731.699782</v>
      </c>
      <c r="T1115" s="400"/>
      <c r="U1115" s="400"/>
      <c r="V1115" s="400"/>
      <c r="W1115" s="400"/>
      <c r="X1115" s="400"/>
      <c r="Y1115" s="400"/>
      <c r="Z1115" s="428">
        <f>S1115/J1122</f>
        <v>0.1828040404</v>
      </c>
      <c r="AA1115" s="476" t="s">
        <v>462</v>
      </c>
      <c r="AB1115" s="399"/>
      <c r="AC1115" s="401"/>
      <c r="AD1115" s="401"/>
      <c r="AE1115" s="401"/>
      <c r="AF1115" s="401"/>
      <c r="AG1115" s="401"/>
      <c r="AH1115" s="401"/>
    </row>
    <row r="1116" ht="12.0" customHeight="1">
      <c r="A1116" s="399"/>
      <c r="B1116" s="436"/>
      <c r="C1116" s="399"/>
      <c r="D1116" s="399" t="s">
        <v>747</v>
      </c>
      <c r="E1116" s="399"/>
      <c r="F1116" s="399"/>
      <c r="G1116" s="399"/>
      <c r="H1116" s="399"/>
      <c r="I1116" s="399"/>
      <c r="J1116" s="399"/>
      <c r="K1116" s="431"/>
      <c r="L1116" s="399"/>
      <c r="M1116" s="399"/>
      <c r="N1116" s="399"/>
      <c r="O1116" s="399"/>
      <c r="P1116" s="399"/>
      <c r="Q1116" s="399"/>
      <c r="R1116" s="399"/>
      <c r="S1116" s="400"/>
      <c r="T1116" s="399"/>
      <c r="U1116" s="400"/>
      <c r="V1116" s="400"/>
      <c r="W1116" s="400"/>
      <c r="X1116" s="400"/>
      <c r="Y1116" s="400"/>
      <c r="Z1116" s="400"/>
      <c r="AA1116" s="400"/>
      <c r="AB1116" s="399"/>
      <c r="AC1116" s="401"/>
      <c r="AD1116" s="401"/>
      <c r="AE1116" s="401"/>
      <c r="AF1116" s="401"/>
      <c r="AG1116" s="401"/>
      <c r="AH1116" s="401"/>
    </row>
    <row r="1117" ht="12.0" customHeight="1">
      <c r="A1117" s="399"/>
      <c r="B1117" s="436"/>
      <c r="C1117" s="399"/>
      <c r="D1117" s="399"/>
      <c r="E1117" s="399"/>
      <c r="F1117" s="399"/>
      <c r="G1117" s="399"/>
      <c r="H1117" s="436"/>
      <c r="I1117" s="431"/>
      <c r="J1117" s="470"/>
      <c r="K1117" s="431"/>
      <c r="L1117" s="468"/>
      <c r="M1117" s="431"/>
      <c r="N1117" s="431"/>
      <c r="O1117" s="431"/>
      <c r="P1117" s="430"/>
      <c r="Q1117" s="468"/>
      <c r="R1117" s="468"/>
      <c r="S1117" s="400"/>
      <c r="T1117" s="399"/>
      <c r="U1117" s="400"/>
      <c r="V1117" s="400"/>
      <c r="W1117" s="400"/>
      <c r="X1117" s="400"/>
      <c r="Y1117" s="400"/>
      <c r="Z1117" s="400"/>
      <c r="AA1117" s="400"/>
      <c r="AB1117" s="399"/>
      <c r="AC1117" s="401"/>
      <c r="AD1117" s="401"/>
      <c r="AE1117" s="401"/>
      <c r="AF1117" s="401"/>
      <c r="AG1117" s="401"/>
      <c r="AH1117" s="401"/>
    </row>
    <row r="1118" ht="12.0" customHeight="1">
      <c r="A1118" s="399"/>
      <c r="B1118" s="436"/>
      <c r="C1118" s="399"/>
      <c r="D1118" s="399"/>
      <c r="E1118" s="399"/>
      <c r="F1118" s="399"/>
      <c r="G1118" s="436"/>
      <c r="H1118" s="455"/>
      <c r="I1118" s="455"/>
      <c r="J1118" s="436"/>
      <c r="K1118" s="436" t="s">
        <v>607</v>
      </c>
      <c r="L1118" s="436" t="s">
        <v>541</v>
      </c>
      <c r="M1118" s="436" t="s">
        <v>608</v>
      </c>
      <c r="N1118" s="399"/>
      <c r="O1118" s="399"/>
      <c r="P1118" s="399"/>
      <c r="Q1118" s="399"/>
      <c r="R1118" s="399"/>
      <c r="S1118" s="400"/>
      <c r="T1118" s="399"/>
      <c r="U1118" s="400"/>
      <c r="V1118" s="400"/>
      <c r="W1118" s="400"/>
      <c r="X1118" s="400"/>
      <c r="Y1118" s="400"/>
      <c r="Z1118" s="400"/>
      <c r="AA1118" s="400"/>
      <c r="AB1118" s="399"/>
      <c r="AC1118" s="401"/>
      <c r="AD1118" s="401"/>
      <c r="AE1118" s="401"/>
      <c r="AF1118" s="401"/>
      <c r="AG1118" s="401"/>
      <c r="AH1118" s="401"/>
    </row>
    <row r="1119" ht="12.0" customHeight="1">
      <c r="A1119" s="399"/>
      <c r="B1119" s="436"/>
      <c r="C1119" s="399"/>
      <c r="D1119" s="399"/>
      <c r="E1119" s="441" t="s">
        <v>609</v>
      </c>
      <c r="F1119" s="399"/>
      <c r="G1119" s="479" t="s">
        <v>791</v>
      </c>
      <c r="H1119" s="479" t="s">
        <v>792</v>
      </c>
      <c r="I1119" s="435" t="s">
        <v>611</v>
      </c>
      <c r="J1119" s="435" t="s">
        <v>612</v>
      </c>
      <c r="K1119" s="435" t="s">
        <v>613</v>
      </c>
      <c r="L1119" s="435" t="s">
        <v>614</v>
      </c>
      <c r="M1119" s="435" t="s">
        <v>615</v>
      </c>
      <c r="N1119" s="399"/>
      <c r="O1119" s="399"/>
      <c r="P1119" s="399"/>
      <c r="Q1119" s="399"/>
      <c r="R1119" s="399"/>
      <c r="S1119" s="400"/>
      <c r="T1119" s="399"/>
      <c r="U1119" s="400"/>
      <c r="V1119" s="400"/>
      <c r="W1119" s="400"/>
      <c r="X1119" s="400"/>
      <c r="Y1119" s="400"/>
      <c r="Z1119" s="400"/>
      <c r="AA1119" s="400"/>
      <c r="AB1119" s="399"/>
      <c r="AC1119" s="401"/>
      <c r="AD1119" s="401"/>
      <c r="AE1119" s="401"/>
      <c r="AF1119" s="401"/>
      <c r="AG1119" s="401"/>
      <c r="AH1119" s="401"/>
    </row>
    <row r="1120" ht="12.0" customHeight="1">
      <c r="A1120" s="399"/>
      <c r="B1120" s="436"/>
      <c r="C1120" s="399"/>
      <c r="D1120" s="399"/>
      <c r="E1120" s="399" t="s">
        <v>826</v>
      </c>
      <c r="F1120" s="399"/>
      <c r="G1120" s="455"/>
      <c r="H1120" s="455"/>
      <c r="I1120" s="483">
        <v>81540.8</v>
      </c>
      <c r="J1120" s="483"/>
      <c r="K1120" s="438">
        <v>0.0</v>
      </c>
      <c r="L1120" s="431">
        <v>0.0</v>
      </c>
      <c r="M1120" s="431">
        <v>0.0</v>
      </c>
      <c r="N1120" s="436">
        <v>18000.0</v>
      </c>
      <c r="O1120" s="399" t="s">
        <v>794</v>
      </c>
      <c r="P1120" s="486">
        <v>36.24035555555556</v>
      </c>
      <c r="Q1120" s="399" t="s">
        <v>827</v>
      </c>
      <c r="R1120" s="399"/>
      <c r="S1120" s="400"/>
      <c r="T1120" s="399"/>
      <c r="U1120" s="400"/>
      <c r="V1120" s="400"/>
      <c r="W1120" s="400"/>
      <c r="X1120" s="400"/>
      <c r="Y1120" s="400"/>
      <c r="Z1120" s="400"/>
      <c r="AA1120" s="400"/>
      <c r="AB1120" s="399"/>
      <c r="AC1120" s="401"/>
      <c r="AD1120" s="401"/>
      <c r="AE1120" s="401"/>
      <c r="AF1120" s="401"/>
      <c r="AG1120" s="401"/>
      <c r="AH1120" s="401"/>
    </row>
    <row r="1121" ht="12.0" customHeight="1">
      <c r="A1121" s="399"/>
      <c r="B1121" s="436"/>
      <c r="C1121" s="399"/>
      <c r="D1121" s="399"/>
      <c r="E1121" s="399" t="s">
        <v>828</v>
      </c>
      <c r="F1121" s="399"/>
      <c r="G1121" s="455"/>
      <c r="H1121" s="455"/>
      <c r="I1121" s="483">
        <v>81540.8</v>
      </c>
      <c r="J1121" s="483"/>
      <c r="K1121" s="438">
        <v>0.0</v>
      </c>
      <c r="L1121" s="431">
        <v>0.0</v>
      </c>
      <c r="M1121" s="431">
        <v>0.0</v>
      </c>
      <c r="N1121" s="436">
        <v>80100.0</v>
      </c>
      <c r="O1121" s="399" t="s">
        <v>794</v>
      </c>
      <c r="P1121" s="486">
        <v>8.143900124843945</v>
      </c>
      <c r="Q1121" s="399" t="s">
        <v>829</v>
      </c>
      <c r="R1121" s="399"/>
      <c r="S1121" s="400"/>
      <c r="T1121" s="399"/>
      <c r="U1121" s="400"/>
      <c r="V1121" s="400"/>
      <c r="W1121" s="400"/>
      <c r="X1121" s="400"/>
      <c r="Y1121" s="400"/>
      <c r="Z1121" s="400"/>
      <c r="AA1121" s="400"/>
      <c r="AB1121" s="399"/>
      <c r="AC1121" s="401"/>
      <c r="AD1121" s="401"/>
      <c r="AE1121" s="401"/>
      <c r="AF1121" s="401"/>
      <c r="AG1121" s="401"/>
      <c r="AH1121" s="401"/>
    </row>
    <row r="1122" ht="12.0" customHeight="1">
      <c r="A1122" s="399"/>
      <c r="B1122" s="436"/>
      <c r="C1122" s="399"/>
      <c r="D1122" s="399"/>
      <c r="E1122" s="399" t="s">
        <v>330</v>
      </c>
      <c r="F1122" s="399"/>
      <c r="G1122" s="455"/>
      <c r="H1122" s="455"/>
      <c r="I1122" s="455"/>
      <c r="J1122" s="483">
        <v>25884.0</v>
      </c>
      <c r="K1122" s="438">
        <v>0.0</v>
      </c>
      <c r="L1122" s="431">
        <v>25884.0</v>
      </c>
      <c r="M1122" s="431">
        <v>0.0</v>
      </c>
      <c r="N1122" s="455">
        <v>1100.0</v>
      </c>
      <c r="O1122" s="399" t="s">
        <v>752</v>
      </c>
      <c r="P1122" s="455">
        <v>6.972121212121212</v>
      </c>
      <c r="Q1122" s="399" t="s">
        <v>830</v>
      </c>
      <c r="R1122" s="399"/>
      <c r="S1122" s="400"/>
      <c r="T1122" s="399"/>
      <c r="U1122" s="400"/>
      <c r="V1122" s="400"/>
      <c r="W1122" s="400"/>
      <c r="X1122" s="400"/>
      <c r="Y1122" s="400"/>
      <c r="Z1122" s="400"/>
      <c r="AA1122" s="400"/>
      <c r="AB1122" s="399"/>
      <c r="AC1122" s="401"/>
      <c r="AD1122" s="401"/>
      <c r="AE1122" s="401"/>
      <c r="AF1122" s="401"/>
      <c r="AG1122" s="401"/>
      <c r="AH1122" s="401"/>
    </row>
    <row r="1123" ht="12.0" customHeight="1">
      <c r="A1123" s="399"/>
      <c r="B1123" s="436"/>
      <c r="C1123" s="399"/>
      <c r="D1123" s="399"/>
      <c r="E1123" s="399" t="s">
        <v>1093</v>
      </c>
      <c r="F1123" s="399"/>
      <c r="G1123" s="455"/>
      <c r="H1123" s="455"/>
      <c r="I1123" s="483"/>
      <c r="J1123" s="483"/>
      <c r="K1123" s="438">
        <v>0.0</v>
      </c>
      <c r="L1123" s="431">
        <v>0.0</v>
      </c>
      <c r="M1123" s="431">
        <v>0.0</v>
      </c>
      <c r="N1123" s="436">
        <v>4200.0</v>
      </c>
      <c r="O1123" s="399" t="s">
        <v>1094</v>
      </c>
      <c r="P1123" s="486">
        <v>0.0</v>
      </c>
      <c r="Q1123" s="399" t="s">
        <v>1095</v>
      </c>
      <c r="R1123" s="399"/>
      <c r="S1123" s="400"/>
      <c r="T1123" s="399"/>
      <c r="U1123" s="400"/>
      <c r="V1123" s="400"/>
      <c r="W1123" s="400"/>
      <c r="X1123" s="400"/>
      <c r="Y1123" s="400"/>
      <c r="Z1123" s="400"/>
      <c r="AA1123" s="400"/>
      <c r="AB1123" s="399"/>
      <c r="AC1123" s="401"/>
      <c r="AD1123" s="401"/>
      <c r="AE1123" s="401"/>
      <c r="AF1123" s="401"/>
      <c r="AG1123" s="401"/>
      <c r="AH1123" s="401"/>
    </row>
    <row r="1124" ht="12.0" customHeight="1">
      <c r="A1124" s="399"/>
      <c r="B1124" s="436"/>
      <c r="C1124" s="399"/>
      <c r="D1124" s="399"/>
      <c r="E1124" s="399" t="s">
        <v>1096</v>
      </c>
      <c r="F1124" s="399"/>
      <c r="G1124" s="455"/>
      <c r="H1124" s="455"/>
      <c r="I1124" s="483"/>
      <c r="J1124" s="483"/>
      <c r="K1124" s="438">
        <v>0.0</v>
      </c>
      <c r="L1124" s="431">
        <v>0.0</v>
      </c>
      <c r="M1124" s="431">
        <v>0.0</v>
      </c>
      <c r="N1124" s="436">
        <v>10800.0</v>
      </c>
      <c r="O1124" s="399" t="s">
        <v>794</v>
      </c>
      <c r="P1124" s="486">
        <v>0.0</v>
      </c>
      <c r="Q1124" s="399" t="s">
        <v>1097</v>
      </c>
      <c r="R1124" s="399"/>
      <c r="S1124" s="400"/>
      <c r="T1124" s="399"/>
      <c r="U1124" s="400"/>
      <c r="V1124" s="400"/>
      <c r="W1124" s="400"/>
      <c r="X1124" s="400"/>
      <c r="Y1124" s="400"/>
      <c r="Z1124" s="400"/>
      <c r="AA1124" s="400"/>
      <c r="AB1124" s="399"/>
      <c r="AC1124" s="401"/>
      <c r="AD1124" s="401"/>
      <c r="AE1124" s="401"/>
      <c r="AF1124" s="401"/>
      <c r="AG1124" s="401"/>
      <c r="AH1124" s="401"/>
    </row>
    <row r="1125" ht="12.0" customHeight="1">
      <c r="A1125" s="399"/>
      <c r="B1125" s="436"/>
      <c r="C1125" s="399"/>
      <c r="D1125" s="399"/>
      <c r="E1125" s="399" t="s">
        <v>1098</v>
      </c>
      <c r="F1125" s="399"/>
      <c r="G1125" s="455"/>
      <c r="H1125" s="455"/>
      <c r="I1125" s="483"/>
      <c r="J1125" s="483"/>
      <c r="K1125" s="438">
        <v>0.0</v>
      </c>
      <c r="L1125" s="478">
        <v>0.0</v>
      </c>
      <c r="M1125" s="478">
        <v>0.0</v>
      </c>
      <c r="N1125" s="436">
        <v>34000.0</v>
      </c>
      <c r="O1125" s="399" t="s">
        <v>794</v>
      </c>
      <c r="P1125" s="487">
        <v>0.0</v>
      </c>
      <c r="Q1125" s="399" t="s">
        <v>833</v>
      </c>
      <c r="R1125" s="399"/>
      <c r="S1125" s="400"/>
      <c r="T1125" s="399"/>
      <c r="U1125" s="400"/>
      <c r="V1125" s="400"/>
      <c r="W1125" s="400"/>
      <c r="X1125" s="400"/>
      <c r="Y1125" s="400"/>
      <c r="Z1125" s="400"/>
      <c r="AA1125" s="400"/>
      <c r="AB1125" s="399"/>
      <c r="AC1125" s="401"/>
      <c r="AD1125" s="401"/>
      <c r="AE1125" s="401"/>
      <c r="AF1125" s="401"/>
      <c r="AG1125" s="401"/>
      <c r="AH1125" s="401"/>
    </row>
    <row r="1126" ht="12.0" customHeight="1">
      <c r="A1126" s="399"/>
      <c r="B1126" s="436"/>
      <c r="C1126" s="399"/>
      <c r="D1126" s="399"/>
      <c r="E1126" s="399"/>
      <c r="F1126" s="399"/>
      <c r="G1126" s="436"/>
      <c r="H1126" s="455"/>
      <c r="I1126" s="399"/>
      <c r="J1126" s="455"/>
      <c r="K1126" s="438"/>
      <c r="L1126" s="431">
        <v>25884.0</v>
      </c>
      <c r="M1126" s="431">
        <v>0.0</v>
      </c>
      <c r="N1126" s="436"/>
      <c r="O1126" s="399"/>
      <c r="P1126" s="455">
        <v>51.356376892520714</v>
      </c>
      <c r="Q1126" s="399"/>
      <c r="R1126" s="399"/>
      <c r="S1126" s="400"/>
      <c r="T1126" s="399"/>
      <c r="U1126" s="400"/>
      <c r="V1126" s="400"/>
      <c r="W1126" s="400"/>
      <c r="X1126" s="400"/>
      <c r="Y1126" s="400"/>
      <c r="Z1126" s="400"/>
      <c r="AA1126" s="400"/>
      <c r="AB1126" s="399"/>
      <c r="AC1126" s="401"/>
      <c r="AD1126" s="401"/>
      <c r="AE1126" s="401"/>
      <c r="AF1126" s="401"/>
      <c r="AG1126" s="401"/>
      <c r="AH1126" s="401"/>
    </row>
    <row r="1127" ht="12.0" customHeight="1">
      <c r="A1127" s="399"/>
      <c r="B1127" s="436"/>
      <c r="C1127" s="399"/>
      <c r="D1127" s="399"/>
      <c r="E1127" s="399"/>
      <c r="F1127" s="399"/>
      <c r="G1127" s="399"/>
      <c r="H1127" s="399"/>
      <c r="I1127" s="399"/>
      <c r="J1127" s="399"/>
      <c r="K1127" s="431"/>
      <c r="L1127" s="399"/>
      <c r="M1127" s="399"/>
      <c r="N1127" s="399"/>
      <c r="O1127" s="399"/>
      <c r="P1127" s="399"/>
      <c r="Q1127" s="399"/>
      <c r="R1127" s="399"/>
      <c r="S1127" s="400"/>
      <c r="T1127" s="399"/>
      <c r="U1127" s="400"/>
      <c r="V1127" s="400"/>
      <c r="W1127" s="400"/>
      <c r="X1127" s="400"/>
      <c r="Y1127" s="400"/>
      <c r="Z1127" s="400"/>
      <c r="AA1127" s="400"/>
      <c r="AB1127" s="399"/>
      <c r="AC1127" s="401"/>
      <c r="AD1127" s="401"/>
      <c r="AE1127" s="401"/>
      <c r="AF1127" s="401"/>
      <c r="AG1127" s="401"/>
      <c r="AH1127" s="401"/>
    </row>
    <row r="1128" ht="12.0" customHeight="1">
      <c r="A1128" s="399"/>
      <c r="B1128" s="436"/>
      <c r="C1128" s="399"/>
      <c r="D1128" s="399"/>
      <c r="E1128" s="441" t="s">
        <v>544</v>
      </c>
      <c r="F1128" s="435" t="s">
        <v>611</v>
      </c>
      <c r="G1128" s="479" t="s">
        <v>1099</v>
      </c>
      <c r="H1128" s="479" t="s">
        <v>834</v>
      </c>
      <c r="I1128" s="435" t="s">
        <v>835</v>
      </c>
      <c r="J1128" s="435" t="s">
        <v>612</v>
      </c>
      <c r="K1128" s="442" t="s">
        <v>836</v>
      </c>
      <c r="L1128" s="479" t="s">
        <v>635</v>
      </c>
      <c r="M1128" s="431"/>
      <c r="N1128" s="436"/>
      <c r="O1128" s="399"/>
      <c r="P1128" s="455"/>
      <c r="Q1128" s="399"/>
      <c r="R1128" s="399"/>
      <c r="S1128" s="400"/>
      <c r="T1128" s="399"/>
      <c r="U1128" s="400"/>
      <c r="V1128" s="400"/>
      <c r="W1128" s="400"/>
      <c r="X1128" s="400"/>
      <c r="Y1128" s="400"/>
      <c r="Z1128" s="400"/>
      <c r="AA1128" s="400"/>
      <c r="AB1128" s="399"/>
      <c r="AC1128" s="401"/>
      <c r="AD1128" s="401"/>
      <c r="AE1128" s="401"/>
      <c r="AF1128" s="401"/>
      <c r="AG1128" s="401"/>
      <c r="AH1128" s="401"/>
    </row>
    <row r="1129" ht="12.0" customHeight="1">
      <c r="A1129" s="399"/>
      <c r="B1129" s="436"/>
      <c r="C1129" s="399"/>
      <c r="D1129" s="399"/>
      <c r="E1129" s="399" t="s">
        <v>837</v>
      </c>
      <c r="F1129" s="480">
        <v>81540.8</v>
      </c>
      <c r="G1129" s="399"/>
      <c r="H1129" s="456">
        <v>0.18</v>
      </c>
      <c r="I1129" s="456">
        <v>0.07</v>
      </c>
      <c r="J1129" s="456"/>
      <c r="K1129" s="456"/>
      <c r="L1129" s="456">
        <v>2265.0222222222224</v>
      </c>
      <c r="M1129" s="399" t="s">
        <v>829</v>
      </c>
      <c r="N1129" s="436"/>
      <c r="O1129" s="399"/>
      <c r="P1129" s="455"/>
      <c r="Q1129" s="399"/>
      <c r="R1129" s="399"/>
      <c r="S1129" s="400"/>
      <c r="T1129" s="399"/>
      <c r="U1129" s="400"/>
      <c r="V1129" s="400"/>
      <c r="W1129" s="400"/>
      <c r="X1129" s="400"/>
      <c r="Y1129" s="400"/>
      <c r="Z1129" s="400"/>
      <c r="AA1129" s="400"/>
      <c r="AB1129" s="399"/>
      <c r="AC1129" s="401"/>
      <c r="AD1129" s="401"/>
      <c r="AE1129" s="401"/>
      <c r="AF1129" s="401"/>
      <c r="AG1129" s="401"/>
      <c r="AH1129" s="401"/>
    </row>
    <row r="1130" ht="12.0" customHeight="1">
      <c r="A1130" s="399"/>
      <c r="B1130" s="436"/>
      <c r="C1130" s="399"/>
      <c r="D1130" s="399"/>
      <c r="E1130" s="399" t="s">
        <v>840</v>
      </c>
      <c r="F1130" s="399"/>
      <c r="G1130" s="480"/>
      <c r="H1130" s="480"/>
      <c r="I1130" s="456"/>
      <c r="J1130" s="483">
        <v>25884.0</v>
      </c>
      <c r="K1130" s="456">
        <v>26.7</v>
      </c>
      <c r="L1130" s="457">
        <v>25596.399999999998</v>
      </c>
      <c r="M1130" s="399" t="s">
        <v>1100</v>
      </c>
      <c r="N1130" s="436"/>
      <c r="O1130" s="399"/>
      <c r="P1130" s="455"/>
      <c r="Q1130" s="399"/>
      <c r="R1130" s="399"/>
      <c r="S1130" s="400"/>
      <c r="T1130" s="399"/>
      <c r="U1130" s="400"/>
      <c r="V1130" s="400"/>
      <c r="W1130" s="400"/>
      <c r="X1130" s="400"/>
      <c r="Y1130" s="400"/>
      <c r="Z1130" s="400"/>
      <c r="AA1130" s="400"/>
      <c r="AB1130" s="399"/>
      <c r="AC1130" s="401"/>
      <c r="AD1130" s="401"/>
      <c r="AE1130" s="401"/>
      <c r="AF1130" s="401"/>
      <c r="AG1130" s="401"/>
      <c r="AH1130" s="401"/>
    </row>
    <row r="1131" ht="12.0" customHeight="1">
      <c r="A1131" s="399"/>
      <c r="B1131" s="436"/>
      <c r="C1131" s="399"/>
      <c r="D1131" s="399"/>
      <c r="E1131" s="399"/>
      <c r="F1131" s="399"/>
      <c r="G1131" s="480"/>
      <c r="H1131" s="480"/>
      <c r="I1131" s="456"/>
      <c r="J1131" s="456"/>
      <c r="K1131" s="456"/>
      <c r="L1131" s="456">
        <v>27861.42222222222</v>
      </c>
      <c r="M1131" s="431"/>
      <c r="N1131" s="436"/>
      <c r="O1131" s="399"/>
      <c r="P1131" s="455"/>
      <c r="Q1131" s="399"/>
      <c r="R1131" s="399"/>
      <c r="S1131" s="400"/>
      <c r="T1131" s="399"/>
      <c r="U1131" s="400"/>
      <c r="V1131" s="400"/>
      <c r="W1131" s="400"/>
      <c r="X1131" s="400"/>
      <c r="Y1131" s="400"/>
      <c r="Z1131" s="400"/>
      <c r="AA1131" s="400"/>
      <c r="AB1131" s="399"/>
      <c r="AC1131" s="401"/>
      <c r="AD1131" s="401"/>
      <c r="AE1131" s="401"/>
      <c r="AF1131" s="401"/>
      <c r="AG1131" s="401"/>
      <c r="AH1131" s="401"/>
    </row>
    <row r="1132" ht="12.0" customHeight="1">
      <c r="A1132" s="399"/>
      <c r="B1132" s="436"/>
      <c r="C1132" s="399"/>
      <c r="D1132" s="399"/>
      <c r="E1132" s="399"/>
      <c r="F1132" s="399"/>
      <c r="G1132" s="399"/>
      <c r="H1132" s="399"/>
      <c r="I1132" s="399"/>
      <c r="J1132" s="399"/>
      <c r="K1132" s="399"/>
      <c r="L1132" s="399"/>
      <c r="M1132" s="399"/>
      <c r="N1132" s="399"/>
      <c r="O1132" s="399"/>
      <c r="P1132" s="399"/>
      <c r="Q1132" s="399"/>
      <c r="R1132" s="399"/>
      <c r="S1132" s="400"/>
      <c r="T1132" s="399"/>
      <c r="U1132" s="400"/>
      <c r="V1132" s="400"/>
      <c r="W1132" s="400"/>
      <c r="X1132" s="400"/>
      <c r="Y1132" s="400"/>
      <c r="Z1132" s="400"/>
      <c r="AA1132" s="400"/>
      <c r="AB1132" s="399"/>
      <c r="AC1132" s="401"/>
      <c r="AD1132" s="401"/>
      <c r="AE1132" s="401"/>
      <c r="AF1132" s="401"/>
      <c r="AG1132" s="401"/>
      <c r="AH1132" s="401"/>
    </row>
    <row r="1133" ht="12.0" customHeight="1">
      <c r="A1133" s="449"/>
      <c r="B1133" s="513">
        <v>1.15</v>
      </c>
      <c r="C1133" s="449" t="s">
        <v>1101</v>
      </c>
      <c r="D1133" s="449"/>
      <c r="E1133" s="449"/>
      <c r="F1133" s="449"/>
      <c r="G1133" s="449"/>
      <c r="H1133" s="449"/>
      <c r="I1133" s="449">
        <v>80.0</v>
      </c>
      <c r="J1133" s="449"/>
      <c r="K1133" s="449"/>
      <c r="L1133" s="449">
        <v>1920.0</v>
      </c>
      <c r="M1133" s="449"/>
      <c r="N1133" s="449"/>
      <c r="O1133" s="449"/>
      <c r="P1133" s="449"/>
      <c r="Q1133" s="449"/>
      <c r="R1133" s="449"/>
      <c r="S1133" s="453">
        <v>9600.0</v>
      </c>
      <c r="T1133" s="453">
        <v>0.0</v>
      </c>
      <c r="U1133" s="453"/>
      <c r="V1133" s="453"/>
      <c r="W1133" s="453"/>
      <c r="X1133" s="453"/>
      <c r="Y1133" s="453"/>
      <c r="Z1133" s="453"/>
      <c r="AA1133" s="453">
        <v>9600.0</v>
      </c>
      <c r="AB1133" s="449"/>
      <c r="AC1133" s="401"/>
      <c r="AD1133" s="401"/>
      <c r="AE1133" s="401"/>
      <c r="AF1133" s="401"/>
      <c r="AG1133" s="401"/>
      <c r="AH1133" s="401"/>
    </row>
    <row r="1134" ht="12.0" customHeight="1">
      <c r="A1134" s="399"/>
      <c r="B1134" s="436"/>
      <c r="C1134" s="436"/>
      <c r="D1134" s="399"/>
      <c r="E1134" s="399"/>
      <c r="F1134" s="399"/>
      <c r="G1134" s="399"/>
      <c r="H1134" s="436"/>
      <c r="I1134" s="436"/>
      <c r="J1134" s="447"/>
      <c r="K1134" s="447"/>
      <c r="L1134" s="455"/>
      <c r="M1134" s="436"/>
      <c r="N1134" s="436"/>
      <c r="O1134" s="399"/>
      <c r="P1134" s="399"/>
      <c r="Q1134" s="399"/>
      <c r="R1134" s="399"/>
      <c r="S1134" s="400"/>
      <c r="T1134" s="400"/>
      <c r="U1134" s="400"/>
      <c r="V1134" s="400"/>
      <c r="W1134" s="400"/>
      <c r="X1134" s="400"/>
      <c r="Y1134" s="400"/>
      <c r="Z1134" s="400"/>
      <c r="AA1134" s="400"/>
      <c r="AB1134" s="399"/>
      <c r="AC1134" s="401"/>
      <c r="AD1134" s="401"/>
      <c r="AE1134" s="401"/>
      <c r="AF1134" s="401"/>
      <c r="AG1134" s="401"/>
      <c r="AH1134" s="401"/>
    </row>
    <row r="1135" ht="12.0" customHeight="1">
      <c r="A1135" s="399"/>
      <c r="B1135" s="436"/>
      <c r="C1135" s="436"/>
      <c r="D1135" s="399" t="s">
        <v>380</v>
      </c>
      <c r="E1135" s="399"/>
      <c r="F1135" s="399"/>
      <c r="G1135" s="435" t="s">
        <v>381</v>
      </c>
      <c r="H1135" s="435" t="s">
        <v>382</v>
      </c>
      <c r="I1135" s="436"/>
      <c r="J1135" s="447"/>
      <c r="K1135" s="447"/>
      <c r="L1135" s="455"/>
      <c r="M1135" s="436"/>
      <c r="N1135" s="436"/>
      <c r="O1135" s="399"/>
      <c r="P1135" s="399"/>
      <c r="Q1135" s="399"/>
      <c r="R1135" s="399"/>
      <c r="S1135" s="400"/>
      <c r="T1135" s="400"/>
      <c r="U1135" s="400"/>
      <c r="V1135" s="400"/>
      <c r="W1135" s="400"/>
      <c r="X1135" s="400"/>
      <c r="Y1135" s="400"/>
      <c r="Z1135" s="400"/>
      <c r="AA1135" s="400"/>
      <c r="AB1135" s="399"/>
      <c r="AC1135" s="401"/>
      <c r="AD1135" s="401"/>
      <c r="AE1135" s="401"/>
      <c r="AF1135" s="401"/>
      <c r="AG1135" s="401"/>
      <c r="AH1135" s="401"/>
    </row>
    <row r="1136" ht="12.0" customHeight="1">
      <c r="A1136" s="399"/>
      <c r="B1136" s="436"/>
      <c r="C1136" s="436"/>
      <c r="D1136" s="399">
        <v>1.0</v>
      </c>
      <c r="E1136" s="399" t="s">
        <v>375</v>
      </c>
      <c r="F1136" s="399"/>
      <c r="G1136" s="437">
        <v>0.0</v>
      </c>
      <c r="H1136" s="456">
        <v>0.0</v>
      </c>
      <c r="I1136" s="436"/>
      <c r="J1136" s="447"/>
      <c r="K1136" s="447"/>
      <c r="L1136" s="455"/>
      <c r="M1136" s="436"/>
      <c r="N1136" s="436"/>
      <c r="O1136" s="399"/>
      <c r="P1136" s="399"/>
      <c r="Q1136" s="399"/>
      <c r="R1136" s="399"/>
      <c r="S1136" s="400"/>
      <c r="T1136" s="400"/>
      <c r="U1136" s="400"/>
      <c r="V1136" s="400"/>
      <c r="W1136" s="400"/>
      <c r="X1136" s="400"/>
      <c r="Y1136" s="400"/>
      <c r="Z1136" s="400"/>
      <c r="AA1136" s="400"/>
      <c r="AB1136" s="399"/>
      <c r="AC1136" s="401"/>
      <c r="AD1136" s="401"/>
      <c r="AE1136" s="401"/>
      <c r="AF1136" s="401"/>
      <c r="AG1136" s="401"/>
      <c r="AH1136" s="401"/>
    </row>
    <row r="1137" ht="12.0" customHeight="1">
      <c r="A1137" s="399"/>
      <c r="B1137" s="436"/>
      <c r="C1137" s="436"/>
      <c r="D1137" s="399">
        <v>1.0</v>
      </c>
      <c r="E1137" s="399" t="s">
        <v>575</v>
      </c>
      <c r="F1137" s="399"/>
      <c r="G1137" s="437">
        <v>0.0</v>
      </c>
      <c r="H1137" s="456">
        <v>0.0</v>
      </c>
      <c r="I1137" s="436"/>
      <c r="J1137" s="447"/>
      <c r="K1137" s="447"/>
      <c r="L1137" s="455"/>
      <c r="M1137" s="436"/>
      <c r="N1137" s="436"/>
      <c r="O1137" s="399"/>
      <c r="P1137" s="399"/>
      <c r="Q1137" s="399"/>
      <c r="R1137" s="399"/>
      <c r="S1137" s="400"/>
      <c r="T1137" s="400"/>
      <c r="U1137" s="400"/>
      <c r="V1137" s="400"/>
      <c r="W1137" s="400"/>
      <c r="X1137" s="400"/>
      <c r="Y1137" s="400"/>
      <c r="Z1137" s="400"/>
      <c r="AA1137" s="400"/>
      <c r="AB1137" s="399"/>
      <c r="AC1137" s="401"/>
      <c r="AD1137" s="401"/>
      <c r="AE1137" s="401"/>
      <c r="AF1137" s="401"/>
      <c r="AG1137" s="401"/>
      <c r="AH1137" s="401"/>
    </row>
    <row r="1138" ht="12.0" customHeight="1">
      <c r="A1138" s="399"/>
      <c r="B1138" s="436"/>
      <c r="C1138" s="436"/>
      <c r="D1138" s="399">
        <v>1.0</v>
      </c>
      <c r="E1138" s="399" t="s">
        <v>374</v>
      </c>
      <c r="F1138" s="399"/>
      <c r="G1138" s="437">
        <v>0.0</v>
      </c>
      <c r="H1138" s="456">
        <v>0.0</v>
      </c>
      <c r="I1138" s="436"/>
      <c r="J1138" s="447"/>
      <c r="K1138" s="447"/>
      <c r="L1138" s="455"/>
      <c r="M1138" s="436"/>
      <c r="N1138" s="436"/>
      <c r="O1138" s="399"/>
      <c r="P1138" s="399"/>
      <c r="Q1138" s="399"/>
      <c r="R1138" s="399"/>
      <c r="S1138" s="400"/>
      <c r="T1138" s="400"/>
      <c r="U1138" s="400"/>
      <c r="V1138" s="400"/>
      <c r="W1138" s="400"/>
      <c r="X1138" s="400"/>
      <c r="Y1138" s="400"/>
      <c r="Z1138" s="400"/>
      <c r="AA1138" s="400"/>
      <c r="AB1138" s="399"/>
      <c r="AC1138" s="401"/>
      <c r="AD1138" s="401"/>
      <c r="AE1138" s="401"/>
      <c r="AF1138" s="401"/>
      <c r="AG1138" s="401"/>
      <c r="AH1138" s="401"/>
    </row>
    <row r="1139" ht="12.0" customHeight="1">
      <c r="A1139" s="399"/>
      <c r="B1139" s="436"/>
      <c r="C1139" s="436"/>
      <c r="D1139" s="399">
        <v>1.0</v>
      </c>
      <c r="E1139" s="399" t="s">
        <v>576</v>
      </c>
      <c r="F1139" s="399"/>
      <c r="G1139" s="437">
        <v>0.0</v>
      </c>
      <c r="H1139" s="456">
        <v>0.0</v>
      </c>
      <c r="I1139" s="436"/>
      <c r="J1139" s="447"/>
      <c r="K1139" s="447"/>
      <c r="L1139" s="455"/>
      <c r="M1139" s="436"/>
      <c r="N1139" s="436"/>
      <c r="O1139" s="399"/>
      <c r="P1139" s="399"/>
      <c r="Q1139" s="399"/>
      <c r="R1139" s="399"/>
      <c r="S1139" s="400"/>
      <c r="T1139" s="400"/>
      <c r="U1139" s="400"/>
      <c r="V1139" s="400"/>
      <c r="W1139" s="400"/>
      <c r="X1139" s="400"/>
      <c r="Y1139" s="400"/>
      <c r="Z1139" s="400"/>
      <c r="AA1139" s="400"/>
      <c r="AB1139" s="399"/>
      <c r="AC1139" s="401"/>
      <c r="AD1139" s="401"/>
      <c r="AE1139" s="401"/>
      <c r="AF1139" s="401"/>
      <c r="AG1139" s="401"/>
      <c r="AH1139" s="401"/>
    </row>
    <row r="1140" ht="12.0" customHeight="1">
      <c r="A1140" s="399"/>
      <c r="B1140" s="436"/>
      <c r="C1140" s="436"/>
      <c r="D1140" s="399">
        <v>1.0</v>
      </c>
      <c r="E1140" s="399" t="s">
        <v>577</v>
      </c>
      <c r="F1140" s="399"/>
      <c r="G1140" s="437">
        <v>0.0</v>
      </c>
      <c r="H1140" s="456">
        <v>0.0</v>
      </c>
      <c r="I1140" s="436"/>
      <c r="J1140" s="447"/>
      <c r="K1140" s="447"/>
      <c r="L1140" s="455"/>
      <c r="M1140" s="436"/>
      <c r="N1140" s="436"/>
      <c r="O1140" s="399"/>
      <c r="P1140" s="399"/>
      <c r="Q1140" s="399"/>
      <c r="R1140" s="399"/>
      <c r="S1140" s="400"/>
      <c r="T1140" s="400"/>
      <c r="U1140" s="400"/>
      <c r="V1140" s="400"/>
      <c r="W1140" s="400"/>
      <c r="X1140" s="400"/>
      <c r="Y1140" s="400"/>
      <c r="Z1140" s="400"/>
      <c r="AA1140" s="400"/>
      <c r="AB1140" s="399"/>
      <c r="AC1140" s="401"/>
      <c r="AD1140" s="401"/>
      <c r="AE1140" s="401"/>
      <c r="AF1140" s="401"/>
      <c r="AG1140" s="401"/>
      <c r="AH1140" s="401"/>
    </row>
    <row r="1141" ht="12.0" customHeight="1">
      <c r="A1141" s="399"/>
      <c r="B1141" s="436"/>
      <c r="C1141" s="436"/>
      <c r="D1141" s="399">
        <v>1.0</v>
      </c>
      <c r="E1141" s="399" t="s">
        <v>578</v>
      </c>
      <c r="F1141" s="399"/>
      <c r="G1141" s="437">
        <v>0.0</v>
      </c>
      <c r="H1141" s="456">
        <v>0.0</v>
      </c>
      <c r="I1141" s="436"/>
      <c r="J1141" s="447"/>
      <c r="K1141" s="447"/>
      <c r="L1141" s="455"/>
      <c r="M1141" s="436"/>
      <c r="N1141" s="436"/>
      <c r="O1141" s="399"/>
      <c r="P1141" s="399"/>
      <c r="Q1141" s="399"/>
      <c r="R1141" s="399"/>
      <c r="S1141" s="400"/>
      <c r="T1141" s="400"/>
      <c r="U1141" s="400"/>
      <c r="V1141" s="400"/>
      <c r="W1141" s="400"/>
      <c r="X1141" s="400"/>
      <c r="Y1141" s="400"/>
      <c r="Z1141" s="400"/>
      <c r="AA1141" s="400"/>
      <c r="AB1141" s="399"/>
      <c r="AC1141" s="401"/>
      <c r="AD1141" s="401"/>
      <c r="AE1141" s="401"/>
      <c r="AF1141" s="401"/>
      <c r="AG1141" s="401"/>
      <c r="AH1141" s="401"/>
    </row>
    <row r="1142" ht="12.0" customHeight="1">
      <c r="A1142" s="399"/>
      <c r="B1142" s="436"/>
      <c r="C1142" s="436"/>
      <c r="D1142" s="399">
        <v>1.0</v>
      </c>
      <c r="E1142" s="399" t="s">
        <v>579</v>
      </c>
      <c r="F1142" s="399"/>
      <c r="G1142" s="437">
        <v>0.0</v>
      </c>
      <c r="H1142" s="456">
        <v>0.0</v>
      </c>
      <c r="I1142" s="436"/>
      <c r="J1142" s="447"/>
      <c r="K1142" s="447"/>
      <c r="L1142" s="455"/>
      <c r="M1142" s="436"/>
      <c r="N1142" s="436"/>
      <c r="O1142" s="399"/>
      <c r="P1142" s="399"/>
      <c r="Q1142" s="399"/>
      <c r="R1142" s="399"/>
      <c r="S1142" s="400"/>
      <c r="T1142" s="400"/>
      <c r="U1142" s="400"/>
      <c r="V1142" s="400"/>
      <c r="W1142" s="400"/>
      <c r="X1142" s="400"/>
      <c r="Y1142" s="400"/>
      <c r="Z1142" s="400"/>
      <c r="AA1142" s="400"/>
      <c r="AB1142" s="399"/>
      <c r="AC1142" s="401"/>
      <c r="AD1142" s="401"/>
      <c r="AE1142" s="401"/>
      <c r="AF1142" s="401"/>
      <c r="AG1142" s="401"/>
      <c r="AH1142" s="401"/>
    </row>
    <row r="1143" ht="12.0" customHeight="1">
      <c r="A1143" s="399"/>
      <c r="B1143" s="436"/>
      <c r="C1143" s="436"/>
      <c r="D1143" s="399">
        <v>1.0</v>
      </c>
      <c r="E1143" s="399" t="s">
        <v>580</v>
      </c>
      <c r="F1143" s="399"/>
      <c r="G1143" s="437">
        <v>0.0</v>
      </c>
      <c r="H1143" s="456">
        <v>0.0</v>
      </c>
      <c r="I1143" s="436"/>
      <c r="J1143" s="447"/>
      <c r="K1143" s="447"/>
      <c r="L1143" s="455"/>
      <c r="M1143" s="436"/>
      <c r="N1143" s="436"/>
      <c r="O1143" s="399"/>
      <c r="P1143" s="399"/>
      <c r="Q1143" s="399"/>
      <c r="R1143" s="399"/>
      <c r="S1143" s="400"/>
      <c r="T1143" s="400"/>
      <c r="U1143" s="400"/>
      <c r="V1143" s="400"/>
      <c r="W1143" s="400"/>
      <c r="X1143" s="400"/>
      <c r="Y1143" s="400"/>
      <c r="Z1143" s="400"/>
      <c r="AA1143" s="400"/>
      <c r="AB1143" s="399"/>
      <c r="AC1143" s="401"/>
      <c r="AD1143" s="401"/>
      <c r="AE1143" s="401"/>
      <c r="AF1143" s="401"/>
      <c r="AG1143" s="401"/>
      <c r="AH1143" s="401"/>
    </row>
    <row r="1144" ht="12.0" customHeight="1">
      <c r="A1144" s="399"/>
      <c r="B1144" s="436"/>
      <c r="C1144" s="436"/>
      <c r="D1144" s="399">
        <v>4.0</v>
      </c>
      <c r="E1144" s="399" t="s">
        <v>581</v>
      </c>
      <c r="F1144" s="399"/>
      <c r="G1144" s="437">
        <v>0.0</v>
      </c>
      <c r="H1144" s="456">
        <v>0.0</v>
      </c>
      <c r="I1144" s="436"/>
      <c r="J1144" s="447"/>
      <c r="K1144" s="447"/>
      <c r="L1144" s="455"/>
      <c r="M1144" s="436"/>
      <c r="N1144" s="436"/>
      <c r="O1144" s="399"/>
      <c r="P1144" s="399"/>
      <c r="Q1144" s="399"/>
      <c r="R1144" s="399"/>
      <c r="S1144" s="400"/>
      <c r="T1144" s="400"/>
      <c r="U1144" s="400"/>
      <c r="V1144" s="400"/>
      <c r="W1144" s="400"/>
      <c r="X1144" s="400"/>
      <c r="Y1144" s="400"/>
      <c r="Z1144" s="400"/>
      <c r="AA1144" s="400"/>
      <c r="AB1144" s="399"/>
      <c r="AC1144" s="401"/>
      <c r="AD1144" s="401"/>
      <c r="AE1144" s="401"/>
      <c r="AF1144" s="401"/>
      <c r="AG1144" s="401"/>
      <c r="AH1144" s="401"/>
    </row>
    <row r="1145" ht="12.0" customHeight="1">
      <c r="A1145" s="399"/>
      <c r="B1145" s="436"/>
      <c r="C1145" s="436"/>
      <c r="D1145" s="441">
        <v>12.0</v>
      </c>
      <c r="E1145" s="399" t="s">
        <v>589</v>
      </c>
      <c r="F1145" s="399"/>
      <c r="G1145" s="437">
        <v>0.0</v>
      </c>
      <c r="H1145" s="457">
        <v>0.0</v>
      </c>
      <c r="I1145" s="436"/>
      <c r="J1145" s="447"/>
      <c r="K1145" s="447"/>
      <c r="L1145" s="455"/>
      <c r="M1145" s="436"/>
      <c r="N1145" s="436"/>
      <c r="O1145" s="399"/>
      <c r="P1145" s="399"/>
      <c r="Q1145" s="399"/>
      <c r="R1145" s="399"/>
      <c r="S1145" s="400"/>
      <c r="T1145" s="400"/>
      <c r="U1145" s="400"/>
      <c r="V1145" s="400"/>
      <c r="W1145" s="400"/>
      <c r="X1145" s="400"/>
      <c r="Y1145" s="400"/>
      <c r="Z1145" s="400"/>
      <c r="AA1145" s="400"/>
      <c r="AB1145" s="399"/>
      <c r="AC1145" s="401"/>
      <c r="AD1145" s="401"/>
      <c r="AE1145" s="401"/>
      <c r="AF1145" s="401"/>
      <c r="AG1145" s="401"/>
      <c r="AH1145" s="401"/>
    </row>
    <row r="1146" ht="12.0" customHeight="1">
      <c r="A1146" s="399"/>
      <c r="B1146" s="436"/>
      <c r="C1146" s="436"/>
      <c r="D1146" s="399">
        <v>24.0</v>
      </c>
      <c r="E1146" s="399"/>
      <c r="F1146" s="399"/>
      <c r="G1146" s="399"/>
      <c r="H1146" s="456">
        <v>0.0</v>
      </c>
      <c r="I1146" s="436"/>
      <c r="J1146" s="447"/>
      <c r="K1146" s="447"/>
      <c r="L1146" s="455"/>
      <c r="M1146" s="436"/>
      <c r="N1146" s="436"/>
      <c r="O1146" s="399"/>
      <c r="P1146" s="399"/>
      <c r="Q1146" s="399"/>
      <c r="R1146" s="399"/>
      <c r="S1146" s="400"/>
      <c r="T1146" s="400"/>
      <c r="U1146" s="400"/>
      <c r="V1146" s="400"/>
      <c r="W1146" s="400"/>
      <c r="X1146" s="400"/>
      <c r="Y1146" s="400"/>
      <c r="Z1146" s="400"/>
      <c r="AA1146" s="400"/>
      <c r="AB1146" s="399"/>
      <c r="AC1146" s="401"/>
      <c r="AD1146" s="401"/>
      <c r="AE1146" s="401"/>
      <c r="AF1146" s="401"/>
      <c r="AG1146" s="401"/>
      <c r="AH1146" s="401"/>
    </row>
    <row r="1147" ht="12.0" customHeight="1">
      <c r="A1147" s="399"/>
      <c r="B1147" s="436"/>
      <c r="C1147" s="436"/>
      <c r="D1147" s="399"/>
      <c r="E1147" s="399"/>
      <c r="F1147" s="399"/>
      <c r="G1147" s="399"/>
      <c r="H1147" s="436"/>
      <c r="I1147" s="436"/>
      <c r="J1147" s="447"/>
      <c r="K1147" s="447"/>
      <c r="L1147" s="455"/>
      <c r="M1147" s="436"/>
      <c r="N1147" s="436"/>
      <c r="O1147" s="399"/>
      <c r="P1147" s="399"/>
      <c r="Q1147" s="399"/>
      <c r="R1147" s="399"/>
      <c r="S1147" s="400"/>
      <c r="T1147" s="400"/>
      <c r="U1147" s="400"/>
      <c r="V1147" s="400"/>
      <c r="W1147" s="400"/>
      <c r="X1147" s="400"/>
      <c r="Y1147" s="400"/>
      <c r="Z1147" s="400"/>
      <c r="AA1147" s="400"/>
      <c r="AB1147" s="399"/>
      <c r="AC1147" s="401"/>
      <c r="AD1147" s="401"/>
      <c r="AE1147" s="401"/>
      <c r="AF1147" s="401"/>
      <c r="AG1147" s="401"/>
      <c r="AH1147" s="401"/>
    </row>
    <row r="1148" ht="12.0" customHeight="1">
      <c r="A1148" s="399"/>
      <c r="B1148" s="436"/>
      <c r="C1148" s="436"/>
      <c r="D1148" s="399" t="s">
        <v>1102</v>
      </c>
      <c r="E1148" s="399"/>
      <c r="F1148" s="399"/>
      <c r="G1148" s="436">
        <v>24.0</v>
      </c>
      <c r="H1148" s="424" t="s">
        <v>384</v>
      </c>
      <c r="I1148" s="436"/>
      <c r="J1148" s="447"/>
      <c r="K1148" s="447"/>
      <c r="L1148" s="455"/>
      <c r="M1148" s="436"/>
      <c r="N1148" s="436"/>
      <c r="O1148" s="399"/>
      <c r="P1148" s="399"/>
      <c r="Q1148" s="399"/>
      <c r="R1148" s="399"/>
      <c r="S1148" s="400"/>
      <c r="T1148" s="400"/>
      <c r="U1148" s="400"/>
      <c r="V1148" s="400"/>
      <c r="W1148" s="400"/>
      <c r="X1148" s="400"/>
      <c r="Y1148" s="400"/>
      <c r="Z1148" s="400"/>
      <c r="AA1148" s="400"/>
      <c r="AB1148" s="399"/>
      <c r="AC1148" s="401"/>
      <c r="AD1148" s="401"/>
      <c r="AE1148" s="401"/>
      <c r="AF1148" s="401"/>
      <c r="AG1148" s="401"/>
      <c r="AH1148" s="401"/>
    </row>
    <row r="1149" ht="12.0" customHeight="1">
      <c r="A1149" s="399"/>
      <c r="B1149" s="436"/>
      <c r="C1149" s="436"/>
      <c r="D1149" s="399" t="s">
        <v>1103</v>
      </c>
      <c r="E1149" s="399"/>
      <c r="F1149" s="399"/>
      <c r="G1149" s="436">
        <v>24.0</v>
      </c>
      <c r="H1149" s="424" t="s">
        <v>384</v>
      </c>
      <c r="I1149" s="436"/>
      <c r="J1149" s="447"/>
      <c r="K1149" s="447"/>
      <c r="L1149" s="455"/>
      <c r="M1149" s="436"/>
      <c r="N1149" s="436"/>
      <c r="O1149" s="399"/>
      <c r="P1149" s="399"/>
      <c r="Q1149" s="399"/>
      <c r="R1149" s="399"/>
      <c r="S1149" s="400"/>
      <c r="T1149" s="400"/>
      <c r="U1149" s="400"/>
      <c r="V1149" s="400"/>
      <c r="W1149" s="400"/>
      <c r="X1149" s="400"/>
      <c r="Y1149" s="400"/>
      <c r="Z1149" s="400"/>
      <c r="AA1149" s="400"/>
      <c r="AB1149" s="399"/>
      <c r="AC1149" s="401"/>
      <c r="AD1149" s="401"/>
      <c r="AE1149" s="401"/>
      <c r="AF1149" s="401"/>
      <c r="AG1149" s="401"/>
      <c r="AH1149" s="401"/>
    </row>
    <row r="1150" ht="12.0" customHeight="1">
      <c r="A1150" s="399"/>
      <c r="B1150" s="436"/>
      <c r="C1150" s="436"/>
      <c r="D1150" s="399" t="s">
        <v>1104</v>
      </c>
      <c r="E1150" s="399"/>
      <c r="F1150" s="399"/>
      <c r="G1150" s="436">
        <v>24.0</v>
      </c>
      <c r="H1150" s="424" t="s">
        <v>384</v>
      </c>
      <c r="I1150" s="436"/>
      <c r="J1150" s="447"/>
      <c r="K1150" s="447"/>
      <c r="L1150" s="455"/>
      <c r="M1150" s="436"/>
      <c r="N1150" s="436"/>
      <c r="O1150" s="399"/>
      <c r="P1150" s="399"/>
      <c r="Q1150" s="399"/>
      <c r="R1150" s="399"/>
      <c r="S1150" s="400"/>
      <c r="T1150" s="400"/>
      <c r="U1150" s="400"/>
      <c r="V1150" s="400"/>
      <c r="W1150" s="400"/>
      <c r="X1150" s="400"/>
      <c r="Y1150" s="400"/>
      <c r="Z1150" s="400"/>
      <c r="AA1150" s="400"/>
      <c r="AB1150" s="399"/>
      <c r="AC1150" s="401"/>
      <c r="AD1150" s="401"/>
      <c r="AE1150" s="401"/>
      <c r="AF1150" s="401"/>
      <c r="AG1150" s="401"/>
      <c r="AH1150" s="401"/>
    </row>
    <row r="1151" ht="12.0" customHeight="1">
      <c r="A1151" s="399"/>
      <c r="B1151" s="436"/>
      <c r="C1151" s="436"/>
      <c r="D1151" s="399" t="s">
        <v>1105</v>
      </c>
      <c r="E1151" s="399"/>
      <c r="F1151" s="399"/>
      <c r="G1151" s="435">
        <v>8.0</v>
      </c>
      <c r="H1151" s="424"/>
      <c r="I1151" s="436"/>
      <c r="J1151" s="447"/>
      <c r="K1151" s="447"/>
      <c r="L1151" s="455"/>
      <c r="M1151" s="436"/>
      <c r="N1151" s="436"/>
      <c r="O1151" s="399"/>
      <c r="P1151" s="399"/>
      <c r="Q1151" s="399"/>
      <c r="R1151" s="399"/>
      <c r="S1151" s="400"/>
      <c r="T1151" s="400"/>
      <c r="U1151" s="400"/>
      <c r="V1151" s="400"/>
      <c r="W1151" s="400"/>
      <c r="X1151" s="400"/>
      <c r="Y1151" s="400"/>
      <c r="Z1151" s="400"/>
      <c r="AA1151" s="400"/>
      <c r="AB1151" s="399"/>
      <c r="AC1151" s="401"/>
      <c r="AD1151" s="401"/>
      <c r="AE1151" s="401"/>
      <c r="AF1151" s="401"/>
      <c r="AG1151" s="401"/>
      <c r="AH1151" s="401"/>
    </row>
    <row r="1152" ht="12.0" customHeight="1">
      <c r="A1152" s="399"/>
      <c r="B1152" s="436"/>
      <c r="C1152" s="436"/>
      <c r="D1152" s="399"/>
      <c r="E1152" s="399"/>
      <c r="F1152" s="399"/>
      <c r="G1152" s="436">
        <v>80.0</v>
      </c>
      <c r="H1152" s="424" t="s">
        <v>384</v>
      </c>
      <c r="I1152" s="436"/>
      <c r="J1152" s="447"/>
      <c r="K1152" s="447"/>
      <c r="L1152" s="455"/>
      <c r="M1152" s="436"/>
      <c r="N1152" s="436"/>
      <c r="O1152" s="399"/>
      <c r="P1152" s="399"/>
      <c r="Q1152" s="399"/>
      <c r="R1152" s="399"/>
      <c r="S1152" s="400"/>
      <c r="T1152" s="400"/>
      <c r="U1152" s="400"/>
      <c r="V1152" s="400"/>
      <c r="W1152" s="400"/>
      <c r="X1152" s="400"/>
      <c r="Y1152" s="400"/>
      <c r="Z1152" s="400"/>
      <c r="AA1152" s="400"/>
      <c r="AB1152" s="399"/>
      <c r="AC1152" s="401"/>
      <c r="AD1152" s="401"/>
      <c r="AE1152" s="401"/>
      <c r="AF1152" s="401"/>
      <c r="AG1152" s="401"/>
      <c r="AH1152" s="401"/>
    </row>
    <row r="1153" ht="12.0" customHeight="1">
      <c r="A1153" s="399"/>
      <c r="B1153" s="436"/>
      <c r="C1153" s="436"/>
      <c r="D1153" s="399"/>
      <c r="E1153" s="399"/>
      <c r="F1153" s="399"/>
      <c r="G1153" s="399"/>
      <c r="H1153" s="436"/>
      <c r="I1153" s="436"/>
      <c r="J1153" s="447"/>
      <c r="K1153" s="447"/>
      <c r="L1153" s="455"/>
      <c r="M1153" s="436"/>
      <c r="N1153" s="436"/>
      <c r="O1153" s="399"/>
      <c r="P1153" s="399"/>
      <c r="Q1153" s="399"/>
      <c r="R1153" s="399"/>
      <c r="S1153" s="400"/>
      <c r="T1153" s="400"/>
      <c r="U1153" s="400"/>
      <c r="V1153" s="400"/>
      <c r="W1153" s="400"/>
      <c r="X1153" s="400"/>
      <c r="Y1153" s="400"/>
      <c r="Z1153" s="400"/>
      <c r="AA1153" s="400"/>
      <c r="AB1153" s="399"/>
      <c r="AC1153" s="401"/>
      <c r="AD1153" s="401"/>
      <c r="AE1153" s="401"/>
      <c r="AF1153" s="401"/>
      <c r="AG1153" s="401"/>
      <c r="AH1153" s="401"/>
    </row>
    <row r="1154" ht="12.0" customHeight="1">
      <c r="A1154" s="399"/>
      <c r="B1154" s="436"/>
      <c r="C1154" s="436"/>
      <c r="D1154" s="399" t="s">
        <v>388</v>
      </c>
      <c r="E1154" s="399"/>
      <c r="F1154" s="399">
        <v>80.0</v>
      </c>
      <c r="G1154" s="436" t="s">
        <v>389</v>
      </c>
      <c r="H1154" s="437">
        <v>0.0</v>
      </c>
      <c r="I1154" s="437">
        <v>0.0</v>
      </c>
      <c r="J1154" s="447"/>
      <c r="K1154" s="447"/>
      <c r="L1154" s="455"/>
      <c r="M1154" s="436"/>
      <c r="N1154" s="436"/>
      <c r="O1154" s="399"/>
      <c r="P1154" s="399"/>
      <c r="Q1154" s="399"/>
      <c r="R1154" s="399"/>
      <c r="S1154" s="400"/>
      <c r="T1154" s="400"/>
      <c r="U1154" s="400"/>
      <c r="V1154" s="400"/>
      <c r="W1154" s="400"/>
      <c r="X1154" s="400"/>
      <c r="Y1154" s="400"/>
      <c r="Z1154" s="400"/>
      <c r="AA1154" s="400"/>
      <c r="AB1154" s="399"/>
      <c r="AC1154" s="401"/>
      <c r="AD1154" s="401"/>
      <c r="AE1154" s="401"/>
      <c r="AF1154" s="401"/>
      <c r="AG1154" s="401"/>
      <c r="AH1154" s="401"/>
    </row>
    <row r="1155" ht="12.0" customHeight="1">
      <c r="A1155" s="399"/>
      <c r="B1155" s="436"/>
      <c r="C1155" s="436"/>
      <c r="D1155" s="399" t="s">
        <v>876</v>
      </c>
      <c r="E1155" s="399"/>
      <c r="F1155" s="399">
        <v>24.0</v>
      </c>
      <c r="G1155" s="436" t="s">
        <v>389</v>
      </c>
      <c r="H1155" s="437">
        <v>400.0</v>
      </c>
      <c r="I1155" s="437">
        <v>9600.0</v>
      </c>
      <c r="J1155" s="447"/>
      <c r="K1155" s="447"/>
      <c r="L1155" s="455"/>
      <c r="M1155" s="436"/>
      <c r="N1155" s="436"/>
      <c r="O1155" s="399"/>
      <c r="P1155" s="399"/>
      <c r="Q1155" s="399"/>
      <c r="R1155" s="399"/>
      <c r="S1155" s="400"/>
      <c r="T1155" s="400"/>
      <c r="U1155" s="400"/>
      <c r="V1155" s="400"/>
      <c r="W1155" s="400"/>
      <c r="X1155" s="400"/>
      <c r="Y1155" s="400"/>
      <c r="Z1155" s="400"/>
      <c r="AA1155" s="400"/>
      <c r="AB1155" s="399"/>
      <c r="AC1155" s="401"/>
      <c r="AD1155" s="401"/>
      <c r="AE1155" s="401"/>
      <c r="AF1155" s="401"/>
      <c r="AG1155" s="401"/>
      <c r="AH1155" s="401"/>
    </row>
    <row r="1156" ht="12.0" customHeight="1">
      <c r="A1156" s="399"/>
      <c r="B1156" s="436"/>
      <c r="C1156" s="399"/>
      <c r="D1156" s="399"/>
      <c r="E1156" s="399"/>
      <c r="F1156" s="399"/>
      <c r="G1156" s="399"/>
      <c r="H1156" s="399"/>
      <c r="I1156" s="399"/>
      <c r="J1156" s="399"/>
      <c r="K1156" s="399"/>
      <c r="L1156" s="399"/>
      <c r="M1156" s="399"/>
      <c r="N1156" s="399"/>
      <c r="O1156" s="399"/>
      <c r="P1156" s="399"/>
      <c r="Q1156" s="399"/>
      <c r="R1156" s="399"/>
      <c r="S1156" s="400"/>
      <c r="T1156" s="399"/>
      <c r="U1156" s="400"/>
      <c r="V1156" s="400"/>
      <c r="W1156" s="400"/>
      <c r="X1156" s="400"/>
      <c r="Y1156" s="400"/>
      <c r="Z1156" s="400"/>
      <c r="AA1156" s="400"/>
      <c r="AB1156" s="399"/>
      <c r="AC1156" s="401"/>
      <c r="AD1156" s="401"/>
      <c r="AE1156" s="401"/>
      <c r="AF1156" s="401"/>
      <c r="AG1156" s="401"/>
      <c r="AH1156" s="401"/>
    </row>
    <row r="1157" ht="12.0" customHeight="1">
      <c r="A1157" s="449"/>
      <c r="B1157" s="488">
        <v>1.16</v>
      </c>
      <c r="C1157" s="449" t="s">
        <v>1106</v>
      </c>
      <c r="D1157" s="449"/>
      <c r="E1157" s="449"/>
      <c r="F1157" s="449"/>
      <c r="G1157" s="449"/>
      <c r="H1157" s="462" t="s">
        <v>410</v>
      </c>
      <c r="I1157" s="463">
        <v>240.0</v>
      </c>
      <c r="J1157" s="451">
        <v>1.1</v>
      </c>
      <c r="K1157" s="451">
        <v>264.0</v>
      </c>
      <c r="L1157" s="474">
        <v>440.0</v>
      </c>
      <c r="M1157" s="449"/>
      <c r="N1157" s="449"/>
      <c r="O1157" s="449"/>
      <c r="P1157" s="449"/>
      <c r="Q1157" s="449"/>
      <c r="R1157" s="449"/>
      <c r="S1157" s="453"/>
      <c r="T1157" s="466">
        <v>41360.0</v>
      </c>
      <c r="U1157" s="453"/>
      <c r="V1157" s="453"/>
      <c r="W1157" s="453"/>
      <c r="X1157" s="453"/>
      <c r="Y1157" s="453"/>
      <c r="Z1157" s="453"/>
      <c r="AA1157" s="453">
        <v>41360.0</v>
      </c>
      <c r="AB1157" s="449"/>
      <c r="AC1157" s="401"/>
      <c r="AD1157" s="401"/>
      <c r="AE1157" s="401"/>
      <c r="AF1157" s="401"/>
      <c r="AG1157" s="401"/>
      <c r="AH1157" s="401"/>
    </row>
    <row r="1158" ht="12.0" customHeight="1">
      <c r="A1158" s="399"/>
      <c r="B1158" s="436"/>
      <c r="C1158" s="399"/>
      <c r="D1158" s="399"/>
      <c r="E1158" s="399"/>
      <c r="F1158" s="399"/>
      <c r="G1158" s="399"/>
      <c r="H1158" s="399"/>
      <c r="I1158" s="399"/>
      <c r="J1158" s="399"/>
      <c r="K1158" s="399"/>
      <c r="L1158" s="469"/>
      <c r="M1158" s="399"/>
      <c r="N1158" s="399"/>
      <c r="O1158" s="399"/>
      <c r="P1158" s="399"/>
      <c r="Q1158" s="399"/>
      <c r="R1158" s="399"/>
      <c r="S1158" s="400"/>
      <c r="T1158" s="445"/>
      <c r="U1158" s="400"/>
      <c r="V1158" s="400"/>
      <c r="W1158" s="400"/>
      <c r="X1158" s="400"/>
      <c r="Y1158" s="400"/>
      <c r="Z1158" s="400"/>
      <c r="AA1158" s="400"/>
      <c r="AB1158" s="399"/>
      <c r="AC1158" s="401"/>
      <c r="AD1158" s="401"/>
      <c r="AE1158" s="401"/>
      <c r="AF1158" s="401"/>
      <c r="AG1158" s="401"/>
      <c r="AH1158" s="401"/>
    </row>
    <row r="1159" ht="12.0" customHeight="1">
      <c r="A1159" s="399"/>
      <c r="B1159" s="436"/>
      <c r="C1159" s="424"/>
      <c r="D1159" s="433" t="s">
        <v>298</v>
      </c>
      <c r="E1159" s="399"/>
      <c r="F1159" s="399"/>
      <c r="G1159" s="434" t="s">
        <v>357</v>
      </c>
      <c r="H1159" s="435" t="s">
        <v>155</v>
      </c>
      <c r="I1159" s="434" t="s">
        <v>364</v>
      </c>
      <c r="J1159" s="442" t="s">
        <v>373</v>
      </c>
      <c r="K1159" s="435" t="s">
        <v>360</v>
      </c>
      <c r="L1159" s="435" t="s">
        <v>347</v>
      </c>
      <c r="M1159" s="399"/>
      <c r="N1159" s="399"/>
      <c r="O1159" s="399"/>
      <c r="P1159" s="399"/>
      <c r="Q1159" s="399"/>
      <c r="R1159" s="399"/>
      <c r="S1159" s="400"/>
      <c r="T1159" s="400"/>
      <c r="U1159" s="400"/>
      <c r="V1159" s="400"/>
      <c r="W1159" s="400"/>
      <c r="X1159" s="400"/>
      <c r="Y1159" s="400"/>
      <c r="Z1159" s="400"/>
      <c r="AA1159" s="400"/>
      <c r="AB1159" s="399"/>
      <c r="AC1159" s="401"/>
      <c r="AD1159" s="401"/>
      <c r="AE1159" s="401"/>
      <c r="AF1159" s="401"/>
      <c r="AG1159" s="401"/>
      <c r="AH1159" s="401"/>
    </row>
    <row r="1160" ht="12.0" customHeight="1">
      <c r="A1160" s="399"/>
      <c r="B1160" s="436"/>
      <c r="C1160" s="424"/>
      <c r="D1160" s="399" t="s">
        <v>374</v>
      </c>
      <c r="E1160" s="399"/>
      <c r="F1160" s="399"/>
      <c r="G1160" s="436">
        <v>2.0</v>
      </c>
      <c r="H1160" s="437">
        <v>85.0</v>
      </c>
      <c r="I1160" s="399">
        <v>160.0</v>
      </c>
      <c r="J1160" s="431">
        <v>1.1</v>
      </c>
      <c r="K1160" s="439">
        <v>29920.0</v>
      </c>
      <c r="L1160" s="399">
        <v>352.0</v>
      </c>
      <c r="M1160" s="399"/>
      <c r="N1160" s="399"/>
      <c r="O1160" s="399"/>
      <c r="P1160" s="399"/>
      <c r="Q1160" s="399"/>
      <c r="R1160" s="399"/>
      <c r="S1160" s="400"/>
      <c r="T1160" s="400"/>
      <c r="U1160" s="400"/>
      <c r="V1160" s="400"/>
      <c r="W1160" s="400"/>
      <c r="X1160" s="400"/>
      <c r="Y1160" s="400"/>
      <c r="Z1160" s="400"/>
      <c r="AA1160" s="400"/>
      <c r="AB1160" s="399"/>
      <c r="AC1160" s="401"/>
      <c r="AD1160" s="401"/>
      <c r="AE1160" s="401"/>
      <c r="AF1160" s="401"/>
      <c r="AG1160" s="401"/>
      <c r="AH1160" s="401"/>
    </row>
    <row r="1161" ht="12.0" customHeight="1">
      <c r="A1161" s="399"/>
      <c r="B1161" s="436"/>
      <c r="C1161" s="424"/>
      <c r="D1161" s="399" t="s">
        <v>375</v>
      </c>
      <c r="E1161" s="436"/>
      <c r="F1161" s="437"/>
      <c r="G1161" s="435">
        <v>1.0</v>
      </c>
      <c r="H1161" s="437">
        <v>130.0</v>
      </c>
      <c r="I1161" s="441">
        <v>80.0</v>
      </c>
      <c r="J1161" s="431">
        <v>1.1</v>
      </c>
      <c r="K1161" s="440">
        <v>11440.0</v>
      </c>
      <c r="L1161" s="441">
        <v>88.0</v>
      </c>
      <c r="M1161" s="399"/>
      <c r="N1161" s="399"/>
      <c r="O1161" s="399"/>
      <c r="P1161" s="399"/>
      <c r="Q1161" s="399"/>
      <c r="R1161" s="399"/>
      <c r="S1161" s="400"/>
      <c r="T1161" s="400"/>
      <c r="U1161" s="400"/>
      <c r="V1161" s="400"/>
      <c r="W1161" s="400"/>
      <c r="X1161" s="400"/>
      <c r="Y1161" s="400"/>
      <c r="Z1161" s="400"/>
      <c r="AA1161" s="400"/>
      <c r="AB1161" s="399"/>
      <c r="AC1161" s="401"/>
      <c r="AD1161" s="401"/>
      <c r="AE1161" s="401"/>
      <c r="AF1161" s="401"/>
      <c r="AG1161" s="401"/>
      <c r="AH1161" s="401"/>
    </row>
    <row r="1162" ht="12.0" customHeight="1">
      <c r="A1162" s="399"/>
      <c r="B1162" s="436"/>
      <c r="C1162" s="424"/>
      <c r="D1162" s="399"/>
      <c r="E1162" s="399"/>
      <c r="F1162" s="399"/>
      <c r="G1162" s="436">
        <v>3.0</v>
      </c>
      <c r="H1162" s="399"/>
      <c r="I1162" s="399">
        <v>240.0</v>
      </c>
      <c r="J1162" s="430"/>
      <c r="K1162" s="439">
        <v>41360.0</v>
      </c>
      <c r="L1162" s="399">
        <v>440.0</v>
      </c>
      <c r="M1162" s="399"/>
      <c r="N1162" s="399"/>
      <c r="O1162" s="399"/>
      <c r="P1162" s="399"/>
      <c r="Q1162" s="399"/>
      <c r="R1162" s="399"/>
      <c r="S1162" s="400"/>
      <c r="T1162" s="400"/>
      <c r="U1162" s="400"/>
      <c r="V1162" s="400"/>
      <c r="W1162" s="400"/>
      <c r="X1162" s="400"/>
      <c r="Y1162" s="400"/>
      <c r="Z1162" s="400"/>
      <c r="AA1162" s="400"/>
      <c r="AB1162" s="399"/>
      <c r="AC1162" s="401"/>
      <c r="AD1162" s="401"/>
      <c r="AE1162" s="401"/>
      <c r="AF1162" s="401"/>
      <c r="AG1162" s="401"/>
      <c r="AH1162" s="401"/>
    </row>
    <row r="1163" ht="12.0" customHeight="1">
      <c r="A1163" s="399"/>
      <c r="B1163" s="399"/>
      <c r="C1163" s="399"/>
      <c r="D1163" s="399"/>
      <c r="E1163" s="399"/>
      <c r="F1163" s="399"/>
      <c r="G1163" s="399"/>
      <c r="H1163" s="399"/>
      <c r="I1163" s="399"/>
      <c r="J1163" s="399"/>
      <c r="K1163" s="399"/>
      <c r="L1163" s="399"/>
      <c r="M1163" s="399"/>
      <c r="N1163" s="399"/>
      <c r="O1163" s="399"/>
      <c r="P1163" s="399"/>
      <c r="Q1163" s="399"/>
      <c r="R1163" s="399"/>
      <c r="S1163" s="400"/>
      <c r="T1163" s="399"/>
      <c r="U1163" s="400"/>
      <c r="V1163" s="400"/>
      <c r="W1163" s="400"/>
      <c r="X1163" s="400"/>
      <c r="Y1163" s="400"/>
      <c r="Z1163" s="400"/>
      <c r="AA1163" s="400"/>
      <c r="AB1163" s="399"/>
      <c r="AC1163" s="401"/>
      <c r="AD1163" s="401"/>
      <c r="AE1163" s="401"/>
      <c r="AF1163" s="401"/>
      <c r="AG1163" s="401"/>
      <c r="AH1163" s="401"/>
    </row>
    <row r="1164" ht="12.0" customHeight="1">
      <c r="A1164" s="399"/>
      <c r="B1164" s="399"/>
      <c r="C1164" s="399"/>
      <c r="D1164" s="399"/>
      <c r="E1164" s="399"/>
      <c r="F1164" s="399"/>
      <c r="G1164" s="399"/>
      <c r="H1164" s="399"/>
      <c r="I1164" s="399"/>
      <c r="J1164" s="399"/>
      <c r="K1164" s="399"/>
      <c r="L1164" s="399"/>
      <c r="M1164" s="399"/>
      <c r="N1164" s="399"/>
      <c r="O1164" s="399"/>
      <c r="P1164" s="399"/>
      <c r="Q1164" s="399"/>
      <c r="R1164" s="399"/>
      <c r="S1164" s="400"/>
      <c r="T1164" s="399"/>
      <c r="U1164" s="400"/>
      <c r="V1164" s="400"/>
      <c r="W1164" s="400"/>
      <c r="X1164" s="400"/>
      <c r="Y1164" s="400"/>
      <c r="Z1164" s="400"/>
      <c r="AA1164" s="400"/>
      <c r="AB1164" s="399"/>
      <c r="AC1164" s="401"/>
      <c r="AD1164" s="401"/>
      <c r="AE1164" s="401"/>
      <c r="AF1164" s="401"/>
      <c r="AG1164" s="401"/>
      <c r="AH1164" s="401"/>
    </row>
    <row r="1165" ht="12.0" customHeight="1">
      <c r="A1165" s="399"/>
      <c r="B1165" s="514" t="s">
        <v>298</v>
      </c>
      <c r="C1165" s="401"/>
      <c r="D1165" s="515" t="s">
        <v>357</v>
      </c>
      <c r="E1165" s="516" t="s">
        <v>155</v>
      </c>
      <c r="F1165" s="401"/>
      <c r="G1165" s="399"/>
      <c r="H1165" s="399"/>
      <c r="I1165" s="399"/>
      <c r="J1165" s="399"/>
      <c r="K1165" s="399"/>
      <c r="L1165" s="399"/>
      <c r="M1165" s="399"/>
      <c r="N1165" s="399"/>
      <c r="O1165" s="399"/>
      <c r="P1165" s="399"/>
      <c r="Q1165" s="399"/>
      <c r="R1165" s="399"/>
      <c r="S1165" s="400"/>
      <c r="T1165" s="399"/>
      <c r="U1165" s="400"/>
      <c r="V1165" s="400"/>
      <c r="W1165" s="400"/>
      <c r="X1165" s="400"/>
      <c r="Y1165" s="400"/>
      <c r="Z1165" s="400"/>
      <c r="AA1165" s="400"/>
      <c r="AB1165" s="399"/>
      <c r="AC1165" s="401"/>
      <c r="AD1165" s="401"/>
      <c r="AE1165" s="401"/>
      <c r="AF1165" s="401"/>
      <c r="AG1165" s="401"/>
      <c r="AH1165" s="401"/>
    </row>
    <row r="1166" ht="12.0" customHeight="1">
      <c r="A1166" s="399"/>
      <c r="B1166" s="401" t="s">
        <v>589</v>
      </c>
      <c r="C1166" s="401"/>
      <c r="D1166" s="516">
        <v>12.0</v>
      </c>
      <c r="E1166" s="517">
        <v>56.555</v>
      </c>
      <c r="F1166" s="428">
        <f>E1166*D1166</f>
        <v>678.66</v>
      </c>
      <c r="G1166" s="399"/>
      <c r="H1166" s="399"/>
      <c r="I1166" s="399"/>
      <c r="J1166" s="399"/>
      <c r="K1166" s="399"/>
      <c r="L1166" s="399"/>
      <c r="M1166" s="399"/>
      <c r="N1166" s="399"/>
      <c r="O1166" s="399"/>
      <c r="P1166" s="399"/>
      <c r="Q1166" s="399"/>
      <c r="R1166" s="399"/>
      <c r="S1166" s="400"/>
      <c r="T1166" s="399"/>
      <c r="U1166" s="400"/>
      <c r="V1166" s="400"/>
      <c r="W1166" s="400"/>
      <c r="X1166" s="400"/>
      <c r="Y1166" s="400"/>
      <c r="Z1166" s="400"/>
      <c r="AA1166" s="400"/>
      <c r="AB1166" s="399"/>
      <c r="AC1166" s="401"/>
      <c r="AD1166" s="401"/>
      <c r="AE1166" s="401"/>
      <c r="AF1166" s="401"/>
      <c r="AG1166" s="401"/>
      <c r="AH1166" s="401"/>
    </row>
    <row r="1167" ht="12.0" customHeight="1">
      <c r="A1167" s="399"/>
      <c r="B1167" s="399"/>
      <c r="C1167" s="399"/>
      <c r="D1167" s="436"/>
      <c r="E1167" s="399"/>
      <c r="F1167" s="399"/>
      <c r="G1167" s="399"/>
      <c r="H1167" s="399"/>
      <c r="I1167" s="399"/>
      <c r="J1167" s="399"/>
      <c r="K1167" s="399"/>
      <c r="L1167" s="399"/>
      <c r="M1167" s="399"/>
      <c r="N1167" s="399"/>
      <c r="O1167" s="399"/>
      <c r="P1167" s="399"/>
      <c r="Q1167" s="399"/>
      <c r="R1167" s="399"/>
      <c r="S1167" s="400"/>
      <c r="T1167" s="399"/>
      <c r="U1167" s="400"/>
      <c r="V1167" s="400"/>
      <c r="W1167" s="400"/>
      <c r="X1167" s="400"/>
      <c r="Y1167" s="400"/>
      <c r="Z1167" s="400"/>
      <c r="AA1167" s="400"/>
      <c r="AB1167" s="399"/>
      <c r="AC1167" s="401"/>
      <c r="AD1167" s="401"/>
      <c r="AE1167" s="401"/>
      <c r="AF1167" s="401"/>
      <c r="AG1167" s="401"/>
      <c r="AH1167" s="401"/>
    </row>
    <row r="1168" ht="12.0" customHeight="1">
      <c r="A1168" s="399"/>
      <c r="B1168" s="399"/>
      <c r="C1168" s="399"/>
      <c r="D1168" s="399"/>
      <c r="E1168" s="399" t="s">
        <v>903</v>
      </c>
      <c r="F1168" s="399"/>
      <c r="G1168" s="399"/>
      <c r="H1168" s="399"/>
      <c r="I1168" s="399"/>
      <c r="J1168" s="399"/>
      <c r="K1168" s="399"/>
      <c r="L1168" s="399"/>
      <c r="M1168" s="399"/>
      <c r="N1168" s="399"/>
      <c r="O1168" s="399"/>
      <c r="P1168" s="399"/>
      <c r="Q1168" s="399"/>
      <c r="R1168" s="399"/>
      <c r="S1168" s="400"/>
      <c r="T1168" s="399"/>
      <c r="U1168" s="400"/>
      <c r="V1168" s="400"/>
      <c r="W1168" s="400"/>
      <c r="X1168" s="400"/>
      <c r="Y1168" s="400"/>
      <c r="Z1168" s="400"/>
      <c r="AA1168" s="400"/>
      <c r="AB1168" s="399"/>
      <c r="AC1168" s="428"/>
      <c r="AD1168" s="401"/>
      <c r="AE1168" s="399"/>
      <c r="AF1168" s="399"/>
      <c r="AG1168" s="399"/>
      <c r="AH1168" s="399"/>
    </row>
    <row r="1169" ht="12.0" customHeight="1">
      <c r="A1169" s="399"/>
      <c r="B1169" s="399"/>
      <c r="C1169" s="399"/>
      <c r="D1169" s="399"/>
      <c r="E1169" s="401" t="s">
        <v>477</v>
      </c>
      <c r="F1169" s="399"/>
      <c r="G1169" s="399"/>
      <c r="H1169" s="399"/>
      <c r="I1169" s="399"/>
      <c r="J1169" s="399"/>
      <c r="K1169" s="399"/>
      <c r="L1169" s="399"/>
      <c r="M1169" s="399"/>
      <c r="N1169" s="399"/>
      <c r="O1169" s="399"/>
      <c r="P1169" s="399"/>
      <c r="Q1169" s="399"/>
      <c r="R1169" s="399"/>
      <c r="S1169" s="400"/>
      <c r="T1169" s="399"/>
      <c r="U1169" s="400"/>
      <c r="V1169" s="400"/>
      <c r="W1169" s="400"/>
      <c r="X1169" s="400"/>
      <c r="Y1169" s="400"/>
      <c r="Z1169" s="400"/>
      <c r="AA1169" s="400"/>
      <c r="AB1169" s="399"/>
      <c r="AC1169" s="428">
        <f>AVERAGE(AC249,AC355,AC570,AC804)</f>
        <v>37.81939848</v>
      </c>
      <c r="AD1169" s="476" t="s">
        <v>622</v>
      </c>
      <c r="AE1169" s="492">
        <f>AVERAGE(AE249,AE355,AE570,AE804)</f>
        <v>3.107018558</v>
      </c>
      <c r="AF1169" s="492"/>
      <c r="AG1169" s="492"/>
      <c r="AH1169" s="492"/>
    </row>
    <row r="1170" ht="12.0" customHeight="1">
      <c r="A1170" s="399"/>
      <c r="B1170" s="399"/>
      <c r="C1170" s="399"/>
      <c r="D1170" s="399"/>
      <c r="E1170" s="401" t="s">
        <v>510</v>
      </c>
      <c r="F1170" s="399"/>
      <c r="G1170" s="399"/>
      <c r="H1170" s="399"/>
      <c r="I1170" s="399"/>
      <c r="J1170" s="399"/>
      <c r="K1170" s="399"/>
      <c r="L1170" s="399"/>
      <c r="M1170" s="399"/>
      <c r="N1170" s="399"/>
      <c r="O1170" s="399"/>
      <c r="P1170" s="399"/>
      <c r="Q1170" s="399"/>
      <c r="R1170" s="399"/>
      <c r="S1170" s="400"/>
      <c r="T1170" s="399"/>
      <c r="U1170" s="400"/>
      <c r="V1170" s="400"/>
      <c r="W1170" s="400"/>
      <c r="X1170" s="400"/>
      <c r="Y1170" s="400"/>
      <c r="Z1170" s="400"/>
      <c r="AA1170" s="400"/>
      <c r="AB1170" s="399"/>
      <c r="AC1170" s="428">
        <f t="shared" ref="AC1170:AC1172" si="5">AVERAGE(AC250,AC356,AC571)</f>
        <v>15.98816581</v>
      </c>
      <c r="AD1170" s="476" t="s">
        <v>622</v>
      </c>
      <c r="AE1170" s="492"/>
      <c r="AF1170" s="492"/>
      <c r="AG1170" s="492">
        <f>AVERAGE(AG250,AG356,AG571,AG804)</f>
        <v>0.1758236853</v>
      </c>
      <c r="AH1170" s="492"/>
    </row>
    <row r="1171" ht="12.0" customHeight="1">
      <c r="A1171" s="399"/>
      <c r="B1171" s="399"/>
      <c r="C1171" s="399"/>
      <c r="D1171" s="399"/>
      <c r="E1171" s="401" t="s">
        <v>511</v>
      </c>
      <c r="F1171" s="399"/>
      <c r="G1171" s="399"/>
      <c r="H1171" s="399"/>
      <c r="I1171" s="399"/>
      <c r="J1171" s="399"/>
      <c r="K1171" s="399"/>
      <c r="L1171" s="399"/>
      <c r="M1171" s="399"/>
      <c r="N1171" s="399"/>
      <c r="O1171" s="399"/>
      <c r="P1171" s="399"/>
      <c r="Q1171" s="399"/>
      <c r="R1171" s="399"/>
      <c r="S1171" s="400"/>
      <c r="T1171" s="399"/>
      <c r="U1171" s="400"/>
      <c r="V1171" s="400"/>
      <c r="W1171" s="400"/>
      <c r="X1171" s="400"/>
      <c r="Y1171" s="400"/>
      <c r="Z1171" s="400"/>
      <c r="AA1171" s="400"/>
      <c r="AB1171" s="399"/>
      <c r="AC1171" s="428">
        <f t="shared" si="5"/>
        <v>0</v>
      </c>
      <c r="AD1171" s="476" t="s">
        <v>622</v>
      </c>
      <c r="AE1171" s="492"/>
      <c r="AF1171" s="492">
        <f>AVERAGE(AF251,AF357,AF572,AF804)</f>
        <v>0</v>
      </c>
      <c r="AG1171" s="492"/>
      <c r="AH1171" s="492"/>
    </row>
    <row r="1172" ht="12.0" customHeight="1">
      <c r="A1172" s="399"/>
      <c r="B1172" s="399"/>
      <c r="C1172" s="399"/>
      <c r="D1172" s="399"/>
      <c r="E1172" s="401" t="s">
        <v>483</v>
      </c>
      <c r="F1172" s="399"/>
      <c r="G1172" s="399"/>
      <c r="H1172" s="399"/>
      <c r="I1172" s="399"/>
      <c r="J1172" s="399"/>
      <c r="K1172" s="399"/>
      <c r="L1172" s="399"/>
      <c r="M1172" s="399"/>
      <c r="N1172" s="399"/>
      <c r="O1172" s="399"/>
      <c r="P1172" s="399"/>
      <c r="Q1172" s="399"/>
      <c r="R1172" s="399"/>
      <c r="S1172" s="400"/>
      <c r="T1172" s="399"/>
      <c r="U1172" s="400"/>
      <c r="V1172" s="400"/>
      <c r="W1172" s="400"/>
      <c r="X1172" s="400"/>
      <c r="Y1172" s="400"/>
      <c r="Z1172" s="400"/>
      <c r="AA1172" s="400"/>
      <c r="AB1172" s="399"/>
      <c r="AC1172" s="428">
        <f t="shared" si="5"/>
        <v>0</v>
      </c>
      <c r="AD1172" s="476" t="s">
        <v>622</v>
      </c>
      <c r="AE1172" s="492"/>
      <c r="AF1172" s="492"/>
      <c r="AG1172" s="492"/>
      <c r="AH1172" s="492">
        <f>AVERAGE(AH252,AH358,AH573,AH804)</f>
        <v>0</v>
      </c>
    </row>
    <row r="1173" ht="12.0" customHeight="1">
      <c r="A1173" s="399"/>
      <c r="B1173" s="399"/>
      <c r="C1173" s="399"/>
      <c r="D1173" s="399"/>
      <c r="E1173" s="399" t="s">
        <v>442</v>
      </c>
      <c r="F1173" s="399"/>
      <c r="G1173" s="399"/>
      <c r="H1173" s="399"/>
      <c r="I1173" s="399"/>
      <c r="J1173" s="399"/>
      <c r="K1173" s="399"/>
      <c r="L1173" s="399"/>
      <c r="M1173" s="399"/>
      <c r="N1173" s="399"/>
      <c r="O1173" s="399"/>
      <c r="P1173" s="399"/>
      <c r="Q1173" s="399"/>
      <c r="R1173" s="399"/>
      <c r="S1173" s="400"/>
      <c r="T1173" s="399"/>
      <c r="U1173" s="400"/>
      <c r="V1173" s="400"/>
      <c r="W1173" s="400"/>
      <c r="X1173" s="400"/>
      <c r="Y1173" s="400"/>
      <c r="Z1173" s="400"/>
      <c r="AA1173" s="400"/>
      <c r="AB1173" s="399"/>
      <c r="AC1173" s="428">
        <f t="shared" ref="AC1173:AC1174" si="6">AVERAGE(AC274,AC380,AC598)</f>
        <v>74.6526</v>
      </c>
      <c r="AD1173" s="476" t="s">
        <v>618</v>
      </c>
      <c r="AE1173" s="428">
        <f t="shared" ref="AE1173:AE1174" si="7">AVERAGE(AE274,AE380,AE598)</f>
        <v>0.1397366115</v>
      </c>
      <c r="AF1173" s="401" t="s">
        <v>619</v>
      </c>
      <c r="AG1173" s="428"/>
      <c r="AH1173" s="428"/>
    </row>
    <row r="1174" ht="12.0" customHeight="1">
      <c r="A1174" s="399"/>
      <c r="B1174" s="399"/>
      <c r="C1174" s="399"/>
      <c r="D1174" s="399"/>
      <c r="E1174" s="399" t="s">
        <v>445</v>
      </c>
      <c r="F1174" s="399"/>
      <c r="G1174" s="399"/>
      <c r="H1174" s="399"/>
      <c r="I1174" s="399"/>
      <c r="J1174" s="399"/>
      <c r="K1174" s="399"/>
      <c r="L1174" s="399"/>
      <c r="M1174" s="399"/>
      <c r="N1174" s="399"/>
      <c r="O1174" s="399"/>
      <c r="P1174" s="399"/>
      <c r="Q1174" s="399"/>
      <c r="R1174" s="399"/>
      <c r="S1174" s="400"/>
      <c r="T1174" s="399"/>
      <c r="U1174" s="400"/>
      <c r="V1174" s="400"/>
      <c r="W1174" s="400"/>
      <c r="X1174" s="400"/>
      <c r="Y1174" s="400"/>
      <c r="Z1174" s="400"/>
      <c r="AA1174" s="400"/>
      <c r="AB1174" s="399"/>
      <c r="AC1174" s="428">
        <f t="shared" si="6"/>
        <v>2.03598</v>
      </c>
      <c r="AD1174" s="476" t="s">
        <v>622</v>
      </c>
      <c r="AE1174" s="428">
        <f t="shared" si="7"/>
        <v>0.0642217703</v>
      </c>
      <c r="AF1174" s="401" t="s">
        <v>623</v>
      </c>
      <c r="AG1174" s="401"/>
      <c r="AH1174" s="401"/>
    </row>
    <row r="1175" ht="12.0" customHeight="1">
      <c r="A1175" s="399"/>
      <c r="B1175" s="399"/>
      <c r="C1175" s="399"/>
      <c r="D1175" s="399"/>
      <c r="E1175" s="424" t="s">
        <v>321</v>
      </c>
      <c r="F1175" s="399"/>
      <c r="G1175" s="399"/>
      <c r="H1175" s="399"/>
      <c r="I1175" s="399"/>
      <c r="J1175" s="399"/>
      <c r="K1175" s="399"/>
      <c r="L1175" s="399"/>
      <c r="M1175" s="399"/>
      <c r="N1175" s="399"/>
      <c r="O1175" s="399"/>
      <c r="P1175" s="399"/>
      <c r="Q1175" s="399"/>
      <c r="R1175" s="399"/>
      <c r="S1175" s="400"/>
      <c r="T1175" s="399"/>
      <c r="U1175" s="400"/>
      <c r="V1175" s="400"/>
      <c r="W1175" s="400"/>
      <c r="X1175" s="400"/>
      <c r="Y1175" s="400"/>
      <c r="Z1175" s="400"/>
      <c r="AA1175" s="400"/>
      <c r="AB1175" s="399"/>
      <c r="AC1175" s="428">
        <f>AVERAGE(AC337,AC493,AC727)</f>
        <v>13.62517119</v>
      </c>
      <c r="AD1175" s="476" t="s">
        <v>622</v>
      </c>
      <c r="AE1175" s="428"/>
      <c r="AF1175" s="428"/>
      <c r="AG1175" s="518">
        <f>AVERAGE(AG337,AG493,AG727)</f>
        <v>0.009763746376</v>
      </c>
      <c r="AH1175" s="428"/>
    </row>
    <row r="1176" ht="12.0" customHeight="1">
      <c r="A1176" s="399"/>
      <c r="B1176" s="399"/>
      <c r="C1176" s="399"/>
      <c r="D1176" s="399"/>
      <c r="E1176" s="519" t="s">
        <v>513</v>
      </c>
      <c r="F1176" s="399"/>
      <c r="G1176" s="399"/>
      <c r="H1176" s="399"/>
      <c r="I1176" s="399"/>
      <c r="J1176" s="399"/>
      <c r="K1176" s="399"/>
      <c r="L1176" s="399"/>
      <c r="M1176" s="399"/>
      <c r="N1176" s="399"/>
      <c r="O1176" s="399"/>
      <c r="P1176" s="399"/>
      <c r="Q1176" s="399"/>
      <c r="R1176" s="399"/>
      <c r="S1176" s="400"/>
      <c r="T1176" s="399"/>
      <c r="U1176" s="400"/>
      <c r="V1176" s="400"/>
      <c r="W1176" s="400"/>
      <c r="X1176" s="400"/>
      <c r="Y1176" s="400"/>
      <c r="Z1176" s="400"/>
      <c r="AA1176" s="400"/>
      <c r="AB1176" s="399"/>
      <c r="AC1176" s="428"/>
      <c r="AD1176" s="401"/>
      <c r="AE1176" s="428"/>
      <c r="AF1176" s="428"/>
      <c r="AG1176" s="428"/>
      <c r="AH1176" s="428"/>
    </row>
    <row r="1177" ht="12.0" customHeight="1">
      <c r="A1177" s="399"/>
      <c r="B1177" s="399"/>
      <c r="C1177" s="399"/>
      <c r="D1177" s="399"/>
      <c r="E1177" s="519" t="s">
        <v>477</v>
      </c>
      <c r="F1177" s="399"/>
      <c r="G1177" s="399"/>
      <c r="H1177" s="399"/>
      <c r="I1177" s="399"/>
      <c r="J1177" s="399"/>
      <c r="K1177" s="399"/>
      <c r="L1177" s="399"/>
      <c r="M1177" s="399"/>
      <c r="N1177" s="399"/>
      <c r="O1177" s="399"/>
      <c r="P1177" s="399"/>
      <c r="Q1177" s="399"/>
      <c r="R1177" s="399"/>
      <c r="S1177" s="400"/>
      <c r="T1177" s="399"/>
      <c r="U1177" s="400"/>
      <c r="V1177" s="400"/>
      <c r="W1177" s="400"/>
      <c r="X1177" s="400"/>
      <c r="Y1177" s="400"/>
      <c r="Z1177" s="400"/>
      <c r="AA1177" s="400"/>
      <c r="AB1177" s="399"/>
      <c r="AC1177" s="428">
        <f>AC981</f>
        <v>9.116332305</v>
      </c>
      <c r="AD1177" s="401"/>
      <c r="AE1177" s="518">
        <f>AE981</f>
        <v>0.1222098525</v>
      </c>
      <c r="AF1177" s="428"/>
      <c r="AG1177" s="428"/>
      <c r="AH1177" s="428"/>
    </row>
    <row r="1178" ht="12.0" customHeight="1">
      <c r="A1178" s="399"/>
      <c r="B1178" s="399"/>
      <c r="C1178" s="399"/>
      <c r="D1178" s="399"/>
      <c r="E1178" s="519" t="s">
        <v>1107</v>
      </c>
      <c r="F1178" s="399"/>
      <c r="G1178" s="399"/>
      <c r="H1178" s="399"/>
      <c r="I1178" s="399"/>
      <c r="J1178" s="399"/>
      <c r="K1178" s="399"/>
      <c r="L1178" s="399"/>
      <c r="M1178" s="399"/>
      <c r="N1178" s="399"/>
      <c r="O1178" s="399"/>
      <c r="P1178" s="399"/>
      <c r="Q1178" s="399"/>
      <c r="R1178" s="399"/>
      <c r="S1178" s="400"/>
      <c r="T1178" s="399"/>
      <c r="U1178" s="400"/>
      <c r="V1178" s="400"/>
      <c r="W1178" s="400"/>
      <c r="X1178" s="400"/>
      <c r="Y1178" s="400"/>
      <c r="Z1178" s="400"/>
      <c r="AA1178" s="400"/>
      <c r="AB1178" s="399"/>
      <c r="AC1178" s="428">
        <f>AVERAGE(AC982,AC787)</f>
        <v>4.747871739</v>
      </c>
      <c r="AD1178" s="401"/>
      <c r="AE1178" s="428"/>
      <c r="AF1178" s="428"/>
      <c r="AG1178" s="518">
        <f>AVERAGE(AG982,AG787)</f>
        <v>0.002542516119</v>
      </c>
      <c r="AH1178" s="428"/>
    </row>
    <row r="1179" ht="12.0" customHeight="1">
      <c r="A1179" s="399"/>
      <c r="B1179" s="399"/>
      <c r="C1179" s="399"/>
      <c r="D1179" s="399"/>
      <c r="E1179" s="519" t="s">
        <v>511</v>
      </c>
      <c r="F1179" s="399"/>
      <c r="G1179" s="399"/>
      <c r="H1179" s="399"/>
      <c r="I1179" s="399"/>
      <c r="J1179" s="399"/>
      <c r="K1179" s="399"/>
      <c r="L1179" s="399"/>
      <c r="M1179" s="399"/>
      <c r="N1179" s="399"/>
      <c r="O1179" s="399"/>
      <c r="P1179" s="399"/>
      <c r="Q1179" s="399"/>
      <c r="R1179" s="399"/>
      <c r="S1179" s="400"/>
      <c r="T1179" s="399"/>
      <c r="U1179" s="400"/>
      <c r="V1179" s="400"/>
      <c r="W1179" s="400"/>
      <c r="X1179" s="400"/>
      <c r="Y1179" s="400"/>
      <c r="Z1179" s="400"/>
      <c r="AA1179" s="400"/>
      <c r="AB1179" s="399"/>
      <c r="AC1179" s="428">
        <f>AC983</f>
        <v>0.8310893404</v>
      </c>
      <c r="AD1179" s="401"/>
      <c r="AE1179" s="428"/>
      <c r="AF1179" s="518">
        <f>AF983</f>
        <v>0.2726278792</v>
      </c>
      <c r="AG1179" s="428"/>
      <c r="AH1179" s="428"/>
    </row>
    <row r="1180" ht="12.0" customHeight="1">
      <c r="A1180" s="399"/>
      <c r="B1180" s="399"/>
      <c r="C1180" s="399"/>
      <c r="D1180" s="399"/>
      <c r="E1180" s="399" t="s">
        <v>741</v>
      </c>
      <c r="F1180" s="399"/>
      <c r="G1180" s="399"/>
      <c r="H1180" s="399"/>
      <c r="I1180" s="399"/>
      <c r="J1180" s="399"/>
      <c r="K1180" s="399"/>
      <c r="L1180" s="399"/>
      <c r="M1180" s="399"/>
      <c r="N1180" s="399"/>
      <c r="O1180" s="399"/>
      <c r="P1180" s="399"/>
      <c r="Q1180" s="399"/>
      <c r="R1180" s="399"/>
      <c r="S1180" s="400"/>
      <c r="T1180" s="399"/>
      <c r="U1180" s="400"/>
      <c r="V1180" s="400"/>
      <c r="W1180" s="400"/>
      <c r="X1180" s="400"/>
      <c r="Y1180" s="400"/>
      <c r="Z1180" s="400"/>
      <c r="AA1180" s="400"/>
      <c r="AB1180" s="399"/>
      <c r="AC1180" s="428">
        <f>AVERAGE(AC349,AC564,AC799,AC866)</f>
        <v>16.95786784</v>
      </c>
      <c r="AD1180" s="476" t="s">
        <v>622</v>
      </c>
      <c r="AE1180" s="401"/>
      <c r="AF1180" s="401"/>
      <c r="AG1180" s="401"/>
      <c r="AH1180" s="401"/>
    </row>
    <row r="1181" ht="12.0" customHeight="1">
      <c r="A1181" s="399"/>
      <c r="B1181" s="399"/>
      <c r="C1181" s="399"/>
      <c r="D1181" s="399"/>
      <c r="E1181" s="399" t="s">
        <v>743</v>
      </c>
      <c r="F1181" s="399"/>
      <c r="G1181" s="399"/>
      <c r="H1181" s="399"/>
      <c r="I1181" s="399"/>
      <c r="J1181" s="399"/>
      <c r="K1181" s="399"/>
      <c r="L1181" s="399"/>
      <c r="M1181" s="399"/>
      <c r="N1181" s="399"/>
      <c r="O1181" s="399"/>
      <c r="P1181" s="399"/>
      <c r="Q1181" s="399"/>
      <c r="R1181" s="399"/>
      <c r="S1181" s="400"/>
      <c r="T1181" s="399"/>
      <c r="U1181" s="400"/>
      <c r="V1181" s="400"/>
      <c r="W1181" s="400"/>
      <c r="X1181" s="400"/>
      <c r="Y1181" s="400"/>
      <c r="Z1181" s="400"/>
      <c r="AA1181" s="400"/>
      <c r="AB1181" s="399"/>
      <c r="AC1181" s="428">
        <f>AVERAGE(AC874,AC926,AC978,AC1069)</f>
        <v>15.22894027</v>
      </c>
      <c r="AD1181" s="476" t="s">
        <v>622</v>
      </c>
      <c r="AE1181" s="518">
        <f>AVERAGE(AE874,AE926,AE978,AE1069)</f>
        <v>3.75523572</v>
      </c>
      <c r="AF1181" s="401"/>
      <c r="AG1181" s="401"/>
      <c r="AH1181" s="401"/>
    </row>
  </sheetData>
  <printOptions/>
  <pageMargins bottom="0.75" footer="0.0" header="0.0" left="0.7" right="0.7" top="0.75"/>
  <pageSetup orientation="landscape"/>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2.63" defaultRowHeight="15.0"/>
  <cols>
    <col customWidth="1" min="1" max="1" width="10.38"/>
    <col customWidth="1" min="2" max="2" width="8.0"/>
    <col customWidth="1" min="3" max="3" width="9.38"/>
    <col customWidth="1" min="4" max="4" width="13.13"/>
    <col customWidth="1" min="5" max="5" width="17.5"/>
    <col customWidth="1" min="6" max="6" width="11.0"/>
    <col customWidth="1" min="7" max="7" width="17.38"/>
    <col customWidth="1" min="8" max="8" width="14.5"/>
    <col customWidth="1" min="9" max="9" width="15.38"/>
    <col customWidth="1" min="10" max="10" width="13.0"/>
    <col customWidth="1" min="11" max="11" width="14.13"/>
    <col customWidth="1" min="12" max="12" width="14.5"/>
    <col customWidth="1" min="13" max="13" width="11.5"/>
    <col customWidth="1" min="14" max="14" width="14.5"/>
    <col customWidth="1" min="15" max="15" width="12.5"/>
    <col customWidth="1" min="16" max="16" width="10.5"/>
    <col customWidth="1" min="17" max="18" width="11.5"/>
    <col customWidth="1" min="19" max="21" width="12.5"/>
    <col customWidth="1" min="22" max="22" width="11.0"/>
    <col customWidth="1" hidden="1" min="23" max="23" width="11.38"/>
    <col customWidth="1" hidden="1" min="24" max="24" width="11.5"/>
    <col customWidth="1" min="25" max="26" width="11.0"/>
    <col customWidth="1" min="27" max="27" width="13.38"/>
    <col customWidth="1" min="28" max="34" width="9.13"/>
  </cols>
  <sheetData>
    <row r="1" ht="12.0" customHeight="1">
      <c r="A1" s="399"/>
      <c r="B1" s="399"/>
      <c r="C1" s="399"/>
      <c r="D1" s="399"/>
      <c r="E1" s="399"/>
      <c r="F1" s="399"/>
      <c r="G1" s="399"/>
      <c r="H1" s="399"/>
      <c r="I1" s="399"/>
      <c r="J1" s="399"/>
      <c r="K1" s="399"/>
      <c r="L1" s="399"/>
      <c r="M1" s="399"/>
      <c r="N1" s="399"/>
      <c r="O1" s="399"/>
      <c r="P1" s="399"/>
      <c r="Q1" s="399"/>
      <c r="R1" s="399"/>
      <c r="S1" s="400"/>
      <c r="T1" s="399"/>
      <c r="U1" s="400"/>
      <c r="V1" s="400"/>
      <c r="W1" s="400"/>
      <c r="X1" s="400"/>
      <c r="Y1" s="400"/>
      <c r="Z1" s="400"/>
      <c r="AA1" s="400"/>
      <c r="AB1" s="399"/>
      <c r="AC1" s="401"/>
      <c r="AD1" s="401"/>
      <c r="AE1" s="401"/>
      <c r="AF1" s="401"/>
      <c r="AG1" s="401"/>
      <c r="AH1" s="401"/>
    </row>
    <row r="2" ht="12.0" customHeight="1">
      <c r="A2" s="399"/>
      <c r="B2" s="399"/>
      <c r="C2" s="399"/>
      <c r="D2" s="399"/>
      <c r="E2" s="399"/>
      <c r="F2" s="399"/>
      <c r="G2" s="399"/>
      <c r="H2" s="402"/>
      <c r="I2" s="403"/>
      <c r="J2" s="403"/>
      <c r="K2" s="403"/>
      <c r="L2" s="403"/>
      <c r="M2" s="404"/>
      <c r="N2" s="404"/>
      <c r="O2" s="404"/>
      <c r="P2" s="404" t="s">
        <v>483</v>
      </c>
      <c r="Q2" s="404" t="s">
        <v>477</v>
      </c>
      <c r="R2" s="404" t="s">
        <v>855</v>
      </c>
      <c r="S2" s="405" t="s">
        <v>484</v>
      </c>
      <c r="T2" s="406"/>
      <c r="U2" s="405"/>
      <c r="V2" s="404" t="s">
        <v>485</v>
      </c>
      <c r="W2" s="405"/>
      <c r="X2" s="405" t="s">
        <v>483</v>
      </c>
      <c r="Y2" s="405" t="s">
        <v>477</v>
      </c>
      <c r="Z2" s="404" t="s">
        <v>855</v>
      </c>
      <c r="AA2" s="405"/>
      <c r="AB2" s="399"/>
      <c r="AC2" s="401"/>
      <c r="AD2" s="401"/>
      <c r="AE2" s="401"/>
      <c r="AF2" s="401"/>
      <c r="AG2" s="401"/>
      <c r="AH2" s="401"/>
    </row>
    <row r="3" ht="12.0" customHeight="1">
      <c r="A3" s="401" t="s">
        <v>1108</v>
      </c>
      <c r="B3" s="401"/>
      <c r="C3" s="401">
        <v>65787.0</v>
      </c>
      <c r="D3" s="399"/>
      <c r="E3" s="399"/>
      <c r="F3" s="399"/>
      <c r="G3" s="399"/>
      <c r="H3" s="404"/>
      <c r="I3" s="408" t="s">
        <v>342</v>
      </c>
      <c r="J3" s="404"/>
      <c r="K3" s="404" t="s">
        <v>541</v>
      </c>
      <c r="L3" s="404"/>
      <c r="M3" s="404" t="s">
        <v>542</v>
      </c>
      <c r="N3" s="404" t="s">
        <v>485</v>
      </c>
      <c r="O3" s="404" t="s">
        <v>543</v>
      </c>
      <c r="P3" s="404" t="s">
        <v>544</v>
      </c>
      <c r="Q3" s="404" t="s">
        <v>544</v>
      </c>
      <c r="R3" s="404" t="s">
        <v>544</v>
      </c>
      <c r="S3" s="405" t="s">
        <v>545</v>
      </c>
      <c r="T3" s="406"/>
      <c r="U3" s="405" t="s">
        <v>542</v>
      </c>
      <c r="V3" s="405" t="s">
        <v>544</v>
      </c>
      <c r="W3" s="405" t="s">
        <v>546</v>
      </c>
      <c r="X3" s="405" t="s">
        <v>544</v>
      </c>
      <c r="Y3" s="405" t="s">
        <v>544</v>
      </c>
      <c r="Z3" s="404" t="s">
        <v>544</v>
      </c>
      <c r="AA3" s="405"/>
      <c r="AB3" s="399"/>
      <c r="AC3" s="401"/>
      <c r="AD3" s="401"/>
      <c r="AE3" s="407" t="s">
        <v>477</v>
      </c>
      <c r="AF3" s="407" t="s">
        <v>511</v>
      </c>
      <c r="AG3" s="407" t="s">
        <v>510</v>
      </c>
      <c r="AH3" s="407" t="s">
        <v>483</v>
      </c>
    </row>
    <row r="4" ht="12.0" customHeight="1">
      <c r="A4" s="399"/>
      <c r="B4" s="399"/>
      <c r="C4" s="399"/>
      <c r="D4" s="399"/>
      <c r="E4" s="399"/>
      <c r="F4" s="399"/>
      <c r="G4" s="399"/>
      <c r="H4" s="409" t="s">
        <v>343</v>
      </c>
      <c r="I4" s="410" t="s">
        <v>344</v>
      </c>
      <c r="J4" s="409" t="s">
        <v>345</v>
      </c>
      <c r="K4" s="409" t="s">
        <v>364</v>
      </c>
      <c r="L4" s="409" t="s">
        <v>347</v>
      </c>
      <c r="M4" s="409" t="s">
        <v>548</v>
      </c>
      <c r="N4" s="409" t="s">
        <v>549</v>
      </c>
      <c r="O4" s="409" t="s">
        <v>550</v>
      </c>
      <c r="P4" s="409" t="s">
        <v>550</v>
      </c>
      <c r="Q4" s="409" t="s">
        <v>550</v>
      </c>
      <c r="R4" s="409" t="s">
        <v>550</v>
      </c>
      <c r="S4" s="411" t="s">
        <v>551</v>
      </c>
      <c r="T4" s="412" t="s">
        <v>289</v>
      </c>
      <c r="U4" s="411" t="s">
        <v>360</v>
      </c>
      <c r="V4" s="411" t="s">
        <v>360</v>
      </c>
      <c r="W4" s="411" t="s">
        <v>360</v>
      </c>
      <c r="X4" s="411" t="s">
        <v>360</v>
      </c>
      <c r="Y4" s="411" t="s">
        <v>360</v>
      </c>
      <c r="Z4" s="411" t="s">
        <v>360</v>
      </c>
      <c r="AA4" s="411" t="s">
        <v>294</v>
      </c>
      <c r="AB4" s="399"/>
      <c r="AC4" s="401" t="s">
        <v>492</v>
      </c>
      <c r="AD4" s="401"/>
      <c r="AE4" s="407" t="s">
        <v>544</v>
      </c>
      <c r="AF4" s="407" t="s">
        <v>544</v>
      </c>
      <c r="AG4" s="407" t="s">
        <v>544</v>
      </c>
      <c r="AH4" s="407" t="s">
        <v>544</v>
      </c>
    </row>
    <row r="5" ht="12.0" customHeight="1">
      <c r="A5" s="399"/>
      <c r="B5" s="399"/>
      <c r="C5" s="399"/>
      <c r="D5" s="399"/>
      <c r="E5" s="399"/>
      <c r="F5" s="399"/>
      <c r="G5" s="399"/>
      <c r="H5" s="399"/>
      <c r="I5" s="399"/>
      <c r="J5" s="399"/>
      <c r="K5" s="399"/>
      <c r="L5" s="399"/>
      <c r="M5" s="399"/>
      <c r="N5" s="399"/>
      <c r="O5" s="399"/>
      <c r="P5" s="399"/>
      <c r="Q5" s="399"/>
      <c r="R5" s="399"/>
      <c r="S5" s="400"/>
      <c r="T5" s="399"/>
      <c r="U5" s="400"/>
      <c r="V5" s="400"/>
      <c r="W5" s="400"/>
      <c r="X5" s="400"/>
      <c r="Y5" s="400"/>
      <c r="Z5" s="400"/>
      <c r="AA5" s="400"/>
      <c r="AB5" s="399"/>
      <c r="AC5" s="401" t="s">
        <v>552</v>
      </c>
      <c r="AD5" s="401"/>
      <c r="AE5" s="407" t="s">
        <v>553</v>
      </c>
      <c r="AF5" s="407" t="s">
        <v>553</v>
      </c>
      <c r="AG5" s="407" t="s">
        <v>553</v>
      </c>
      <c r="AH5" s="407" t="s">
        <v>553</v>
      </c>
    </row>
    <row r="6" ht="12.0" customHeight="1">
      <c r="A6" s="399"/>
      <c r="B6" s="413" t="s">
        <v>1109</v>
      </c>
      <c r="C6" s="399"/>
      <c r="D6" s="399"/>
      <c r="E6" s="399"/>
      <c r="F6" s="399"/>
      <c r="G6" s="399"/>
      <c r="H6" s="399"/>
      <c r="I6" s="399"/>
      <c r="J6" s="399"/>
      <c r="K6" s="399"/>
      <c r="L6" s="399"/>
      <c r="M6" s="399"/>
      <c r="N6" s="399"/>
      <c r="O6" s="399"/>
      <c r="P6" s="399"/>
      <c r="Q6" s="399"/>
      <c r="R6" s="399"/>
      <c r="S6" s="400"/>
      <c r="T6" s="399"/>
      <c r="U6" s="400"/>
      <c r="V6" s="400"/>
      <c r="W6" s="400"/>
      <c r="X6" s="400"/>
      <c r="Y6" s="400"/>
      <c r="Z6" s="400"/>
      <c r="AA6" s="414">
        <v>2.8790464303803988E7</v>
      </c>
      <c r="AB6" s="399"/>
      <c r="AC6" s="401"/>
      <c r="AD6" s="401"/>
      <c r="AE6" s="401"/>
      <c r="AF6" s="401"/>
      <c r="AG6" s="401"/>
      <c r="AH6" s="401"/>
    </row>
    <row r="7" ht="12.0" customHeight="1">
      <c r="A7" s="399"/>
      <c r="B7" s="399"/>
      <c r="C7" s="399"/>
      <c r="D7" s="399"/>
      <c r="E7" s="399"/>
      <c r="F7" s="399"/>
      <c r="G7" s="399"/>
      <c r="H7" s="399"/>
      <c r="I7" s="399"/>
      <c r="J7" s="399"/>
      <c r="K7" s="399"/>
      <c r="L7" s="399"/>
      <c r="M7" s="399"/>
      <c r="N7" s="399"/>
      <c r="O7" s="399"/>
      <c r="P7" s="399"/>
      <c r="Q7" s="399"/>
      <c r="R7" s="399"/>
      <c r="S7" s="400"/>
      <c r="T7" s="399"/>
      <c r="U7" s="400"/>
      <c r="V7" s="400"/>
      <c r="W7" s="400"/>
      <c r="X7" s="400"/>
      <c r="Y7" s="400"/>
      <c r="Z7" s="400"/>
      <c r="AA7" s="414"/>
      <c r="AB7" s="399"/>
      <c r="AC7" s="401"/>
      <c r="AD7" s="401"/>
      <c r="AE7" s="401"/>
      <c r="AF7" s="401"/>
      <c r="AG7" s="401"/>
      <c r="AH7" s="401"/>
    </row>
    <row r="8" ht="15.0" customHeight="1">
      <c r="A8" s="399"/>
      <c r="B8" s="413" t="s">
        <v>555</v>
      </c>
      <c r="C8" s="413"/>
      <c r="D8" s="415">
        <v>0.4</v>
      </c>
      <c r="E8" s="399"/>
      <c r="F8" s="399"/>
      <c r="G8" s="399"/>
      <c r="H8" s="399"/>
      <c r="I8" s="399"/>
      <c r="J8" s="399"/>
      <c r="K8" s="399"/>
      <c r="L8" s="399"/>
      <c r="M8" s="399"/>
      <c r="N8" s="399"/>
      <c r="O8" s="399"/>
      <c r="P8" s="399"/>
      <c r="Q8" s="399"/>
      <c r="R8" s="399"/>
      <c r="S8" s="400"/>
      <c r="T8" s="399"/>
      <c r="U8" s="400"/>
      <c r="V8" s="400"/>
      <c r="W8" s="400"/>
      <c r="X8" s="400"/>
      <c r="Y8" s="400"/>
      <c r="Z8" s="400"/>
      <c r="AA8" s="414">
        <v>8225846.943943997</v>
      </c>
      <c r="AB8" s="399"/>
      <c r="AC8" s="401"/>
      <c r="AD8" s="401"/>
      <c r="AE8" s="401"/>
      <c r="AF8" s="401"/>
      <c r="AG8" s="401"/>
      <c r="AH8" s="401"/>
    </row>
    <row r="9" ht="12.0" customHeight="1">
      <c r="A9" s="399"/>
      <c r="B9" s="399"/>
      <c r="C9" s="399"/>
      <c r="D9" s="399"/>
      <c r="E9" s="399"/>
      <c r="F9" s="399"/>
      <c r="G9" s="399"/>
      <c r="H9" s="399"/>
      <c r="I9" s="399"/>
      <c r="J9" s="399"/>
      <c r="K9" s="399"/>
      <c r="L9" s="399"/>
      <c r="M9" s="399"/>
      <c r="N9" s="399"/>
      <c r="O9" s="399"/>
      <c r="P9" s="399"/>
      <c r="Q9" s="399"/>
      <c r="R9" s="399"/>
      <c r="S9" s="400"/>
      <c r="T9" s="399"/>
      <c r="U9" s="400"/>
      <c r="V9" s="400"/>
      <c r="W9" s="400"/>
      <c r="X9" s="400"/>
      <c r="Y9" s="400"/>
      <c r="Z9" s="400"/>
      <c r="AA9" s="400"/>
      <c r="AB9" s="399"/>
      <c r="AC9" s="401"/>
      <c r="AD9" s="401"/>
      <c r="AE9" s="401"/>
      <c r="AF9" s="401"/>
      <c r="AG9" s="401"/>
      <c r="AH9" s="401"/>
    </row>
    <row r="10" ht="12.0" customHeight="1">
      <c r="A10" s="416">
        <v>2.0</v>
      </c>
      <c r="B10" s="413" t="s">
        <v>1110</v>
      </c>
      <c r="C10" s="399"/>
      <c r="D10" s="399"/>
      <c r="E10" s="399"/>
      <c r="F10" s="399"/>
      <c r="G10" s="399"/>
      <c r="H10" s="399"/>
      <c r="I10" s="399"/>
      <c r="J10" s="399"/>
      <c r="K10" s="399"/>
      <c r="L10" s="399"/>
      <c r="M10" s="399"/>
      <c r="N10" s="399"/>
      <c r="O10" s="399"/>
      <c r="P10" s="399"/>
      <c r="Q10" s="399"/>
      <c r="R10" s="399"/>
      <c r="S10" s="400"/>
      <c r="T10" s="399"/>
      <c r="U10" s="400"/>
      <c r="V10" s="400"/>
      <c r="W10" s="400"/>
      <c r="X10" s="400"/>
      <c r="Y10" s="400"/>
      <c r="Z10" s="400"/>
      <c r="AA10" s="414">
        <v>2.056461735985999E7</v>
      </c>
      <c r="AB10" s="399"/>
      <c r="AC10" s="401"/>
      <c r="AD10" s="401"/>
      <c r="AE10" s="401"/>
      <c r="AF10" s="401"/>
      <c r="AG10" s="401"/>
      <c r="AH10" s="401"/>
    </row>
    <row r="11" ht="12.75" customHeight="1">
      <c r="A11" s="416"/>
      <c r="B11" s="413"/>
      <c r="C11" s="399"/>
      <c r="D11" s="399"/>
      <c r="E11" s="399"/>
      <c r="F11" s="399"/>
      <c r="G11" s="493"/>
      <c r="H11" s="399"/>
      <c r="I11" s="399"/>
      <c r="J11" s="399"/>
      <c r="K11" s="399"/>
      <c r="L11" s="399"/>
      <c r="M11" s="399"/>
      <c r="N11" s="399"/>
      <c r="O11" s="399"/>
      <c r="P11" s="399"/>
      <c r="Q11" s="399"/>
      <c r="R11" s="399"/>
      <c r="S11" s="400"/>
      <c r="T11" s="399"/>
      <c r="U11" s="400"/>
      <c r="V11" s="400"/>
      <c r="W11" s="400"/>
      <c r="X11" s="400"/>
      <c r="Y11" s="400"/>
      <c r="Z11" s="400"/>
      <c r="AA11" s="414"/>
      <c r="AB11" s="399"/>
      <c r="AC11" s="401"/>
      <c r="AD11" s="401"/>
      <c r="AE11" s="401"/>
      <c r="AF11" s="401"/>
      <c r="AG11" s="401"/>
      <c r="AH11" s="401"/>
    </row>
    <row r="12" ht="12.75" customHeight="1">
      <c r="A12" s="416"/>
      <c r="B12" s="413" t="s">
        <v>557</v>
      </c>
      <c r="C12" s="399"/>
      <c r="D12" s="399"/>
      <c r="E12" s="399"/>
      <c r="F12" s="399"/>
      <c r="G12" s="399"/>
      <c r="H12" s="399"/>
      <c r="I12" s="399"/>
      <c r="J12" s="399"/>
      <c r="K12" s="399"/>
      <c r="L12" s="399"/>
      <c r="M12" s="399"/>
      <c r="N12" s="399"/>
      <c r="O12" s="399"/>
      <c r="P12" s="399"/>
      <c r="Q12" s="399"/>
      <c r="R12" s="399"/>
      <c r="S12" s="400"/>
      <c r="T12" s="399"/>
      <c r="U12" s="400"/>
      <c r="V12" s="400"/>
      <c r="W12" s="400"/>
      <c r="X12" s="400"/>
      <c r="Y12" s="415">
        <v>0.24</v>
      </c>
      <c r="Z12" s="415"/>
      <c r="AA12" s="414">
        <v>3980248.5212632245</v>
      </c>
      <c r="AB12" s="399"/>
      <c r="AC12" s="401"/>
      <c r="AD12" s="401"/>
      <c r="AE12" s="401"/>
      <c r="AF12" s="401"/>
      <c r="AG12" s="401"/>
      <c r="AH12" s="401"/>
    </row>
    <row r="13" ht="12.0" customHeight="1">
      <c r="A13" s="399"/>
      <c r="B13" s="399"/>
      <c r="C13" s="399"/>
      <c r="D13" s="399"/>
      <c r="E13" s="399"/>
      <c r="F13" s="399"/>
      <c r="G13" s="399"/>
      <c r="H13" s="399"/>
      <c r="I13" s="399"/>
      <c r="J13" s="399"/>
      <c r="K13" s="399"/>
      <c r="L13" s="399"/>
      <c r="M13" s="399"/>
      <c r="N13" s="399"/>
      <c r="O13" s="399"/>
      <c r="P13" s="399"/>
      <c r="Q13" s="399"/>
      <c r="R13" s="399"/>
      <c r="S13" s="400"/>
      <c r="T13" s="399"/>
      <c r="U13" s="400"/>
      <c r="V13" s="400"/>
      <c r="W13" s="400"/>
      <c r="X13" s="400"/>
      <c r="Y13" s="400"/>
      <c r="Z13" s="400"/>
      <c r="AA13" s="400"/>
      <c r="AB13" s="399"/>
      <c r="AC13" s="401"/>
      <c r="AD13" s="401"/>
      <c r="AE13" s="401"/>
      <c r="AF13" s="401"/>
      <c r="AG13" s="401"/>
      <c r="AH13" s="401"/>
    </row>
    <row r="14" ht="12.0" customHeight="1">
      <c r="A14" s="413" t="s">
        <v>558</v>
      </c>
      <c r="B14" s="413" t="s">
        <v>559</v>
      </c>
      <c r="C14" s="399"/>
      <c r="D14" s="399"/>
      <c r="E14" s="399"/>
      <c r="F14" s="399"/>
      <c r="G14" s="399"/>
      <c r="H14" s="399"/>
      <c r="I14" s="399"/>
      <c r="J14" s="399"/>
      <c r="K14" s="399"/>
      <c r="L14" s="399"/>
      <c r="M14" s="399"/>
      <c r="N14" s="399"/>
      <c r="O14" s="399"/>
      <c r="P14" s="399"/>
      <c r="Q14" s="399"/>
      <c r="R14" s="399"/>
      <c r="S14" s="400"/>
      <c r="T14" s="399"/>
      <c r="U14" s="400"/>
      <c r="V14" s="400"/>
      <c r="W14" s="400"/>
      <c r="X14" s="400"/>
      <c r="Y14" s="415">
        <v>0.029</v>
      </c>
      <c r="Z14" s="415"/>
      <c r="AA14" s="414">
        <v>99522.25929586354</v>
      </c>
      <c r="AB14" s="399"/>
      <c r="AC14" s="401"/>
      <c r="AD14" s="401"/>
      <c r="AE14" s="401"/>
      <c r="AF14" s="401"/>
      <c r="AG14" s="401"/>
      <c r="AH14" s="401"/>
    </row>
    <row r="15" ht="12.0" customHeight="1">
      <c r="A15" s="399"/>
      <c r="B15" s="399"/>
      <c r="C15" s="399"/>
      <c r="D15" s="399"/>
      <c r="E15" s="399"/>
      <c r="F15" s="399"/>
      <c r="G15" s="399"/>
      <c r="H15" s="399"/>
      <c r="I15" s="399"/>
      <c r="J15" s="399"/>
      <c r="K15" s="399"/>
      <c r="L15" s="399"/>
      <c r="M15" s="399"/>
      <c r="N15" s="399"/>
      <c r="O15" s="399"/>
      <c r="P15" s="399"/>
      <c r="Q15" s="399"/>
      <c r="R15" s="399"/>
      <c r="S15" s="400"/>
      <c r="T15" s="399"/>
      <c r="U15" s="400"/>
      <c r="V15" s="400"/>
      <c r="W15" s="400"/>
      <c r="X15" s="400"/>
      <c r="Y15" s="400"/>
      <c r="Z15" s="400"/>
      <c r="AA15" s="400"/>
      <c r="AB15" s="399"/>
      <c r="AC15" s="401"/>
      <c r="AD15" s="401"/>
      <c r="AE15" s="401"/>
      <c r="AF15" s="401"/>
      <c r="AG15" s="401"/>
      <c r="AH15" s="401"/>
    </row>
    <row r="16" ht="12.0" customHeight="1">
      <c r="A16" s="413" t="s">
        <v>558</v>
      </c>
      <c r="B16" s="413" t="s">
        <v>560</v>
      </c>
      <c r="C16" s="399"/>
      <c r="D16" s="399"/>
      <c r="E16" s="399"/>
      <c r="F16" s="399"/>
      <c r="G16" s="399"/>
      <c r="H16" s="399"/>
      <c r="I16" s="399"/>
      <c r="J16" s="399"/>
      <c r="K16" s="399"/>
      <c r="L16" s="399"/>
      <c r="M16" s="399"/>
      <c r="N16" s="399"/>
      <c r="O16" s="399"/>
      <c r="P16" s="399"/>
      <c r="Q16" s="399"/>
      <c r="R16" s="399"/>
      <c r="S16" s="400"/>
      <c r="T16" s="399"/>
      <c r="U16" s="400"/>
      <c r="V16" s="400"/>
      <c r="W16" s="400"/>
      <c r="X16" s="400"/>
      <c r="Y16" s="415">
        <v>0.027</v>
      </c>
      <c r="Z16" s="415"/>
      <c r="AA16" s="414">
        <v>90222.64382326548</v>
      </c>
      <c r="AB16" s="399"/>
      <c r="AC16" s="401"/>
      <c r="AD16" s="401"/>
      <c r="AE16" s="401"/>
      <c r="AF16" s="401"/>
      <c r="AG16" s="401"/>
      <c r="AH16" s="401"/>
    </row>
    <row r="17" ht="12.0" customHeight="1">
      <c r="A17" s="399"/>
      <c r="B17" s="399"/>
      <c r="C17" s="399"/>
      <c r="D17" s="399"/>
      <c r="E17" s="399"/>
      <c r="F17" s="399"/>
      <c r="G17" s="399"/>
      <c r="H17" s="399"/>
      <c r="I17" s="399"/>
      <c r="J17" s="399"/>
      <c r="K17" s="399"/>
      <c r="L17" s="399"/>
      <c r="M17" s="399"/>
      <c r="N17" s="399"/>
      <c r="O17" s="399"/>
      <c r="P17" s="399"/>
      <c r="Q17" s="399"/>
      <c r="R17" s="399"/>
      <c r="S17" s="400"/>
      <c r="T17" s="399"/>
      <c r="U17" s="400"/>
      <c r="V17" s="400"/>
      <c r="W17" s="400"/>
      <c r="X17" s="400"/>
      <c r="Y17" s="400"/>
      <c r="Z17" s="400"/>
      <c r="AA17" s="400"/>
      <c r="AB17" s="399"/>
      <c r="AC17" s="401"/>
      <c r="AD17" s="401"/>
      <c r="AE17" s="401"/>
      <c r="AF17" s="401"/>
      <c r="AG17" s="401"/>
      <c r="AH17" s="401"/>
    </row>
    <row r="18" ht="12.0" customHeight="1">
      <c r="A18" s="413" t="s">
        <v>558</v>
      </c>
      <c r="B18" s="413" t="s">
        <v>561</v>
      </c>
      <c r="C18" s="399"/>
      <c r="D18" s="399"/>
      <c r="E18" s="399"/>
      <c r="F18" s="399"/>
      <c r="G18" s="399"/>
      <c r="H18" s="399"/>
      <c r="I18" s="399"/>
      <c r="J18" s="399"/>
      <c r="K18" s="399"/>
      <c r="L18" s="399"/>
      <c r="M18" s="399"/>
      <c r="N18" s="399"/>
      <c r="O18" s="399"/>
      <c r="P18" s="399"/>
      <c r="Q18" s="399"/>
      <c r="R18" s="399"/>
      <c r="S18" s="400"/>
      <c r="T18" s="399"/>
      <c r="U18" s="400"/>
      <c r="V18" s="400"/>
      <c r="W18" s="400"/>
      <c r="X18" s="400"/>
      <c r="Y18" s="415">
        <v>0.185</v>
      </c>
      <c r="Z18" s="415"/>
      <c r="AA18" s="414">
        <v>2414813.2389039514</v>
      </c>
      <c r="AB18" s="399" t="s">
        <v>562</v>
      </c>
      <c r="AC18" s="401"/>
      <c r="AD18" s="401"/>
      <c r="AE18" s="401"/>
      <c r="AF18" s="401"/>
      <c r="AG18" s="401"/>
      <c r="AH18" s="401"/>
    </row>
    <row r="19" ht="12.0" customHeight="1">
      <c r="A19" s="399"/>
      <c r="B19" s="399"/>
      <c r="C19" s="399"/>
      <c r="D19" s="399"/>
      <c r="E19" s="399"/>
      <c r="F19" s="399"/>
      <c r="G19" s="399"/>
      <c r="H19" s="399"/>
      <c r="I19" s="399"/>
      <c r="J19" s="399"/>
      <c r="K19" s="399"/>
      <c r="L19" s="399"/>
      <c r="M19" s="399"/>
      <c r="N19" s="399"/>
      <c r="O19" s="399"/>
      <c r="P19" s="399"/>
      <c r="Q19" s="399"/>
      <c r="R19" s="399"/>
      <c r="S19" s="400"/>
      <c r="T19" s="399"/>
      <c r="U19" s="400"/>
      <c r="V19" s="400"/>
      <c r="W19" s="400"/>
      <c r="X19" s="400"/>
      <c r="Y19" s="400"/>
      <c r="Z19" s="400"/>
      <c r="AA19" s="400"/>
      <c r="AB19" s="399"/>
      <c r="AC19" s="401"/>
      <c r="AD19" s="401"/>
      <c r="AE19" s="401"/>
      <c r="AF19" s="401"/>
      <c r="AG19" s="401"/>
      <c r="AH19" s="401"/>
    </row>
    <row r="20" ht="12.0" customHeight="1">
      <c r="A20" s="413" t="s">
        <v>558</v>
      </c>
      <c r="B20" s="413" t="s">
        <v>563</v>
      </c>
      <c r="C20" s="399"/>
      <c r="D20" s="399"/>
      <c r="E20" s="399"/>
      <c r="F20" s="399"/>
      <c r="G20" s="399"/>
      <c r="H20" s="399"/>
      <c r="I20" s="399"/>
      <c r="J20" s="399"/>
      <c r="K20" s="399"/>
      <c r="L20" s="399"/>
      <c r="M20" s="399"/>
      <c r="N20" s="399"/>
      <c r="O20" s="399"/>
      <c r="P20" s="399"/>
      <c r="Q20" s="399"/>
      <c r="R20" s="399"/>
      <c r="S20" s="400"/>
      <c r="T20" s="399"/>
      <c r="U20" s="400"/>
      <c r="V20" s="400"/>
      <c r="W20" s="400"/>
      <c r="X20" s="400"/>
      <c r="Y20" s="415">
        <v>0.071</v>
      </c>
      <c r="Z20" s="415"/>
      <c r="AA20" s="414">
        <v>926766.1619577326</v>
      </c>
      <c r="AB20" s="399" t="s">
        <v>562</v>
      </c>
      <c r="AC20" s="401"/>
      <c r="AD20" s="401"/>
      <c r="AE20" s="401"/>
      <c r="AF20" s="401"/>
      <c r="AG20" s="401"/>
      <c r="AH20" s="401"/>
    </row>
    <row r="21" ht="12.0" customHeight="1">
      <c r="A21" s="399"/>
      <c r="B21" s="399"/>
      <c r="C21" s="399"/>
      <c r="D21" s="399"/>
      <c r="E21" s="399"/>
      <c r="F21" s="399"/>
      <c r="G21" s="399"/>
      <c r="H21" s="399"/>
      <c r="I21" s="399"/>
      <c r="J21" s="399"/>
      <c r="K21" s="399"/>
      <c r="L21" s="399"/>
      <c r="M21" s="399"/>
      <c r="N21" s="399"/>
      <c r="O21" s="399"/>
      <c r="P21" s="399"/>
      <c r="Q21" s="399"/>
      <c r="R21" s="399"/>
      <c r="S21" s="400"/>
      <c r="T21" s="399"/>
      <c r="U21" s="400"/>
      <c r="V21" s="400"/>
      <c r="W21" s="400"/>
      <c r="X21" s="400"/>
      <c r="Y21" s="400"/>
      <c r="Z21" s="400"/>
      <c r="AA21" s="400"/>
      <c r="AB21" s="399"/>
      <c r="AC21" s="401"/>
      <c r="AD21" s="401"/>
      <c r="AE21" s="401"/>
      <c r="AF21" s="401"/>
      <c r="AG21" s="401"/>
      <c r="AH21" s="401"/>
    </row>
    <row r="22" ht="12.0" customHeight="1">
      <c r="A22" s="417">
        <v>2.0</v>
      </c>
      <c r="B22" s="413" t="s">
        <v>1111</v>
      </c>
      <c r="C22" s="413"/>
      <c r="D22" s="413"/>
      <c r="E22" s="413"/>
      <c r="F22" s="413"/>
      <c r="G22" s="413"/>
      <c r="H22" s="413"/>
      <c r="I22" s="413"/>
      <c r="J22" s="413"/>
      <c r="K22" s="413"/>
      <c r="L22" s="418">
        <v>108921.14285714287</v>
      </c>
      <c r="M22" s="418">
        <v>8626.851999999999</v>
      </c>
      <c r="N22" s="418">
        <v>69936.0</v>
      </c>
      <c r="O22" s="418">
        <v>60.0</v>
      </c>
      <c r="P22" s="418">
        <v>0.0</v>
      </c>
      <c r="Q22" s="418">
        <v>150531.92940208333</v>
      </c>
      <c r="R22" s="418">
        <v>9.6</v>
      </c>
      <c r="S22" s="414">
        <v>3564583.3316362826</v>
      </c>
      <c r="T22" s="414">
        <v>7723690.0</v>
      </c>
      <c r="U22" s="414">
        <v>460070.01716000005</v>
      </c>
      <c r="V22" s="414">
        <v>505924.36363636365</v>
      </c>
      <c r="W22" s="414">
        <v>0.0</v>
      </c>
      <c r="X22" s="414">
        <v>0.0</v>
      </c>
      <c r="Y22" s="414">
        <v>795287.2221833076</v>
      </c>
      <c r="Z22" s="414">
        <v>3489.6</v>
      </c>
      <c r="AA22" s="414">
        <v>1.3053044534615954E7</v>
      </c>
      <c r="AB22" s="413"/>
      <c r="AC22" s="419"/>
      <c r="AD22" s="419"/>
      <c r="AE22" s="419"/>
      <c r="AF22" s="419"/>
      <c r="AG22" s="419"/>
      <c r="AH22" s="419"/>
    </row>
    <row r="23" ht="12.0" customHeight="1">
      <c r="A23" s="420"/>
      <c r="B23" s="399"/>
      <c r="C23" s="399"/>
      <c r="D23" s="399"/>
      <c r="E23" s="399"/>
      <c r="F23" s="399"/>
      <c r="G23" s="399"/>
      <c r="H23" s="399"/>
      <c r="I23" s="399"/>
      <c r="J23" s="399"/>
      <c r="K23" s="399"/>
      <c r="L23" s="399"/>
      <c r="M23" s="399"/>
      <c r="N23" s="399"/>
      <c r="O23" s="399"/>
      <c r="P23" s="399"/>
      <c r="Q23" s="399"/>
      <c r="R23" s="399"/>
      <c r="S23" s="400"/>
      <c r="T23" s="399"/>
      <c r="U23" s="400"/>
      <c r="V23" s="400"/>
      <c r="W23" s="400"/>
      <c r="X23" s="400"/>
      <c r="Y23" s="400"/>
      <c r="Z23" s="400"/>
      <c r="AA23" s="400"/>
      <c r="AB23" s="399"/>
      <c r="AC23" s="401"/>
      <c r="AD23" s="401"/>
      <c r="AE23" s="401"/>
      <c r="AF23" s="401"/>
      <c r="AG23" s="401"/>
      <c r="AH23" s="401"/>
    </row>
    <row r="24" ht="12.0" customHeight="1">
      <c r="A24" s="401" t="s">
        <v>565</v>
      </c>
      <c r="B24" s="401"/>
      <c r="C24" s="401"/>
      <c r="D24" s="401"/>
      <c r="E24" s="401"/>
      <c r="F24" s="401"/>
      <c r="G24" s="401"/>
      <c r="H24" s="401"/>
      <c r="I24" s="401"/>
      <c r="J24" s="401"/>
      <c r="K24" s="401"/>
      <c r="L24" s="421">
        <v>102857.14285714287</v>
      </c>
      <c r="M24" s="421"/>
      <c r="N24" s="421"/>
      <c r="O24" s="421"/>
      <c r="P24" s="421"/>
      <c r="Q24" s="421"/>
      <c r="R24" s="421"/>
      <c r="S24" s="422">
        <v>1690181.5983029497</v>
      </c>
      <c r="T24" s="422">
        <v>7569690.0</v>
      </c>
      <c r="U24" s="422">
        <v>0.0</v>
      </c>
      <c r="V24" s="422">
        <v>0.0</v>
      </c>
      <c r="W24" s="422">
        <v>0.0</v>
      </c>
      <c r="X24" s="422">
        <v>0.0</v>
      </c>
      <c r="Y24" s="422">
        <v>0.0</v>
      </c>
      <c r="Z24" s="422"/>
      <c r="AA24" s="422">
        <v>9259871.59830295</v>
      </c>
      <c r="AB24" s="401"/>
      <c r="AC24" s="401"/>
      <c r="AD24" s="401"/>
      <c r="AE24" s="401"/>
      <c r="AF24" s="401"/>
      <c r="AG24" s="401"/>
      <c r="AH24" s="401"/>
    </row>
    <row r="25" ht="12.0" customHeight="1">
      <c r="A25" s="399"/>
      <c r="B25" s="399"/>
      <c r="C25" s="399"/>
      <c r="D25" s="399"/>
      <c r="E25" s="399"/>
      <c r="F25" s="399"/>
      <c r="G25" s="399"/>
      <c r="H25" s="399"/>
      <c r="I25" s="399"/>
      <c r="J25" s="399"/>
      <c r="K25" s="399"/>
      <c r="L25" s="423"/>
      <c r="M25" s="423"/>
      <c r="N25" s="423"/>
      <c r="O25" s="423"/>
      <c r="P25" s="423"/>
      <c r="Q25" s="423"/>
      <c r="R25" s="423"/>
      <c r="S25" s="400"/>
      <c r="T25" s="400"/>
      <c r="U25" s="400"/>
      <c r="V25" s="400"/>
      <c r="W25" s="400"/>
      <c r="X25" s="400"/>
      <c r="Y25" s="400"/>
      <c r="Z25" s="400"/>
      <c r="AA25" s="400"/>
      <c r="AB25" s="399"/>
      <c r="AC25" s="401"/>
      <c r="AD25" s="401"/>
      <c r="AE25" s="401"/>
      <c r="AF25" s="401"/>
      <c r="AG25" s="401"/>
      <c r="AH25" s="401"/>
    </row>
    <row r="26" ht="12.0" customHeight="1">
      <c r="A26" s="424"/>
      <c r="B26" s="399"/>
      <c r="C26" s="399" t="s">
        <v>566</v>
      </c>
      <c r="D26" s="399"/>
      <c r="E26" s="399"/>
      <c r="F26" s="425">
        <v>830.0</v>
      </c>
      <c r="G26" s="426" t="s">
        <v>567</v>
      </c>
      <c r="H26" s="427">
        <v>118.57142857142857</v>
      </c>
      <c r="I26" s="494" t="s">
        <v>861</v>
      </c>
      <c r="J26" s="399"/>
      <c r="K26" s="399"/>
      <c r="L26" s="423"/>
      <c r="M26" s="423"/>
      <c r="N26" s="423"/>
      <c r="O26" s="423"/>
      <c r="P26" s="423"/>
      <c r="Q26" s="423"/>
      <c r="R26" s="423"/>
      <c r="S26" s="400"/>
      <c r="T26" s="400"/>
      <c r="U26" s="400"/>
      <c r="V26" s="400"/>
      <c r="W26" s="400"/>
      <c r="X26" s="400"/>
      <c r="Y26" s="400"/>
      <c r="Z26" s="400"/>
      <c r="AA26" s="400"/>
      <c r="AB26" s="445"/>
      <c r="AC26" s="401"/>
      <c r="AD26" s="401"/>
      <c r="AE26" s="401"/>
      <c r="AF26" s="401"/>
      <c r="AG26" s="401"/>
      <c r="AH26" s="401"/>
    </row>
    <row r="27" ht="12.0" customHeight="1">
      <c r="A27" s="424"/>
      <c r="B27" s="399"/>
      <c r="C27" s="424"/>
      <c r="D27" s="399"/>
      <c r="E27" s="399"/>
      <c r="F27" s="429">
        <v>592.8571428571429</v>
      </c>
      <c r="G27" s="424" t="s">
        <v>569</v>
      </c>
      <c r="H27" s="399"/>
      <c r="I27" s="424"/>
      <c r="J27" s="399"/>
      <c r="K27" s="399"/>
      <c r="L27" s="423"/>
      <c r="M27" s="423"/>
      <c r="N27" s="423"/>
      <c r="O27" s="423"/>
      <c r="P27" s="423"/>
      <c r="Q27" s="423"/>
      <c r="R27" s="423"/>
      <c r="S27" s="400"/>
      <c r="T27" s="400"/>
      <c r="U27" s="400"/>
      <c r="V27" s="400"/>
      <c r="W27" s="400"/>
      <c r="X27" s="400"/>
      <c r="Y27" s="400"/>
      <c r="Z27" s="400"/>
      <c r="AA27" s="400"/>
      <c r="AB27" s="445"/>
      <c r="AC27" s="401"/>
      <c r="AD27" s="401"/>
      <c r="AE27" s="401"/>
      <c r="AF27" s="401"/>
      <c r="AG27" s="401"/>
      <c r="AH27" s="401"/>
    </row>
    <row r="28" ht="12.0" customHeight="1">
      <c r="A28" s="424"/>
      <c r="B28" s="399"/>
      <c r="C28" s="399"/>
      <c r="D28" s="399"/>
      <c r="E28" s="423"/>
      <c r="F28" s="399"/>
      <c r="G28" s="430"/>
      <c r="H28" s="399"/>
      <c r="I28" s="431"/>
      <c r="J28" s="424"/>
      <c r="K28" s="424"/>
      <c r="L28" s="423"/>
      <c r="M28" s="423"/>
      <c r="N28" s="423"/>
      <c r="O28" s="423"/>
      <c r="P28" s="432"/>
      <c r="Q28" s="423"/>
      <c r="R28" s="423"/>
      <c r="S28" s="400"/>
      <c r="T28" s="400"/>
      <c r="U28" s="400"/>
      <c r="V28" s="400"/>
      <c r="W28" s="400"/>
      <c r="X28" s="400"/>
      <c r="Y28" s="400"/>
      <c r="Z28" s="400"/>
      <c r="AA28" s="400"/>
      <c r="AB28" s="445"/>
      <c r="AC28" s="401"/>
      <c r="AD28" s="401"/>
      <c r="AE28" s="401"/>
      <c r="AF28" s="401"/>
      <c r="AG28" s="401"/>
      <c r="AH28" s="401"/>
    </row>
    <row r="29" ht="12.0" customHeight="1">
      <c r="A29" s="424"/>
      <c r="B29" s="399"/>
      <c r="C29" s="399" t="s">
        <v>573</v>
      </c>
      <c r="D29" s="399"/>
      <c r="E29" s="423">
        <v>2752298.2857142854</v>
      </c>
      <c r="F29" s="399" t="s">
        <v>574</v>
      </c>
      <c r="G29" s="399"/>
      <c r="H29" s="399"/>
      <c r="I29" s="399"/>
      <c r="J29" s="399"/>
      <c r="K29" s="399"/>
      <c r="L29" s="423"/>
      <c r="M29" s="423"/>
      <c r="N29" s="423"/>
      <c r="O29" s="423"/>
      <c r="P29" s="423"/>
      <c r="Q29" s="423"/>
      <c r="R29" s="423"/>
      <c r="S29" s="400"/>
      <c r="T29" s="400"/>
      <c r="U29" s="400"/>
      <c r="V29" s="400"/>
      <c r="W29" s="400"/>
      <c r="X29" s="400"/>
      <c r="Y29" s="400"/>
      <c r="Z29" s="400"/>
      <c r="AA29" s="400"/>
      <c r="AB29" s="445"/>
      <c r="AC29" s="401"/>
      <c r="AD29" s="401"/>
      <c r="AE29" s="401"/>
      <c r="AF29" s="401"/>
      <c r="AG29" s="401"/>
      <c r="AH29" s="401"/>
    </row>
    <row r="30" ht="12.0" customHeight="1">
      <c r="A30" s="424"/>
      <c r="B30" s="399"/>
      <c r="C30" s="399"/>
      <c r="D30" s="399"/>
      <c r="E30" s="399"/>
      <c r="F30" s="399"/>
      <c r="G30" s="399"/>
      <c r="H30" s="399"/>
      <c r="I30" s="399"/>
      <c r="J30" s="399"/>
      <c r="K30" s="399"/>
      <c r="L30" s="423"/>
      <c r="M30" s="423"/>
      <c r="N30" s="423"/>
      <c r="O30" s="423"/>
      <c r="P30" s="423"/>
      <c r="Q30" s="423"/>
      <c r="R30" s="423"/>
      <c r="S30" s="400"/>
      <c r="T30" s="400"/>
      <c r="U30" s="400"/>
      <c r="V30" s="400"/>
      <c r="W30" s="400"/>
      <c r="X30" s="400"/>
      <c r="Y30" s="400"/>
      <c r="Z30" s="400"/>
      <c r="AA30" s="400"/>
      <c r="AB30" s="445"/>
      <c r="AC30" s="401"/>
      <c r="AD30" s="401"/>
      <c r="AE30" s="401"/>
      <c r="AF30" s="401"/>
      <c r="AG30" s="401"/>
      <c r="AH30" s="401"/>
    </row>
    <row r="31" ht="12.0" customHeight="1">
      <c r="A31" s="424"/>
      <c r="B31" s="424">
        <v>2.1</v>
      </c>
      <c r="C31" s="399" t="s">
        <v>296</v>
      </c>
      <c r="D31" s="399"/>
      <c r="E31" s="399"/>
      <c r="F31" s="399"/>
      <c r="G31" s="399"/>
      <c r="H31" s="399"/>
      <c r="I31" s="399"/>
      <c r="J31" s="399"/>
      <c r="K31" s="431"/>
      <c r="L31" s="423">
        <v>56914.285714285725</v>
      </c>
      <c r="M31" s="423"/>
      <c r="N31" s="423"/>
      <c r="O31" s="423"/>
      <c r="P31" s="423"/>
      <c r="Q31" s="423"/>
      <c r="R31" s="423"/>
      <c r="S31" s="400"/>
      <c r="T31" s="400">
        <v>4125621.7142857146</v>
      </c>
      <c r="U31" s="400"/>
      <c r="V31" s="400"/>
      <c r="W31" s="400"/>
      <c r="X31" s="400"/>
      <c r="Y31" s="400"/>
      <c r="Z31" s="400"/>
      <c r="AA31" s="400">
        <v>4125621.7142857146</v>
      </c>
      <c r="AB31" s="445"/>
      <c r="AC31" s="401"/>
      <c r="AD31" s="401"/>
      <c r="AE31" s="401"/>
      <c r="AF31" s="401"/>
      <c r="AG31" s="401"/>
      <c r="AH31" s="401"/>
    </row>
    <row r="32" ht="12.0" customHeight="1">
      <c r="A32" s="424"/>
      <c r="B32" s="424"/>
      <c r="C32" s="399"/>
      <c r="D32" s="399"/>
      <c r="E32" s="399"/>
      <c r="F32" s="399"/>
      <c r="G32" s="399"/>
      <c r="H32" s="399"/>
      <c r="I32" s="399"/>
      <c r="J32" s="399"/>
      <c r="K32" s="399"/>
      <c r="L32" s="423"/>
      <c r="M32" s="423"/>
      <c r="N32" s="423"/>
      <c r="O32" s="423"/>
      <c r="P32" s="423"/>
      <c r="Q32" s="423"/>
      <c r="R32" s="423"/>
      <c r="S32" s="400"/>
      <c r="T32" s="400"/>
      <c r="U32" s="400"/>
      <c r="V32" s="400"/>
      <c r="W32" s="400"/>
      <c r="X32" s="400"/>
      <c r="Y32" s="400"/>
      <c r="Z32" s="400"/>
      <c r="AA32" s="400"/>
      <c r="AB32" s="445"/>
      <c r="AC32" s="401"/>
      <c r="AD32" s="401"/>
      <c r="AE32" s="401"/>
      <c r="AF32" s="401"/>
      <c r="AG32" s="401"/>
      <c r="AH32" s="401"/>
    </row>
    <row r="33" ht="12.0" customHeight="1">
      <c r="A33" s="424"/>
      <c r="B33" s="424"/>
      <c r="C33" s="433" t="s">
        <v>298</v>
      </c>
      <c r="D33" s="399"/>
      <c r="E33" s="399"/>
      <c r="F33" s="434" t="s">
        <v>357</v>
      </c>
      <c r="G33" s="435" t="s">
        <v>155</v>
      </c>
      <c r="H33" s="434" t="s">
        <v>358</v>
      </c>
      <c r="I33" s="435" t="s">
        <v>359</v>
      </c>
      <c r="J33" s="435" t="s">
        <v>360</v>
      </c>
      <c r="K33" s="435" t="s">
        <v>347</v>
      </c>
      <c r="L33" s="399"/>
      <c r="M33" s="399"/>
      <c r="N33" s="399"/>
      <c r="O33" s="399"/>
      <c r="P33" s="399"/>
      <c r="Q33" s="399"/>
      <c r="R33" s="399"/>
      <c r="S33" s="400"/>
      <c r="T33" s="400"/>
      <c r="U33" s="400"/>
      <c r="V33" s="400"/>
      <c r="W33" s="400"/>
      <c r="X33" s="400"/>
      <c r="Y33" s="400"/>
      <c r="Z33" s="400"/>
      <c r="AA33" s="400"/>
      <c r="AB33" s="399"/>
      <c r="AC33" s="401"/>
      <c r="AD33" s="401"/>
      <c r="AE33" s="401"/>
      <c r="AF33" s="401"/>
      <c r="AG33" s="401"/>
      <c r="AH33" s="401"/>
    </row>
    <row r="34" ht="12.0" customHeight="1">
      <c r="A34" s="424"/>
      <c r="B34" s="424"/>
      <c r="C34" s="399" t="s">
        <v>375</v>
      </c>
      <c r="D34" s="399"/>
      <c r="E34" s="399"/>
      <c r="F34" s="436">
        <v>1.0</v>
      </c>
      <c r="G34" s="437">
        <v>130.0</v>
      </c>
      <c r="H34" s="430">
        <v>592.8571428571429</v>
      </c>
      <c r="I34" s="438">
        <v>1.0</v>
      </c>
      <c r="J34" s="439">
        <v>616571.4285714286</v>
      </c>
      <c r="K34" s="427">
        <v>4742.857142857143</v>
      </c>
      <c r="L34" s="399"/>
      <c r="M34" s="399"/>
      <c r="N34" s="399"/>
      <c r="O34" s="399"/>
      <c r="P34" s="399"/>
      <c r="Q34" s="399"/>
      <c r="R34" s="399"/>
      <c r="S34" s="400"/>
      <c r="T34" s="400"/>
      <c r="U34" s="400"/>
      <c r="V34" s="400"/>
      <c r="W34" s="400"/>
      <c r="X34" s="400"/>
      <c r="Y34" s="400"/>
      <c r="Z34" s="400"/>
      <c r="AA34" s="400"/>
      <c r="AB34" s="399"/>
      <c r="AC34" s="401"/>
      <c r="AD34" s="401"/>
      <c r="AE34" s="401"/>
      <c r="AF34" s="401"/>
      <c r="AG34" s="401"/>
      <c r="AH34" s="401"/>
    </row>
    <row r="35" ht="12.0" customHeight="1">
      <c r="A35" s="424"/>
      <c r="B35" s="424"/>
      <c r="C35" s="399" t="s">
        <v>575</v>
      </c>
      <c r="D35" s="399"/>
      <c r="E35" s="399"/>
      <c r="F35" s="436">
        <v>1.0</v>
      </c>
      <c r="G35" s="437">
        <v>100.0</v>
      </c>
      <c r="H35" s="430">
        <v>592.8571428571429</v>
      </c>
      <c r="I35" s="438">
        <v>1.0</v>
      </c>
      <c r="J35" s="439">
        <v>474285.7142857143</v>
      </c>
      <c r="K35" s="427">
        <v>4742.857142857143</v>
      </c>
      <c r="L35" s="399"/>
      <c r="M35" s="399"/>
      <c r="N35" s="399"/>
      <c r="O35" s="399"/>
      <c r="P35" s="399"/>
      <c r="Q35" s="399"/>
      <c r="R35" s="399"/>
      <c r="S35" s="400"/>
      <c r="T35" s="400"/>
      <c r="U35" s="400"/>
      <c r="V35" s="400"/>
      <c r="W35" s="400"/>
      <c r="X35" s="400"/>
      <c r="Y35" s="400"/>
      <c r="Z35" s="400"/>
      <c r="AA35" s="400"/>
      <c r="AB35" s="399"/>
      <c r="AC35" s="401"/>
      <c r="AD35" s="401"/>
      <c r="AE35" s="401"/>
      <c r="AF35" s="401"/>
      <c r="AG35" s="401"/>
      <c r="AH35" s="401"/>
    </row>
    <row r="36" ht="12.0" customHeight="1">
      <c r="A36" s="424"/>
      <c r="B36" s="424"/>
      <c r="C36" s="399" t="s">
        <v>374</v>
      </c>
      <c r="D36" s="399"/>
      <c r="E36" s="399"/>
      <c r="F36" s="436">
        <v>1.0</v>
      </c>
      <c r="G36" s="437">
        <v>85.0</v>
      </c>
      <c r="H36" s="430">
        <v>592.8571428571429</v>
      </c>
      <c r="I36" s="438">
        <v>1.0</v>
      </c>
      <c r="J36" s="439">
        <v>403142.85714285716</v>
      </c>
      <c r="K36" s="427">
        <v>4742.857142857143</v>
      </c>
      <c r="L36" s="399"/>
      <c r="M36" s="399"/>
      <c r="N36" s="399"/>
      <c r="O36" s="399"/>
      <c r="P36" s="399"/>
      <c r="Q36" s="399"/>
      <c r="R36" s="399"/>
      <c r="S36" s="400"/>
      <c r="T36" s="400"/>
      <c r="U36" s="400"/>
      <c r="V36" s="400"/>
      <c r="W36" s="400"/>
      <c r="X36" s="400"/>
      <c r="Y36" s="400"/>
      <c r="Z36" s="400"/>
      <c r="AA36" s="400"/>
      <c r="AB36" s="399"/>
      <c r="AC36" s="401"/>
      <c r="AD36" s="401"/>
      <c r="AE36" s="401"/>
      <c r="AF36" s="401"/>
      <c r="AG36" s="401"/>
      <c r="AH36" s="401"/>
    </row>
    <row r="37" ht="12.0" customHeight="1">
      <c r="A37" s="424"/>
      <c r="B37" s="424"/>
      <c r="C37" s="399" t="s">
        <v>576</v>
      </c>
      <c r="D37" s="399"/>
      <c r="E37" s="399"/>
      <c r="F37" s="436">
        <v>1.0</v>
      </c>
      <c r="G37" s="437">
        <v>120.0</v>
      </c>
      <c r="H37" s="430">
        <v>592.8571428571429</v>
      </c>
      <c r="I37" s="438">
        <v>1.0</v>
      </c>
      <c r="J37" s="439">
        <v>569142.8571428572</v>
      </c>
      <c r="K37" s="427">
        <v>4742.857142857143</v>
      </c>
      <c r="L37" s="399"/>
      <c r="M37" s="399"/>
      <c r="N37" s="399"/>
      <c r="O37" s="399"/>
      <c r="P37" s="399"/>
      <c r="Q37" s="399"/>
      <c r="R37" s="399"/>
      <c r="S37" s="400"/>
      <c r="T37" s="400"/>
      <c r="U37" s="400"/>
      <c r="V37" s="400"/>
      <c r="W37" s="400"/>
      <c r="X37" s="400"/>
      <c r="Y37" s="400"/>
      <c r="Z37" s="400"/>
      <c r="AA37" s="400"/>
      <c r="AB37" s="399"/>
      <c r="AC37" s="401"/>
      <c r="AD37" s="401"/>
      <c r="AE37" s="401"/>
      <c r="AF37" s="401"/>
      <c r="AG37" s="401"/>
      <c r="AH37" s="401"/>
    </row>
    <row r="38" ht="12.0" customHeight="1">
      <c r="A38" s="424"/>
      <c r="B38" s="424"/>
      <c r="C38" s="399" t="s">
        <v>577</v>
      </c>
      <c r="D38" s="399"/>
      <c r="E38" s="399"/>
      <c r="F38" s="436">
        <v>1.0</v>
      </c>
      <c r="G38" s="437">
        <v>57.77</v>
      </c>
      <c r="H38" s="430">
        <v>592.8571428571429</v>
      </c>
      <c r="I38" s="438">
        <v>1.0</v>
      </c>
      <c r="J38" s="439">
        <v>273994.85714285716</v>
      </c>
      <c r="K38" s="427">
        <v>4742.857142857143</v>
      </c>
      <c r="L38" s="399"/>
      <c r="M38" s="399"/>
      <c r="N38" s="399"/>
      <c r="O38" s="399"/>
      <c r="P38" s="399"/>
      <c r="Q38" s="399"/>
      <c r="R38" s="399"/>
      <c r="S38" s="400"/>
      <c r="T38" s="400"/>
      <c r="U38" s="400"/>
      <c r="V38" s="400"/>
      <c r="W38" s="400"/>
      <c r="X38" s="400"/>
      <c r="Y38" s="400"/>
      <c r="Z38" s="400"/>
      <c r="AA38" s="400"/>
      <c r="AB38" s="399"/>
      <c r="AC38" s="401"/>
      <c r="AD38" s="401"/>
      <c r="AE38" s="401"/>
      <c r="AF38" s="401"/>
      <c r="AG38" s="401"/>
      <c r="AH38" s="401"/>
    </row>
    <row r="39" ht="12.0" customHeight="1">
      <c r="A39" s="424"/>
      <c r="B39" s="424"/>
      <c r="C39" s="399" t="s">
        <v>578</v>
      </c>
      <c r="D39" s="399"/>
      <c r="E39" s="399"/>
      <c r="F39" s="436">
        <v>1.0</v>
      </c>
      <c r="G39" s="437">
        <v>51.38</v>
      </c>
      <c r="H39" s="430">
        <v>592.8571428571429</v>
      </c>
      <c r="I39" s="438">
        <v>1.0</v>
      </c>
      <c r="J39" s="439">
        <v>243688.00000000003</v>
      </c>
      <c r="K39" s="427">
        <v>4742.857142857143</v>
      </c>
      <c r="L39" s="399"/>
      <c r="M39" s="399"/>
      <c r="N39" s="399"/>
      <c r="O39" s="399"/>
      <c r="P39" s="399"/>
      <c r="Q39" s="399"/>
      <c r="R39" s="399"/>
      <c r="S39" s="400"/>
      <c r="T39" s="400"/>
      <c r="U39" s="400"/>
      <c r="V39" s="400"/>
      <c r="W39" s="400"/>
      <c r="X39" s="400"/>
      <c r="Y39" s="400"/>
      <c r="Z39" s="400"/>
      <c r="AA39" s="400"/>
      <c r="AB39" s="399"/>
      <c r="AC39" s="401"/>
      <c r="AD39" s="401"/>
      <c r="AE39" s="401"/>
      <c r="AF39" s="401"/>
      <c r="AG39" s="401"/>
      <c r="AH39" s="401"/>
    </row>
    <row r="40" ht="12.0" customHeight="1">
      <c r="A40" s="424"/>
      <c r="B40" s="424"/>
      <c r="C40" s="399" t="s">
        <v>579</v>
      </c>
      <c r="D40" s="399"/>
      <c r="E40" s="399"/>
      <c r="F40" s="436">
        <v>1.0</v>
      </c>
      <c r="G40" s="437">
        <v>31.79</v>
      </c>
      <c r="H40" s="430">
        <v>592.8571428571429</v>
      </c>
      <c r="I40" s="438">
        <v>1.0</v>
      </c>
      <c r="J40" s="439">
        <v>150775.42857142858</v>
      </c>
      <c r="K40" s="427">
        <v>4742.857142857143</v>
      </c>
      <c r="L40" s="399"/>
      <c r="M40" s="399"/>
      <c r="N40" s="399"/>
      <c r="O40" s="399"/>
      <c r="P40" s="399"/>
      <c r="Q40" s="399"/>
      <c r="R40" s="399"/>
      <c r="S40" s="400"/>
      <c r="T40" s="400"/>
      <c r="U40" s="400"/>
      <c r="V40" s="400"/>
      <c r="W40" s="400"/>
      <c r="X40" s="400"/>
      <c r="Y40" s="400"/>
      <c r="Z40" s="400"/>
      <c r="AA40" s="400"/>
      <c r="AB40" s="399"/>
      <c r="AC40" s="401"/>
      <c r="AD40" s="401"/>
      <c r="AE40" s="401"/>
      <c r="AF40" s="401"/>
      <c r="AG40" s="401"/>
      <c r="AH40" s="401"/>
    </row>
    <row r="41" ht="12.0" customHeight="1">
      <c r="A41" s="424"/>
      <c r="B41" s="424"/>
      <c r="C41" s="399" t="s">
        <v>580</v>
      </c>
      <c r="D41" s="399"/>
      <c r="E41" s="399"/>
      <c r="F41" s="436">
        <v>1.0</v>
      </c>
      <c r="G41" s="437">
        <v>97.64</v>
      </c>
      <c r="H41" s="430">
        <v>592.8571428571429</v>
      </c>
      <c r="I41" s="438">
        <v>1.0</v>
      </c>
      <c r="J41" s="439">
        <v>463092.5714285715</v>
      </c>
      <c r="K41" s="427">
        <v>4742.857142857143</v>
      </c>
      <c r="L41" s="399"/>
      <c r="M41" s="399"/>
      <c r="N41" s="399"/>
      <c r="O41" s="399"/>
      <c r="P41" s="399"/>
      <c r="Q41" s="399"/>
      <c r="R41" s="399"/>
      <c r="S41" s="400"/>
      <c r="T41" s="400"/>
      <c r="U41" s="400"/>
      <c r="V41" s="400"/>
      <c r="W41" s="400"/>
      <c r="X41" s="400"/>
      <c r="Y41" s="400"/>
      <c r="Z41" s="400"/>
      <c r="AA41" s="400"/>
      <c r="AB41" s="399"/>
      <c r="AC41" s="401"/>
      <c r="AD41" s="401"/>
      <c r="AE41" s="401"/>
      <c r="AF41" s="401"/>
      <c r="AG41" s="401"/>
      <c r="AH41" s="401"/>
    </row>
    <row r="42" ht="12.0" customHeight="1">
      <c r="A42" s="424"/>
      <c r="B42" s="424"/>
      <c r="C42" s="399" t="s">
        <v>581</v>
      </c>
      <c r="D42" s="399"/>
      <c r="E42" s="399"/>
      <c r="F42" s="435">
        <v>4.0</v>
      </c>
      <c r="G42" s="437">
        <v>49.07</v>
      </c>
      <c r="H42" s="430">
        <v>592.8571428571429</v>
      </c>
      <c r="I42" s="438">
        <v>1.0</v>
      </c>
      <c r="J42" s="440">
        <v>930928.0</v>
      </c>
      <c r="K42" s="495">
        <v>18971.428571428572</v>
      </c>
      <c r="L42" s="399"/>
      <c r="M42" s="399"/>
      <c r="N42" s="399"/>
      <c r="O42" s="399"/>
      <c r="P42" s="399"/>
      <c r="Q42" s="399"/>
      <c r="R42" s="399"/>
      <c r="S42" s="400"/>
      <c r="T42" s="400"/>
      <c r="U42" s="400"/>
      <c r="V42" s="400"/>
      <c r="W42" s="400"/>
      <c r="X42" s="400"/>
      <c r="Y42" s="400"/>
      <c r="Z42" s="400"/>
      <c r="AA42" s="400"/>
      <c r="AB42" s="399"/>
      <c r="AC42" s="401"/>
      <c r="AD42" s="401"/>
      <c r="AE42" s="401"/>
      <c r="AF42" s="401"/>
      <c r="AG42" s="401"/>
      <c r="AH42" s="401"/>
    </row>
    <row r="43" ht="12.0" customHeight="1">
      <c r="A43" s="424"/>
      <c r="B43" s="399"/>
      <c r="C43" s="399"/>
      <c r="D43" s="399"/>
      <c r="E43" s="399"/>
      <c r="F43" s="436">
        <v>12.0</v>
      </c>
      <c r="G43" s="399"/>
      <c r="H43" s="399"/>
      <c r="I43" s="438"/>
      <c r="J43" s="439">
        <v>4125621.7142857146</v>
      </c>
      <c r="K43" s="427">
        <v>56914.285714285725</v>
      </c>
      <c r="L43" s="399"/>
      <c r="M43" s="399"/>
      <c r="N43" s="399"/>
      <c r="O43" s="399"/>
      <c r="P43" s="399"/>
      <c r="Q43" s="399"/>
      <c r="R43" s="399"/>
      <c r="S43" s="400"/>
      <c r="T43" s="400"/>
      <c r="U43" s="400"/>
      <c r="V43" s="400"/>
      <c r="W43" s="400"/>
      <c r="X43" s="400"/>
      <c r="Y43" s="400"/>
      <c r="Z43" s="400"/>
      <c r="AA43" s="400"/>
      <c r="AB43" s="399"/>
      <c r="AC43" s="401"/>
      <c r="AD43" s="401"/>
      <c r="AE43" s="401"/>
      <c r="AF43" s="401"/>
      <c r="AG43" s="401"/>
      <c r="AH43" s="401"/>
    </row>
    <row r="44" ht="12.0" customHeight="1">
      <c r="A44" s="424"/>
      <c r="B44" s="399"/>
      <c r="C44" s="399"/>
      <c r="D44" s="399"/>
      <c r="E44" s="399"/>
      <c r="F44" s="436"/>
      <c r="G44" s="399"/>
      <c r="H44" s="399"/>
      <c r="I44" s="438"/>
      <c r="J44" s="439"/>
      <c r="K44" s="439"/>
      <c r="L44" s="399"/>
      <c r="M44" s="399"/>
      <c r="N44" s="399"/>
      <c r="O44" s="399"/>
      <c r="P44" s="399"/>
      <c r="Q44" s="399"/>
      <c r="R44" s="399"/>
      <c r="S44" s="400"/>
      <c r="T44" s="400"/>
      <c r="U44" s="400"/>
      <c r="V44" s="400"/>
      <c r="W44" s="400"/>
      <c r="X44" s="400"/>
      <c r="Y44" s="400"/>
      <c r="Z44" s="400"/>
      <c r="AA44" s="400"/>
      <c r="AB44" s="399"/>
      <c r="AC44" s="401"/>
      <c r="AD44" s="401"/>
      <c r="AE44" s="401"/>
      <c r="AF44" s="401"/>
      <c r="AG44" s="401"/>
      <c r="AH44" s="401"/>
    </row>
    <row r="45" ht="12.0" customHeight="1">
      <c r="A45" s="424"/>
      <c r="B45" s="424">
        <v>2.2</v>
      </c>
      <c r="C45" s="399" t="s">
        <v>582</v>
      </c>
      <c r="D45" s="399"/>
      <c r="E45" s="399"/>
      <c r="F45" s="436"/>
      <c r="G45" s="399"/>
      <c r="H45" s="399"/>
      <c r="I45" s="438"/>
      <c r="J45" s="439"/>
      <c r="K45" s="439"/>
      <c r="L45" s="399"/>
      <c r="M45" s="399"/>
      <c r="N45" s="399"/>
      <c r="O45" s="399"/>
      <c r="P45" s="399"/>
      <c r="Q45" s="399"/>
      <c r="R45" s="399"/>
      <c r="S45" s="400"/>
      <c r="T45" s="400">
        <v>845770.0</v>
      </c>
      <c r="U45" s="400"/>
      <c r="V45" s="400"/>
      <c r="W45" s="400"/>
      <c r="X45" s="400"/>
      <c r="Y45" s="400"/>
      <c r="Z45" s="400"/>
      <c r="AA45" s="400">
        <v>845770.0</v>
      </c>
      <c r="AB45" s="399"/>
      <c r="AC45" s="401"/>
      <c r="AD45" s="401"/>
      <c r="AE45" s="401"/>
      <c r="AF45" s="401"/>
      <c r="AG45" s="401"/>
      <c r="AH45" s="401"/>
    </row>
    <row r="46" ht="12.0" customHeight="1">
      <c r="A46" s="424"/>
      <c r="B46" s="399"/>
      <c r="C46" s="399"/>
      <c r="D46" s="399"/>
      <c r="E46" s="399"/>
      <c r="F46" s="436"/>
      <c r="G46" s="436" t="s">
        <v>583</v>
      </c>
      <c r="H46" s="436" t="s">
        <v>584</v>
      </c>
      <c r="I46" s="438"/>
      <c r="J46" s="439"/>
      <c r="K46" s="439"/>
      <c r="L46" s="399"/>
      <c r="M46" s="399"/>
      <c r="N46" s="399"/>
      <c r="O46" s="399"/>
      <c r="P46" s="399"/>
      <c r="Q46" s="399"/>
      <c r="R46" s="399"/>
      <c r="S46" s="400"/>
      <c r="T46" s="400"/>
      <c r="U46" s="400"/>
      <c r="V46" s="400"/>
      <c r="W46" s="400"/>
      <c r="X46" s="400"/>
      <c r="Y46" s="400"/>
      <c r="Z46" s="400"/>
      <c r="AA46" s="400"/>
      <c r="AB46" s="399"/>
      <c r="AC46" s="401"/>
      <c r="AD46" s="401"/>
      <c r="AE46" s="401"/>
      <c r="AF46" s="401"/>
      <c r="AG46" s="401"/>
      <c r="AH46" s="401"/>
    </row>
    <row r="47" ht="12.0" customHeight="1">
      <c r="A47" s="424"/>
      <c r="B47" s="399"/>
      <c r="C47" s="433" t="s">
        <v>298</v>
      </c>
      <c r="D47" s="399"/>
      <c r="E47" s="399"/>
      <c r="F47" s="434" t="s">
        <v>357</v>
      </c>
      <c r="G47" s="435" t="s">
        <v>585</v>
      </c>
      <c r="H47" s="435" t="s">
        <v>586</v>
      </c>
      <c r="I47" s="442" t="s">
        <v>394</v>
      </c>
      <c r="J47" s="439"/>
      <c r="K47" s="439"/>
      <c r="L47" s="399"/>
      <c r="M47" s="399"/>
      <c r="N47" s="399"/>
      <c r="O47" s="399"/>
      <c r="P47" s="399"/>
      <c r="Q47" s="399"/>
      <c r="R47" s="399"/>
      <c r="S47" s="400"/>
      <c r="T47" s="400"/>
      <c r="U47" s="400"/>
      <c r="V47" s="400"/>
      <c r="W47" s="400"/>
      <c r="X47" s="400"/>
      <c r="Y47" s="400"/>
      <c r="Z47" s="400"/>
      <c r="AA47" s="400"/>
      <c r="AB47" s="399"/>
      <c r="AC47" s="401"/>
      <c r="AD47" s="401"/>
      <c r="AE47" s="401"/>
      <c r="AF47" s="401"/>
      <c r="AG47" s="401"/>
      <c r="AH47" s="401"/>
    </row>
    <row r="48" ht="12.0" customHeight="1">
      <c r="A48" s="424"/>
      <c r="B48" s="399"/>
      <c r="C48" s="399" t="s">
        <v>375</v>
      </c>
      <c r="D48" s="399"/>
      <c r="E48" s="399"/>
      <c r="F48" s="436">
        <v>1.0</v>
      </c>
      <c r="G48" s="437">
        <v>161.0</v>
      </c>
      <c r="H48" s="436">
        <v>830.0</v>
      </c>
      <c r="I48" s="443">
        <v>133630.0</v>
      </c>
      <c r="J48" s="439"/>
      <c r="K48" s="439"/>
      <c r="L48" s="399"/>
      <c r="M48" s="399"/>
      <c r="N48" s="399"/>
      <c r="O48" s="399"/>
      <c r="P48" s="399"/>
      <c r="Q48" s="399"/>
      <c r="R48" s="399"/>
      <c r="S48" s="400"/>
      <c r="T48" s="400"/>
      <c r="U48" s="400"/>
      <c r="V48" s="400"/>
      <c r="W48" s="400"/>
      <c r="X48" s="400"/>
      <c r="Y48" s="400"/>
      <c r="Z48" s="400"/>
      <c r="AA48" s="400"/>
      <c r="AB48" s="399"/>
      <c r="AC48" s="401"/>
      <c r="AD48" s="401"/>
      <c r="AE48" s="401"/>
      <c r="AF48" s="401"/>
      <c r="AG48" s="401"/>
      <c r="AH48" s="401"/>
    </row>
    <row r="49" ht="12.0" customHeight="1">
      <c r="A49" s="424"/>
      <c r="B49" s="399"/>
      <c r="C49" s="399" t="s">
        <v>575</v>
      </c>
      <c r="D49" s="399"/>
      <c r="E49" s="399"/>
      <c r="F49" s="436">
        <v>1.0</v>
      </c>
      <c r="G49" s="437">
        <v>161.0</v>
      </c>
      <c r="H49" s="436">
        <v>830.0</v>
      </c>
      <c r="I49" s="443">
        <v>133630.0</v>
      </c>
      <c r="J49" s="439"/>
      <c r="K49" s="439"/>
      <c r="L49" s="399"/>
      <c r="M49" s="399"/>
      <c r="N49" s="399"/>
      <c r="O49" s="399"/>
      <c r="P49" s="399"/>
      <c r="Q49" s="399"/>
      <c r="R49" s="399"/>
      <c r="S49" s="400"/>
      <c r="T49" s="400"/>
      <c r="U49" s="400"/>
      <c r="V49" s="400"/>
      <c r="W49" s="400"/>
      <c r="X49" s="400"/>
      <c r="Y49" s="400"/>
      <c r="Z49" s="400"/>
      <c r="AA49" s="400"/>
      <c r="AB49" s="399"/>
      <c r="AC49" s="401"/>
      <c r="AD49" s="401"/>
      <c r="AE49" s="401"/>
      <c r="AF49" s="401"/>
      <c r="AG49" s="401"/>
      <c r="AH49" s="401"/>
    </row>
    <row r="50" ht="12.0" customHeight="1">
      <c r="A50" s="424"/>
      <c r="B50" s="399"/>
      <c r="C50" s="399" t="s">
        <v>374</v>
      </c>
      <c r="D50" s="399"/>
      <c r="E50" s="399"/>
      <c r="F50" s="436">
        <v>1.0</v>
      </c>
      <c r="G50" s="437">
        <v>161.0</v>
      </c>
      <c r="H50" s="436">
        <v>830.0</v>
      </c>
      <c r="I50" s="443">
        <v>133630.0</v>
      </c>
      <c r="J50" s="439"/>
      <c r="K50" s="439"/>
      <c r="L50" s="399"/>
      <c r="M50" s="399"/>
      <c r="N50" s="399"/>
      <c r="O50" s="399"/>
      <c r="P50" s="399"/>
      <c r="Q50" s="399"/>
      <c r="R50" s="399"/>
      <c r="S50" s="400"/>
      <c r="T50" s="400"/>
      <c r="U50" s="400"/>
      <c r="V50" s="400"/>
      <c r="W50" s="400"/>
      <c r="X50" s="400"/>
      <c r="Y50" s="400"/>
      <c r="Z50" s="400"/>
      <c r="AA50" s="400"/>
      <c r="AB50" s="399"/>
      <c r="AC50" s="401"/>
      <c r="AD50" s="401"/>
      <c r="AE50" s="401"/>
      <c r="AF50" s="401"/>
      <c r="AG50" s="401"/>
      <c r="AH50" s="401"/>
    </row>
    <row r="51" ht="12.0" customHeight="1">
      <c r="A51" s="424"/>
      <c r="B51" s="399"/>
      <c r="C51" s="399" t="s">
        <v>576</v>
      </c>
      <c r="D51" s="399"/>
      <c r="E51" s="399"/>
      <c r="F51" s="436">
        <v>1.0</v>
      </c>
      <c r="G51" s="437">
        <v>161.0</v>
      </c>
      <c r="H51" s="436">
        <v>830.0</v>
      </c>
      <c r="I51" s="443">
        <v>133630.0</v>
      </c>
      <c r="J51" s="439"/>
      <c r="K51" s="439"/>
      <c r="L51" s="399"/>
      <c r="M51" s="399"/>
      <c r="N51" s="399"/>
      <c r="O51" s="399"/>
      <c r="P51" s="399"/>
      <c r="Q51" s="399"/>
      <c r="R51" s="399"/>
      <c r="S51" s="400"/>
      <c r="T51" s="400"/>
      <c r="U51" s="400"/>
      <c r="V51" s="400"/>
      <c r="W51" s="400"/>
      <c r="X51" s="400"/>
      <c r="Y51" s="400"/>
      <c r="Z51" s="400"/>
      <c r="AA51" s="400"/>
      <c r="AB51" s="399"/>
      <c r="AC51" s="401"/>
      <c r="AD51" s="401"/>
      <c r="AE51" s="401"/>
      <c r="AF51" s="401"/>
      <c r="AG51" s="401"/>
      <c r="AH51" s="401"/>
    </row>
    <row r="52" ht="12.0" customHeight="1">
      <c r="A52" s="424"/>
      <c r="B52" s="399"/>
      <c r="C52" s="399" t="s">
        <v>577</v>
      </c>
      <c r="D52" s="399"/>
      <c r="E52" s="399"/>
      <c r="F52" s="436">
        <v>1.0</v>
      </c>
      <c r="G52" s="437">
        <v>75.0</v>
      </c>
      <c r="H52" s="436">
        <v>830.0</v>
      </c>
      <c r="I52" s="443">
        <v>62250.0</v>
      </c>
      <c r="J52" s="439"/>
      <c r="K52" s="439"/>
      <c r="L52" s="399"/>
      <c r="M52" s="399"/>
      <c r="N52" s="399"/>
      <c r="O52" s="399"/>
      <c r="P52" s="399"/>
      <c r="Q52" s="399"/>
      <c r="R52" s="399"/>
      <c r="S52" s="400"/>
      <c r="T52" s="400"/>
      <c r="U52" s="400"/>
      <c r="V52" s="400"/>
      <c r="W52" s="400"/>
      <c r="X52" s="400"/>
      <c r="Y52" s="400"/>
      <c r="Z52" s="400"/>
      <c r="AA52" s="400"/>
      <c r="AB52" s="399"/>
      <c r="AC52" s="401"/>
      <c r="AD52" s="401"/>
      <c r="AE52" s="401"/>
      <c r="AF52" s="401"/>
      <c r="AG52" s="401"/>
      <c r="AH52" s="401"/>
    </row>
    <row r="53" ht="12.0" customHeight="1">
      <c r="A53" s="424"/>
      <c r="B53" s="399"/>
      <c r="C53" s="399" t="s">
        <v>581</v>
      </c>
      <c r="D53" s="399"/>
      <c r="E53" s="399"/>
      <c r="F53" s="435">
        <v>4.0</v>
      </c>
      <c r="G53" s="437">
        <v>75.0</v>
      </c>
      <c r="H53" s="436">
        <v>830.0</v>
      </c>
      <c r="I53" s="444">
        <v>249000.0</v>
      </c>
      <c r="J53" s="439"/>
      <c r="K53" s="439"/>
      <c r="L53" s="399"/>
      <c r="M53" s="399"/>
      <c r="N53" s="399"/>
      <c r="O53" s="399"/>
      <c r="P53" s="399"/>
      <c r="Q53" s="399"/>
      <c r="R53" s="399"/>
      <c r="S53" s="400"/>
      <c r="T53" s="400"/>
      <c r="U53" s="400"/>
      <c r="V53" s="400"/>
      <c r="W53" s="400"/>
      <c r="X53" s="400"/>
      <c r="Y53" s="400"/>
      <c r="Z53" s="400"/>
      <c r="AA53" s="400"/>
      <c r="AB53" s="399"/>
      <c r="AC53" s="401"/>
      <c r="AD53" s="401"/>
      <c r="AE53" s="401"/>
      <c r="AF53" s="401"/>
      <c r="AG53" s="401"/>
      <c r="AH53" s="401"/>
    </row>
    <row r="54" ht="12.0" customHeight="1">
      <c r="A54" s="424"/>
      <c r="B54" s="399"/>
      <c r="C54" s="399"/>
      <c r="D54" s="399"/>
      <c r="E54" s="399"/>
      <c r="F54" s="436">
        <v>9.0</v>
      </c>
      <c r="G54" s="437"/>
      <c r="H54" s="399"/>
      <c r="I54" s="443">
        <v>845770.0</v>
      </c>
      <c r="J54" s="439"/>
      <c r="K54" s="439"/>
      <c r="L54" s="399"/>
      <c r="M54" s="399"/>
      <c r="N54" s="399"/>
      <c r="O54" s="399"/>
      <c r="P54" s="399"/>
      <c r="Q54" s="399"/>
      <c r="R54" s="399"/>
      <c r="S54" s="400"/>
      <c r="T54" s="400"/>
      <c r="U54" s="400"/>
      <c r="V54" s="400"/>
      <c r="W54" s="400"/>
      <c r="X54" s="400"/>
      <c r="Y54" s="400"/>
      <c r="Z54" s="400"/>
      <c r="AA54" s="400"/>
      <c r="AB54" s="399"/>
      <c r="AC54" s="401"/>
      <c r="AD54" s="401"/>
      <c r="AE54" s="401"/>
      <c r="AF54" s="401"/>
      <c r="AG54" s="401"/>
      <c r="AH54" s="401"/>
    </row>
    <row r="55" ht="12.0" customHeight="1">
      <c r="A55" s="424"/>
      <c r="B55" s="399"/>
      <c r="C55" s="399"/>
      <c r="D55" s="399"/>
      <c r="E55" s="399"/>
      <c r="F55" s="399"/>
      <c r="G55" s="399"/>
      <c r="H55" s="399"/>
      <c r="I55" s="399"/>
      <c r="J55" s="399"/>
      <c r="K55" s="399"/>
      <c r="L55" s="399"/>
      <c r="M55" s="399"/>
      <c r="N55" s="399"/>
      <c r="O55" s="399"/>
      <c r="P55" s="399"/>
      <c r="Q55" s="399"/>
      <c r="R55" s="399"/>
      <c r="S55" s="400"/>
      <c r="T55" s="400"/>
      <c r="U55" s="400"/>
      <c r="V55" s="400"/>
      <c r="W55" s="400"/>
      <c r="X55" s="400"/>
      <c r="Y55" s="400"/>
      <c r="Z55" s="400"/>
      <c r="AA55" s="400"/>
      <c r="AB55" s="399"/>
      <c r="AC55" s="401"/>
      <c r="AD55" s="401"/>
      <c r="AE55" s="401"/>
      <c r="AF55" s="401"/>
      <c r="AG55" s="401"/>
      <c r="AH55" s="401"/>
    </row>
    <row r="56" ht="12.0" customHeight="1">
      <c r="A56" s="424"/>
      <c r="B56" s="424">
        <v>2.3</v>
      </c>
      <c r="C56" s="399" t="s">
        <v>862</v>
      </c>
      <c r="D56" s="399"/>
      <c r="E56" s="399"/>
      <c r="F56" s="399"/>
      <c r="G56" s="399"/>
      <c r="H56" s="399"/>
      <c r="I56" s="399"/>
      <c r="J56" s="399"/>
      <c r="K56" s="431"/>
      <c r="L56" s="423">
        <v>34971.42857142858</v>
      </c>
      <c r="M56" s="423"/>
      <c r="N56" s="423"/>
      <c r="O56" s="423"/>
      <c r="P56" s="423"/>
      <c r="Q56" s="423"/>
      <c r="R56" s="423"/>
      <c r="S56" s="400"/>
      <c r="T56" s="400">
        <v>1977809.142857143</v>
      </c>
      <c r="U56" s="400"/>
      <c r="V56" s="400"/>
      <c r="W56" s="400"/>
      <c r="X56" s="400"/>
      <c r="Y56" s="400"/>
      <c r="Z56" s="400"/>
      <c r="AA56" s="400">
        <v>1977809.142857143</v>
      </c>
      <c r="AB56" s="445"/>
      <c r="AC56" s="401"/>
      <c r="AD56" s="401"/>
      <c r="AE56" s="401"/>
      <c r="AF56" s="401"/>
      <c r="AG56" s="401"/>
      <c r="AH56" s="401"/>
    </row>
    <row r="57" ht="12.0" customHeight="1">
      <c r="A57" s="424"/>
      <c r="B57" s="424"/>
      <c r="C57" s="399"/>
      <c r="D57" s="399"/>
      <c r="E57" s="399"/>
      <c r="F57" s="399"/>
      <c r="G57" s="399"/>
      <c r="H57" s="399"/>
      <c r="I57" s="399"/>
      <c r="J57" s="399"/>
      <c r="K57" s="431"/>
      <c r="L57" s="423"/>
      <c r="M57" s="423"/>
      <c r="N57" s="423"/>
      <c r="O57" s="423"/>
      <c r="P57" s="423"/>
      <c r="Q57" s="423"/>
      <c r="R57" s="423"/>
      <c r="S57" s="400"/>
      <c r="T57" s="400"/>
      <c r="U57" s="400"/>
      <c r="V57" s="400"/>
      <c r="W57" s="400"/>
      <c r="X57" s="400"/>
      <c r="Y57" s="400"/>
      <c r="Z57" s="400"/>
      <c r="AA57" s="400"/>
      <c r="AB57" s="445"/>
      <c r="AC57" s="401"/>
      <c r="AD57" s="401"/>
      <c r="AE57" s="401"/>
      <c r="AF57" s="401"/>
      <c r="AG57" s="401"/>
      <c r="AH57" s="401"/>
    </row>
    <row r="58" ht="12.0" customHeight="1">
      <c r="A58" s="424"/>
      <c r="B58" s="399"/>
      <c r="C58" s="399" t="s">
        <v>364</v>
      </c>
      <c r="D58" s="425">
        <v>510.0</v>
      </c>
      <c r="E58" s="426" t="s">
        <v>567</v>
      </c>
      <c r="F58" s="427">
        <v>72.85714285714286</v>
      </c>
      <c r="G58" s="429">
        <v>364.28571428571433</v>
      </c>
      <c r="H58" s="424" t="s">
        <v>569</v>
      </c>
      <c r="I58" s="494" t="s">
        <v>1112</v>
      </c>
      <c r="J58" s="399"/>
      <c r="K58" s="399"/>
      <c r="L58" s="423"/>
      <c r="M58" s="423"/>
      <c r="N58" s="423"/>
      <c r="O58" s="423"/>
      <c r="P58" s="423"/>
      <c r="Q58" s="423"/>
      <c r="R58" s="423"/>
      <c r="S58" s="400"/>
      <c r="T58" s="400"/>
      <c r="U58" s="400"/>
      <c r="V58" s="400"/>
      <c r="W58" s="400"/>
      <c r="X58" s="400"/>
      <c r="Y58" s="400"/>
      <c r="Z58" s="400"/>
      <c r="AA58" s="400"/>
      <c r="AB58" s="445"/>
      <c r="AC58" s="401"/>
      <c r="AD58" s="401"/>
      <c r="AE58" s="401"/>
      <c r="AF58" s="401"/>
      <c r="AG58" s="401"/>
      <c r="AH58" s="401"/>
    </row>
    <row r="59" ht="12.0" customHeight="1">
      <c r="A59" s="424"/>
      <c r="B59" s="399"/>
      <c r="C59" s="424"/>
      <c r="D59" s="399"/>
      <c r="E59" s="399"/>
      <c r="F59" s="399"/>
      <c r="G59" s="399"/>
      <c r="H59" s="399"/>
      <c r="I59" s="424"/>
      <c r="J59" s="399"/>
      <c r="K59" s="399"/>
      <c r="L59" s="423"/>
      <c r="M59" s="423"/>
      <c r="N59" s="423"/>
      <c r="O59" s="423"/>
      <c r="P59" s="423"/>
      <c r="Q59" s="423"/>
      <c r="R59" s="423"/>
      <c r="S59" s="400"/>
      <c r="T59" s="400"/>
      <c r="U59" s="400"/>
      <c r="V59" s="400"/>
      <c r="W59" s="400"/>
      <c r="X59" s="400"/>
      <c r="Y59" s="400"/>
      <c r="Z59" s="400"/>
      <c r="AA59" s="400"/>
      <c r="AB59" s="445"/>
      <c r="AC59" s="401"/>
      <c r="AD59" s="401"/>
      <c r="AE59" s="401"/>
      <c r="AF59" s="401"/>
      <c r="AG59" s="401"/>
      <c r="AH59" s="401"/>
    </row>
    <row r="60" ht="12.0" customHeight="1">
      <c r="A60" s="424"/>
      <c r="B60" s="424"/>
      <c r="C60" s="399"/>
      <c r="D60" s="399"/>
      <c r="E60" s="399"/>
      <c r="F60" s="399"/>
      <c r="G60" s="399"/>
      <c r="H60" s="399"/>
      <c r="I60" s="399"/>
      <c r="J60" s="399"/>
      <c r="K60" s="399"/>
      <c r="L60" s="423"/>
      <c r="M60" s="423"/>
      <c r="N60" s="423"/>
      <c r="O60" s="423"/>
      <c r="P60" s="423"/>
      <c r="Q60" s="423"/>
      <c r="R60" s="423"/>
      <c r="S60" s="400"/>
      <c r="T60" s="400"/>
      <c r="U60" s="400"/>
      <c r="V60" s="400"/>
      <c r="W60" s="400"/>
      <c r="X60" s="400"/>
      <c r="Y60" s="400"/>
      <c r="Z60" s="400"/>
      <c r="AA60" s="400"/>
      <c r="AB60" s="445"/>
      <c r="AC60" s="401"/>
      <c r="AD60" s="401"/>
      <c r="AE60" s="401"/>
      <c r="AF60" s="401"/>
      <c r="AG60" s="401"/>
      <c r="AH60" s="401"/>
    </row>
    <row r="61" ht="12.0" customHeight="1">
      <c r="A61" s="424"/>
      <c r="B61" s="424"/>
      <c r="C61" s="433" t="s">
        <v>298</v>
      </c>
      <c r="D61" s="399"/>
      <c r="E61" s="399"/>
      <c r="F61" s="434" t="s">
        <v>357</v>
      </c>
      <c r="G61" s="435" t="s">
        <v>155</v>
      </c>
      <c r="H61" s="434" t="s">
        <v>358</v>
      </c>
      <c r="I61" s="435" t="s">
        <v>359</v>
      </c>
      <c r="J61" s="435" t="s">
        <v>360</v>
      </c>
      <c r="K61" s="435" t="s">
        <v>347</v>
      </c>
      <c r="L61" s="399"/>
      <c r="M61" s="399"/>
      <c r="N61" s="399"/>
      <c r="O61" s="399"/>
      <c r="P61" s="399"/>
      <c r="Q61" s="399"/>
      <c r="R61" s="399"/>
      <c r="S61" s="400"/>
      <c r="T61" s="400"/>
      <c r="U61" s="400"/>
      <c r="V61" s="400"/>
      <c r="W61" s="400"/>
      <c r="X61" s="400"/>
      <c r="Y61" s="400"/>
      <c r="Z61" s="400"/>
      <c r="AA61" s="400"/>
      <c r="AB61" s="399"/>
      <c r="AC61" s="401"/>
      <c r="AD61" s="401"/>
      <c r="AE61" s="401"/>
      <c r="AF61" s="401"/>
      <c r="AG61" s="401"/>
      <c r="AH61" s="401"/>
    </row>
    <row r="62" ht="12.0" customHeight="1">
      <c r="A62" s="424"/>
      <c r="B62" s="424"/>
      <c r="C62" s="399" t="s">
        <v>589</v>
      </c>
      <c r="D62" s="399"/>
      <c r="E62" s="399"/>
      <c r="F62" s="435">
        <v>12.0</v>
      </c>
      <c r="G62" s="437">
        <v>56.555</v>
      </c>
      <c r="H62" s="430">
        <v>364.28571428571433</v>
      </c>
      <c r="I62" s="438">
        <v>1.0</v>
      </c>
      <c r="J62" s="440">
        <v>1977809.142857143</v>
      </c>
      <c r="K62" s="495">
        <v>34971.42857142858</v>
      </c>
      <c r="L62" s="399"/>
      <c r="M62" s="399"/>
      <c r="N62" s="399"/>
      <c r="O62" s="399"/>
      <c r="P62" s="399"/>
      <c r="Q62" s="399"/>
      <c r="R62" s="399"/>
      <c r="S62" s="400"/>
      <c r="T62" s="400"/>
      <c r="U62" s="400"/>
      <c r="V62" s="400"/>
      <c r="W62" s="400"/>
      <c r="X62" s="400"/>
      <c r="Y62" s="400"/>
      <c r="Z62" s="400"/>
      <c r="AA62" s="400"/>
      <c r="AB62" s="399"/>
      <c r="AC62" s="401"/>
      <c r="AD62" s="401"/>
      <c r="AE62" s="401"/>
      <c r="AF62" s="401"/>
      <c r="AG62" s="401"/>
      <c r="AH62" s="401"/>
    </row>
    <row r="63" ht="12.0" customHeight="1">
      <c r="A63" s="424"/>
      <c r="B63" s="399"/>
      <c r="C63" s="399"/>
      <c r="D63" s="399"/>
      <c r="E63" s="399"/>
      <c r="F63" s="436">
        <v>12.0</v>
      </c>
      <c r="G63" s="399"/>
      <c r="H63" s="399"/>
      <c r="I63" s="438"/>
      <c r="J63" s="439">
        <v>1977809.142857143</v>
      </c>
      <c r="K63" s="427">
        <v>34971.42857142858</v>
      </c>
      <c r="L63" s="399"/>
      <c r="M63" s="399"/>
      <c r="N63" s="399"/>
      <c r="O63" s="399"/>
      <c r="P63" s="399"/>
      <c r="Q63" s="399"/>
      <c r="R63" s="399"/>
      <c r="S63" s="400"/>
      <c r="T63" s="400"/>
      <c r="U63" s="400"/>
      <c r="V63" s="400"/>
      <c r="W63" s="400"/>
      <c r="X63" s="400"/>
      <c r="Y63" s="400"/>
      <c r="Z63" s="400"/>
      <c r="AA63" s="400"/>
      <c r="AB63" s="399"/>
      <c r="AC63" s="401"/>
      <c r="AD63" s="401"/>
      <c r="AE63" s="401"/>
      <c r="AF63" s="401"/>
      <c r="AG63" s="401"/>
      <c r="AH63" s="401"/>
    </row>
    <row r="64" ht="12.0" customHeight="1">
      <c r="A64" s="424"/>
      <c r="B64" s="399"/>
      <c r="C64" s="399"/>
      <c r="D64" s="399"/>
      <c r="E64" s="399"/>
      <c r="F64" s="399"/>
      <c r="G64" s="399"/>
      <c r="H64" s="399"/>
      <c r="I64" s="399"/>
      <c r="J64" s="399"/>
      <c r="K64" s="399"/>
      <c r="L64" s="399"/>
      <c r="M64" s="399"/>
      <c r="N64" s="399"/>
      <c r="O64" s="399"/>
      <c r="P64" s="399"/>
      <c r="Q64" s="399"/>
      <c r="R64" s="399"/>
      <c r="S64" s="400"/>
      <c r="T64" s="400"/>
      <c r="U64" s="400"/>
      <c r="V64" s="400"/>
      <c r="W64" s="400"/>
      <c r="X64" s="400"/>
      <c r="Y64" s="400"/>
      <c r="Z64" s="400"/>
      <c r="AA64" s="400"/>
      <c r="AB64" s="399"/>
      <c r="AC64" s="401"/>
      <c r="AD64" s="401"/>
      <c r="AE64" s="401"/>
      <c r="AF64" s="401"/>
      <c r="AG64" s="401"/>
      <c r="AH64" s="401"/>
    </row>
    <row r="65" ht="12.0" customHeight="1">
      <c r="A65" s="424"/>
      <c r="B65" s="424">
        <v>2.4</v>
      </c>
      <c r="C65" s="399" t="s">
        <v>1113</v>
      </c>
      <c r="D65" s="399"/>
      <c r="E65" s="399"/>
      <c r="F65" s="399"/>
      <c r="G65" s="399"/>
      <c r="H65" s="399"/>
      <c r="I65" s="399"/>
      <c r="J65" s="399"/>
      <c r="K65" s="431"/>
      <c r="L65" s="423">
        <v>10971.428571428572</v>
      </c>
      <c r="M65" s="423"/>
      <c r="N65" s="423"/>
      <c r="O65" s="423"/>
      <c r="P65" s="423"/>
      <c r="Q65" s="423"/>
      <c r="R65" s="423"/>
      <c r="S65" s="400"/>
      <c r="T65" s="400">
        <v>620489.1428571428</v>
      </c>
      <c r="U65" s="400"/>
      <c r="V65" s="400"/>
      <c r="W65" s="400"/>
      <c r="X65" s="400"/>
      <c r="Y65" s="400"/>
      <c r="Z65" s="400"/>
      <c r="AA65" s="400">
        <v>620489.1428571428</v>
      </c>
      <c r="AB65" s="445"/>
      <c r="AC65" s="401"/>
      <c r="AD65" s="401"/>
      <c r="AE65" s="401"/>
      <c r="AF65" s="401"/>
      <c r="AG65" s="401"/>
      <c r="AH65" s="401"/>
    </row>
    <row r="66" ht="12.0" customHeight="1">
      <c r="A66" s="424"/>
      <c r="B66" s="424"/>
      <c r="C66" s="399"/>
      <c r="D66" s="399"/>
      <c r="E66" s="399"/>
      <c r="F66" s="399"/>
      <c r="G66" s="399"/>
      <c r="H66" s="399"/>
      <c r="I66" s="399"/>
      <c r="J66" s="399"/>
      <c r="K66" s="431"/>
      <c r="L66" s="423"/>
      <c r="M66" s="423"/>
      <c r="N66" s="423"/>
      <c r="O66" s="423"/>
      <c r="P66" s="423"/>
      <c r="Q66" s="423"/>
      <c r="R66" s="423"/>
      <c r="S66" s="400"/>
      <c r="T66" s="400"/>
      <c r="U66" s="400"/>
      <c r="V66" s="400"/>
      <c r="W66" s="400"/>
      <c r="X66" s="400"/>
      <c r="Y66" s="400"/>
      <c r="Z66" s="400"/>
      <c r="AA66" s="400"/>
      <c r="AB66" s="445"/>
      <c r="AC66" s="401"/>
      <c r="AD66" s="401"/>
      <c r="AE66" s="401"/>
      <c r="AF66" s="401"/>
      <c r="AG66" s="401"/>
      <c r="AH66" s="401"/>
    </row>
    <row r="67" ht="12.0" customHeight="1">
      <c r="A67" s="424"/>
      <c r="B67" s="399"/>
      <c r="C67" s="399" t="s">
        <v>364</v>
      </c>
      <c r="D67" s="425">
        <v>320.0</v>
      </c>
      <c r="E67" s="426" t="s">
        <v>567</v>
      </c>
      <c r="F67" s="427">
        <v>45.714285714285715</v>
      </c>
      <c r="G67" s="429">
        <v>228.57142857142858</v>
      </c>
      <c r="H67" s="424" t="s">
        <v>569</v>
      </c>
      <c r="I67" s="494" t="s">
        <v>1114</v>
      </c>
      <c r="J67" s="399"/>
      <c r="K67" s="399"/>
      <c r="L67" s="423"/>
      <c r="M67" s="423"/>
      <c r="N67" s="423"/>
      <c r="O67" s="423"/>
      <c r="P67" s="423"/>
      <c r="Q67" s="423"/>
      <c r="R67" s="423"/>
      <c r="S67" s="400"/>
      <c r="T67" s="400"/>
      <c r="U67" s="400"/>
      <c r="V67" s="400"/>
      <c r="W67" s="400"/>
      <c r="X67" s="400"/>
      <c r="Y67" s="400"/>
      <c r="Z67" s="400"/>
      <c r="AA67" s="400"/>
      <c r="AB67" s="445"/>
      <c r="AC67" s="401"/>
      <c r="AD67" s="401"/>
      <c r="AE67" s="401"/>
      <c r="AF67" s="401"/>
      <c r="AG67" s="401"/>
      <c r="AH67" s="401"/>
    </row>
    <row r="68" ht="12.0" customHeight="1">
      <c r="A68" s="424"/>
      <c r="B68" s="399"/>
      <c r="C68" s="424"/>
      <c r="D68" s="399"/>
      <c r="E68" s="399"/>
      <c r="F68" s="399"/>
      <c r="G68" s="399"/>
      <c r="H68" s="399"/>
      <c r="I68" s="424"/>
      <c r="J68" s="399"/>
      <c r="K68" s="399"/>
      <c r="L68" s="423"/>
      <c r="M68" s="423"/>
      <c r="N68" s="423"/>
      <c r="O68" s="423"/>
      <c r="P68" s="423"/>
      <c r="Q68" s="423"/>
      <c r="R68" s="423"/>
      <c r="S68" s="400"/>
      <c r="T68" s="400"/>
      <c r="U68" s="400"/>
      <c r="V68" s="400"/>
      <c r="W68" s="400"/>
      <c r="X68" s="400"/>
      <c r="Y68" s="400"/>
      <c r="Z68" s="400"/>
      <c r="AA68" s="400"/>
      <c r="AB68" s="445"/>
      <c r="AC68" s="401"/>
      <c r="AD68" s="401"/>
      <c r="AE68" s="401"/>
      <c r="AF68" s="401"/>
      <c r="AG68" s="401"/>
      <c r="AH68" s="401"/>
    </row>
    <row r="69" ht="12.0" customHeight="1">
      <c r="A69" s="424"/>
      <c r="B69" s="424"/>
      <c r="C69" s="399"/>
      <c r="D69" s="399"/>
      <c r="E69" s="399"/>
      <c r="F69" s="399"/>
      <c r="G69" s="399"/>
      <c r="H69" s="399"/>
      <c r="I69" s="399"/>
      <c r="J69" s="399"/>
      <c r="K69" s="399"/>
      <c r="L69" s="423"/>
      <c r="M69" s="423"/>
      <c r="N69" s="423"/>
      <c r="O69" s="423"/>
      <c r="P69" s="423"/>
      <c r="Q69" s="423"/>
      <c r="R69" s="423"/>
      <c r="S69" s="400"/>
      <c r="T69" s="400"/>
      <c r="U69" s="400"/>
      <c r="V69" s="400"/>
      <c r="W69" s="400"/>
      <c r="X69" s="400"/>
      <c r="Y69" s="400"/>
      <c r="Z69" s="400"/>
      <c r="AA69" s="400"/>
      <c r="AB69" s="445"/>
      <c r="AC69" s="401"/>
      <c r="AD69" s="401"/>
      <c r="AE69" s="401"/>
      <c r="AF69" s="401"/>
      <c r="AG69" s="401"/>
      <c r="AH69" s="401"/>
    </row>
    <row r="70" ht="12.0" customHeight="1">
      <c r="A70" s="424"/>
      <c r="B70" s="424"/>
      <c r="C70" s="433" t="s">
        <v>298</v>
      </c>
      <c r="D70" s="399"/>
      <c r="E70" s="399"/>
      <c r="F70" s="434" t="s">
        <v>357</v>
      </c>
      <c r="G70" s="435" t="s">
        <v>155</v>
      </c>
      <c r="H70" s="434" t="s">
        <v>358</v>
      </c>
      <c r="I70" s="435" t="s">
        <v>359</v>
      </c>
      <c r="J70" s="435" t="s">
        <v>360</v>
      </c>
      <c r="K70" s="435" t="s">
        <v>347</v>
      </c>
      <c r="L70" s="399"/>
      <c r="M70" s="399"/>
      <c r="N70" s="399"/>
      <c r="O70" s="399"/>
      <c r="P70" s="399"/>
      <c r="Q70" s="399"/>
      <c r="R70" s="399"/>
      <c r="S70" s="400"/>
      <c r="T70" s="400"/>
      <c r="U70" s="400"/>
      <c r="V70" s="400"/>
      <c r="W70" s="400"/>
      <c r="X70" s="400"/>
      <c r="Y70" s="400"/>
      <c r="Z70" s="400"/>
      <c r="AA70" s="400"/>
      <c r="AB70" s="399"/>
      <c r="AC70" s="401"/>
      <c r="AD70" s="401"/>
      <c r="AE70" s="401"/>
      <c r="AF70" s="401"/>
      <c r="AG70" s="401"/>
      <c r="AH70" s="401"/>
    </row>
    <row r="71" ht="12.0" customHeight="1">
      <c r="A71" s="424"/>
      <c r="B71" s="424"/>
      <c r="C71" s="399" t="s">
        <v>589</v>
      </c>
      <c r="D71" s="399"/>
      <c r="E71" s="399"/>
      <c r="F71" s="435">
        <v>6.0</v>
      </c>
      <c r="G71" s="437">
        <v>56.555</v>
      </c>
      <c r="H71" s="430">
        <v>228.57142857142858</v>
      </c>
      <c r="I71" s="438">
        <v>1.0</v>
      </c>
      <c r="J71" s="440">
        <v>620489.1428571428</v>
      </c>
      <c r="K71" s="495">
        <v>10971.428571428572</v>
      </c>
      <c r="L71" s="399"/>
      <c r="M71" s="399"/>
      <c r="N71" s="399"/>
      <c r="O71" s="399"/>
      <c r="P71" s="399"/>
      <c r="Q71" s="399"/>
      <c r="R71" s="399"/>
      <c r="S71" s="400"/>
      <c r="T71" s="400"/>
      <c r="U71" s="400"/>
      <c r="V71" s="400"/>
      <c r="W71" s="400"/>
      <c r="X71" s="400"/>
      <c r="Y71" s="400"/>
      <c r="Z71" s="400"/>
      <c r="AA71" s="400"/>
      <c r="AB71" s="399"/>
      <c r="AC71" s="401"/>
      <c r="AD71" s="401"/>
      <c r="AE71" s="401"/>
      <c r="AF71" s="401"/>
      <c r="AG71" s="401"/>
      <c r="AH71" s="401"/>
    </row>
    <row r="72" ht="12.0" customHeight="1">
      <c r="A72" s="424"/>
      <c r="B72" s="399"/>
      <c r="C72" s="399"/>
      <c r="D72" s="399"/>
      <c r="E72" s="399"/>
      <c r="F72" s="436">
        <v>6.0</v>
      </c>
      <c r="G72" s="399"/>
      <c r="H72" s="399"/>
      <c r="I72" s="438"/>
      <c r="J72" s="439">
        <v>620489.1428571428</v>
      </c>
      <c r="K72" s="427">
        <v>10971.428571428572</v>
      </c>
      <c r="L72" s="399"/>
      <c r="M72" s="399"/>
      <c r="N72" s="399"/>
      <c r="O72" s="399"/>
      <c r="P72" s="399"/>
      <c r="Q72" s="399"/>
      <c r="R72" s="399"/>
      <c r="S72" s="400"/>
      <c r="T72" s="400"/>
      <c r="U72" s="400"/>
      <c r="V72" s="400"/>
      <c r="W72" s="400"/>
      <c r="X72" s="400"/>
      <c r="Y72" s="400"/>
      <c r="Z72" s="400"/>
      <c r="AA72" s="400"/>
      <c r="AB72" s="399"/>
      <c r="AC72" s="401"/>
      <c r="AD72" s="401"/>
      <c r="AE72" s="401"/>
      <c r="AF72" s="401"/>
      <c r="AG72" s="401"/>
      <c r="AH72" s="401"/>
    </row>
    <row r="73" ht="12.0" customHeight="1">
      <c r="A73" s="424"/>
      <c r="B73" s="399"/>
      <c r="C73" s="399"/>
      <c r="D73" s="399"/>
      <c r="E73" s="399"/>
      <c r="F73" s="399"/>
      <c r="G73" s="399"/>
      <c r="H73" s="399"/>
      <c r="I73" s="399"/>
      <c r="J73" s="399"/>
      <c r="K73" s="399"/>
      <c r="L73" s="399"/>
      <c r="M73" s="399"/>
      <c r="N73" s="399"/>
      <c r="O73" s="399"/>
      <c r="P73" s="399"/>
      <c r="Q73" s="399"/>
      <c r="R73" s="399"/>
      <c r="S73" s="400"/>
      <c r="T73" s="400"/>
      <c r="U73" s="400"/>
      <c r="V73" s="400"/>
      <c r="W73" s="400"/>
      <c r="X73" s="400"/>
      <c r="Y73" s="400"/>
      <c r="Z73" s="400"/>
      <c r="AA73" s="400"/>
      <c r="AB73" s="399"/>
      <c r="AC73" s="401"/>
      <c r="AD73" s="401"/>
      <c r="AE73" s="401"/>
      <c r="AF73" s="401"/>
      <c r="AG73" s="401"/>
      <c r="AH73" s="401"/>
    </row>
    <row r="74" ht="12.0" customHeight="1">
      <c r="A74" s="424"/>
      <c r="B74" s="424">
        <v>2.5</v>
      </c>
      <c r="C74" s="399" t="s">
        <v>361</v>
      </c>
      <c r="D74" s="399"/>
      <c r="E74" s="399"/>
      <c r="F74" s="399"/>
      <c r="G74" s="399"/>
      <c r="H74" s="431"/>
      <c r="I74" s="431"/>
      <c r="J74" s="431"/>
      <c r="K74" s="431"/>
      <c r="L74" s="399"/>
      <c r="M74" s="399"/>
      <c r="N74" s="399"/>
      <c r="O74" s="399"/>
      <c r="P74" s="399"/>
      <c r="Q74" s="445"/>
      <c r="R74" s="445"/>
      <c r="S74" s="400">
        <v>1690181.5983029497</v>
      </c>
      <c r="T74" s="400"/>
      <c r="U74" s="400"/>
      <c r="V74" s="400"/>
      <c r="W74" s="400"/>
      <c r="X74" s="400"/>
      <c r="Y74" s="400"/>
      <c r="Z74" s="400"/>
      <c r="AA74" s="400">
        <v>1690181.5983029497</v>
      </c>
      <c r="AB74" s="399"/>
      <c r="AC74" s="401"/>
      <c r="AD74" s="401"/>
      <c r="AE74" s="401"/>
      <c r="AF74" s="401"/>
      <c r="AG74" s="401"/>
      <c r="AH74" s="401"/>
    </row>
    <row r="75" ht="12.0" customHeight="1">
      <c r="A75" s="424"/>
      <c r="B75" s="424"/>
      <c r="C75" s="399"/>
      <c r="D75" s="399"/>
      <c r="E75" s="399"/>
      <c r="F75" s="399"/>
      <c r="G75" s="399"/>
      <c r="H75" s="399"/>
      <c r="I75" s="399"/>
      <c r="J75" s="399"/>
      <c r="K75" s="399"/>
      <c r="L75" s="399"/>
      <c r="M75" s="399"/>
      <c r="N75" s="399"/>
      <c r="O75" s="399"/>
      <c r="P75" s="399"/>
      <c r="Q75" s="399"/>
      <c r="R75" s="399"/>
      <c r="S75" s="400"/>
      <c r="T75" s="400"/>
      <c r="U75" s="400"/>
      <c r="V75" s="400"/>
      <c r="W75" s="400"/>
      <c r="X75" s="400"/>
      <c r="Y75" s="400"/>
      <c r="Z75" s="400"/>
      <c r="AA75" s="400"/>
      <c r="AB75" s="399"/>
      <c r="AC75" s="401"/>
      <c r="AD75" s="401"/>
      <c r="AE75" s="401"/>
      <c r="AF75" s="401"/>
      <c r="AG75" s="401"/>
      <c r="AH75" s="401"/>
    </row>
    <row r="76" ht="12.0" customHeight="1">
      <c r="A76" s="424"/>
      <c r="B76" s="424"/>
      <c r="C76" s="433" t="s">
        <v>153</v>
      </c>
      <c r="D76" s="441"/>
      <c r="E76" s="399"/>
      <c r="F76" s="435" t="s">
        <v>183</v>
      </c>
      <c r="G76" s="435" t="s">
        <v>155</v>
      </c>
      <c r="H76" s="435" t="s">
        <v>360</v>
      </c>
      <c r="I76" s="399"/>
      <c r="J76" s="399"/>
      <c r="K76" s="399"/>
      <c r="L76" s="399"/>
      <c r="M76" s="399"/>
      <c r="N76" s="399"/>
      <c r="O76" s="399"/>
      <c r="P76" s="399"/>
      <c r="Q76" s="399"/>
      <c r="R76" s="399"/>
      <c r="S76" s="400"/>
      <c r="T76" s="445"/>
      <c r="U76" s="400"/>
      <c r="V76" s="400"/>
      <c r="W76" s="400"/>
      <c r="X76" s="400"/>
      <c r="Y76" s="400"/>
      <c r="Z76" s="400"/>
      <c r="AA76" s="400"/>
      <c r="AB76" s="399"/>
      <c r="AC76" s="401"/>
      <c r="AD76" s="401"/>
      <c r="AE76" s="401"/>
      <c r="AF76" s="401"/>
      <c r="AG76" s="401"/>
      <c r="AH76" s="401"/>
    </row>
    <row r="77" ht="12.0" customHeight="1">
      <c r="A77" s="424"/>
      <c r="B77" s="424"/>
      <c r="C77" s="403" t="s">
        <v>156</v>
      </c>
      <c r="D77" s="399"/>
      <c r="E77" s="399"/>
      <c r="F77" s="403">
        <v>2.0</v>
      </c>
      <c r="G77" s="439">
        <v>3598.14</v>
      </c>
      <c r="H77" s="439">
        <v>7196.28</v>
      </c>
      <c r="I77" s="403"/>
      <c r="J77" s="399"/>
      <c r="K77" s="399"/>
      <c r="L77" s="399"/>
      <c r="M77" s="399"/>
      <c r="N77" s="399"/>
      <c r="O77" s="399"/>
      <c r="P77" s="399"/>
      <c r="Q77" s="399"/>
      <c r="R77" s="399"/>
      <c r="S77" s="400"/>
      <c r="T77" s="445"/>
      <c r="U77" s="400"/>
      <c r="V77" s="400"/>
      <c r="W77" s="400"/>
      <c r="X77" s="400"/>
      <c r="Y77" s="400"/>
      <c r="Z77" s="400"/>
      <c r="AA77" s="400"/>
      <c r="AB77" s="399"/>
      <c r="AC77" s="401"/>
      <c r="AD77" s="401"/>
      <c r="AE77" s="401"/>
      <c r="AF77" s="401"/>
      <c r="AG77" s="401"/>
      <c r="AH77" s="401"/>
    </row>
    <row r="78" ht="12.0" customHeight="1">
      <c r="A78" s="424"/>
      <c r="B78" s="424"/>
      <c r="C78" s="403" t="s">
        <v>157</v>
      </c>
      <c r="D78" s="399"/>
      <c r="E78" s="399"/>
      <c r="F78" s="403">
        <v>24.0</v>
      </c>
      <c r="G78" s="439">
        <v>581.07</v>
      </c>
      <c r="H78" s="439">
        <v>13945.68</v>
      </c>
      <c r="I78" s="403"/>
      <c r="J78" s="399"/>
      <c r="K78" s="399"/>
      <c r="L78" s="399"/>
      <c r="M78" s="399"/>
      <c r="N78" s="399"/>
      <c r="O78" s="399"/>
      <c r="P78" s="399"/>
      <c r="Q78" s="399"/>
      <c r="R78" s="399"/>
      <c r="S78" s="400"/>
      <c r="T78" s="445"/>
      <c r="U78" s="400"/>
      <c r="V78" s="400"/>
      <c r="W78" s="400"/>
      <c r="X78" s="400"/>
      <c r="Y78" s="400"/>
      <c r="Z78" s="400"/>
      <c r="AA78" s="400"/>
      <c r="AB78" s="399"/>
      <c r="AC78" s="401"/>
      <c r="AD78" s="401"/>
      <c r="AE78" s="401"/>
      <c r="AF78" s="401"/>
      <c r="AG78" s="401"/>
      <c r="AH78" s="401"/>
    </row>
    <row r="79" ht="12.0" customHeight="1">
      <c r="A79" s="424"/>
      <c r="B79" s="424"/>
      <c r="C79" s="403" t="s">
        <v>158</v>
      </c>
      <c r="D79" s="399"/>
      <c r="E79" s="399"/>
      <c r="F79" s="403">
        <v>30.0</v>
      </c>
      <c r="G79" s="439">
        <v>259.0</v>
      </c>
      <c r="H79" s="439">
        <v>7770.0</v>
      </c>
      <c r="I79" s="403"/>
      <c r="J79" s="399"/>
      <c r="K79" s="399"/>
      <c r="L79" s="399"/>
      <c r="M79" s="399"/>
      <c r="N79" s="399"/>
      <c r="O79" s="399"/>
      <c r="P79" s="399"/>
      <c r="Q79" s="399"/>
      <c r="R79" s="399"/>
      <c r="S79" s="400"/>
      <c r="T79" s="445"/>
      <c r="U79" s="400"/>
      <c r="V79" s="400"/>
      <c r="W79" s="400"/>
      <c r="X79" s="400"/>
      <c r="Y79" s="400"/>
      <c r="Z79" s="400"/>
      <c r="AA79" s="400"/>
      <c r="AB79" s="399"/>
      <c r="AC79" s="401"/>
      <c r="AD79" s="401"/>
      <c r="AE79" s="401"/>
      <c r="AF79" s="401"/>
      <c r="AG79" s="401"/>
      <c r="AH79" s="401"/>
    </row>
    <row r="80" ht="12.0" customHeight="1">
      <c r="A80" s="424"/>
      <c r="B80" s="424"/>
      <c r="C80" s="403" t="s">
        <v>159</v>
      </c>
      <c r="D80" s="399"/>
      <c r="E80" s="399"/>
      <c r="F80" s="403">
        <v>4.0</v>
      </c>
      <c r="G80" s="439">
        <v>3879.0</v>
      </c>
      <c r="H80" s="439">
        <v>15516.0</v>
      </c>
      <c r="I80" s="403"/>
      <c r="J80" s="399"/>
      <c r="K80" s="399"/>
      <c r="L80" s="399"/>
      <c r="M80" s="399"/>
      <c r="N80" s="399"/>
      <c r="O80" s="399"/>
      <c r="P80" s="399"/>
      <c r="Q80" s="399"/>
      <c r="R80" s="399"/>
      <c r="S80" s="400"/>
      <c r="T80" s="445"/>
      <c r="U80" s="400"/>
      <c r="V80" s="400"/>
      <c r="W80" s="400"/>
      <c r="X80" s="400"/>
      <c r="Y80" s="400"/>
      <c r="Z80" s="400"/>
      <c r="AA80" s="400"/>
      <c r="AB80" s="399"/>
      <c r="AC80" s="401"/>
      <c r="AD80" s="401"/>
      <c r="AE80" s="401"/>
      <c r="AF80" s="401"/>
      <c r="AG80" s="401"/>
      <c r="AH80" s="401"/>
    </row>
    <row r="81" ht="12.0" customHeight="1">
      <c r="A81" s="424"/>
      <c r="B81" s="424"/>
      <c r="C81" s="403" t="s">
        <v>160</v>
      </c>
      <c r="D81" s="399"/>
      <c r="E81" s="399"/>
      <c r="F81" s="403">
        <v>10.0</v>
      </c>
      <c r="G81" s="439">
        <v>412.0</v>
      </c>
      <c r="H81" s="439">
        <v>4120.0</v>
      </c>
      <c r="I81" s="403"/>
      <c r="J81" s="399"/>
      <c r="K81" s="399"/>
      <c r="L81" s="399"/>
      <c r="M81" s="399"/>
      <c r="N81" s="399"/>
      <c r="O81" s="399"/>
      <c r="P81" s="399"/>
      <c r="Q81" s="399"/>
      <c r="R81" s="399"/>
      <c r="S81" s="400"/>
      <c r="T81" s="445"/>
      <c r="U81" s="400"/>
      <c r="V81" s="400"/>
      <c r="W81" s="400"/>
      <c r="X81" s="400"/>
      <c r="Y81" s="400"/>
      <c r="Z81" s="400"/>
      <c r="AA81" s="400"/>
      <c r="AB81" s="399"/>
      <c r="AC81" s="401"/>
      <c r="AD81" s="401"/>
      <c r="AE81" s="401"/>
      <c r="AF81" s="401"/>
      <c r="AG81" s="401"/>
      <c r="AH81" s="401"/>
    </row>
    <row r="82" ht="12.0" customHeight="1">
      <c r="A82" s="424"/>
      <c r="B82" s="424"/>
      <c r="C82" s="403" t="s">
        <v>161</v>
      </c>
      <c r="D82" s="399"/>
      <c r="E82" s="399"/>
      <c r="F82" s="403">
        <v>6.0</v>
      </c>
      <c r="G82" s="439">
        <v>1252.26</v>
      </c>
      <c r="H82" s="439">
        <v>7513.5599999999995</v>
      </c>
      <c r="I82" s="403"/>
      <c r="J82" s="399"/>
      <c r="K82" s="399"/>
      <c r="L82" s="399"/>
      <c r="M82" s="399"/>
      <c r="N82" s="399"/>
      <c r="O82" s="399"/>
      <c r="P82" s="399"/>
      <c r="Q82" s="399"/>
      <c r="R82" s="399"/>
      <c r="S82" s="400"/>
      <c r="T82" s="445"/>
      <c r="U82" s="400"/>
      <c r="V82" s="400"/>
      <c r="W82" s="400"/>
      <c r="X82" s="400"/>
      <c r="Y82" s="400"/>
      <c r="Z82" s="400"/>
      <c r="AA82" s="400"/>
      <c r="AB82" s="399"/>
      <c r="AC82" s="401"/>
      <c r="AD82" s="401"/>
      <c r="AE82" s="401"/>
      <c r="AF82" s="401"/>
      <c r="AG82" s="401"/>
      <c r="AH82" s="401"/>
    </row>
    <row r="83" ht="12.0" customHeight="1">
      <c r="A83" s="424"/>
      <c r="B83" s="424"/>
      <c r="C83" s="403" t="s">
        <v>162</v>
      </c>
      <c r="D83" s="399"/>
      <c r="E83" s="399"/>
      <c r="F83" s="403">
        <v>2.0</v>
      </c>
      <c r="G83" s="439">
        <v>1606.71</v>
      </c>
      <c r="H83" s="439">
        <v>3213.42</v>
      </c>
      <c r="I83" s="403"/>
      <c r="J83" s="399"/>
      <c r="K83" s="399"/>
      <c r="L83" s="399"/>
      <c r="M83" s="399"/>
      <c r="N83" s="399"/>
      <c r="O83" s="399"/>
      <c r="P83" s="399"/>
      <c r="Q83" s="399"/>
      <c r="R83" s="399"/>
      <c r="S83" s="400"/>
      <c r="T83" s="445"/>
      <c r="U83" s="400"/>
      <c r="V83" s="400"/>
      <c r="W83" s="400"/>
      <c r="X83" s="400"/>
      <c r="Y83" s="400"/>
      <c r="Z83" s="400"/>
      <c r="AA83" s="400"/>
      <c r="AB83" s="399"/>
      <c r="AC83" s="401"/>
      <c r="AD83" s="401"/>
      <c r="AE83" s="401"/>
      <c r="AF83" s="401"/>
      <c r="AG83" s="401"/>
      <c r="AH83" s="401"/>
    </row>
    <row r="84" ht="12.0" customHeight="1">
      <c r="A84" s="424"/>
      <c r="B84" s="424"/>
      <c r="C84" s="403" t="s">
        <v>163</v>
      </c>
      <c r="D84" s="399"/>
      <c r="E84" s="399"/>
      <c r="F84" s="403">
        <v>20.0</v>
      </c>
      <c r="G84" s="439">
        <v>27.42</v>
      </c>
      <c r="H84" s="439">
        <v>548.4000000000001</v>
      </c>
      <c r="I84" s="403"/>
      <c r="J84" s="399"/>
      <c r="K84" s="399"/>
      <c r="L84" s="399"/>
      <c r="M84" s="399"/>
      <c r="N84" s="399"/>
      <c r="O84" s="399"/>
      <c r="P84" s="399"/>
      <c r="Q84" s="399"/>
      <c r="R84" s="399"/>
      <c r="S84" s="400"/>
      <c r="T84" s="445"/>
      <c r="U84" s="400"/>
      <c r="V84" s="400"/>
      <c r="W84" s="400"/>
      <c r="X84" s="400"/>
      <c r="Y84" s="400"/>
      <c r="Z84" s="400"/>
      <c r="AA84" s="400"/>
      <c r="AB84" s="399"/>
      <c r="AC84" s="401"/>
      <c r="AD84" s="401"/>
      <c r="AE84" s="401"/>
      <c r="AF84" s="401"/>
      <c r="AG84" s="401"/>
      <c r="AH84" s="401"/>
    </row>
    <row r="85" ht="12.0" customHeight="1">
      <c r="A85" s="424"/>
      <c r="B85" s="424"/>
      <c r="C85" s="403" t="s">
        <v>164</v>
      </c>
      <c r="D85" s="399"/>
      <c r="E85" s="399"/>
      <c r="F85" s="403">
        <v>4.0</v>
      </c>
      <c r="G85" s="439">
        <v>1723.44</v>
      </c>
      <c r="H85" s="439">
        <v>6893.76</v>
      </c>
      <c r="I85" s="403"/>
      <c r="J85" s="399"/>
      <c r="K85" s="399"/>
      <c r="L85" s="399"/>
      <c r="M85" s="399"/>
      <c r="N85" s="399"/>
      <c r="O85" s="399"/>
      <c r="P85" s="399"/>
      <c r="Q85" s="399"/>
      <c r="R85" s="399"/>
      <c r="S85" s="400"/>
      <c r="T85" s="445"/>
      <c r="U85" s="400"/>
      <c r="V85" s="400"/>
      <c r="W85" s="400"/>
      <c r="X85" s="400"/>
      <c r="Y85" s="400"/>
      <c r="Z85" s="400"/>
      <c r="AA85" s="400"/>
      <c r="AB85" s="399"/>
      <c r="AC85" s="401"/>
      <c r="AD85" s="401"/>
      <c r="AE85" s="401"/>
      <c r="AF85" s="401"/>
      <c r="AG85" s="401"/>
      <c r="AH85" s="401"/>
    </row>
    <row r="86" ht="12.0" customHeight="1">
      <c r="A86" s="424"/>
      <c r="B86" s="424"/>
      <c r="C86" s="403" t="s">
        <v>165</v>
      </c>
      <c r="D86" s="399"/>
      <c r="E86" s="399"/>
      <c r="F86" s="403">
        <v>2.0</v>
      </c>
      <c r="G86" s="439">
        <v>1417.11</v>
      </c>
      <c r="H86" s="439">
        <v>2834.22</v>
      </c>
      <c r="I86" s="403"/>
      <c r="J86" s="399"/>
      <c r="K86" s="399"/>
      <c r="L86" s="399"/>
      <c r="M86" s="399"/>
      <c r="N86" s="399"/>
      <c r="O86" s="399"/>
      <c r="P86" s="399"/>
      <c r="Q86" s="399"/>
      <c r="R86" s="399"/>
      <c r="S86" s="400"/>
      <c r="T86" s="445"/>
      <c r="U86" s="400"/>
      <c r="V86" s="400"/>
      <c r="W86" s="400"/>
      <c r="X86" s="400"/>
      <c r="Y86" s="400"/>
      <c r="Z86" s="400"/>
      <c r="AA86" s="400"/>
      <c r="AB86" s="399"/>
      <c r="AC86" s="401"/>
      <c r="AD86" s="401"/>
      <c r="AE86" s="401"/>
      <c r="AF86" s="401"/>
      <c r="AG86" s="401"/>
      <c r="AH86" s="401"/>
    </row>
    <row r="87" ht="12.0" customHeight="1">
      <c r="A87" s="424"/>
      <c r="B87" s="424"/>
      <c r="C87" s="403" t="s">
        <v>166</v>
      </c>
      <c r="D87" s="399"/>
      <c r="E87" s="399"/>
      <c r="F87" s="403">
        <v>20.0</v>
      </c>
      <c r="G87" s="439">
        <v>24.35</v>
      </c>
      <c r="H87" s="439">
        <v>487.0</v>
      </c>
      <c r="I87" s="403"/>
      <c r="J87" s="399"/>
      <c r="K87" s="399"/>
      <c r="L87" s="399"/>
      <c r="M87" s="399"/>
      <c r="N87" s="399"/>
      <c r="O87" s="399"/>
      <c r="P87" s="399"/>
      <c r="Q87" s="399"/>
      <c r="R87" s="399"/>
      <c r="S87" s="400"/>
      <c r="T87" s="445"/>
      <c r="U87" s="400"/>
      <c r="V87" s="400"/>
      <c r="W87" s="400"/>
      <c r="X87" s="400"/>
      <c r="Y87" s="400"/>
      <c r="Z87" s="400"/>
      <c r="AA87" s="400"/>
      <c r="AB87" s="399"/>
      <c r="AC87" s="401"/>
      <c r="AD87" s="401"/>
      <c r="AE87" s="401"/>
      <c r="AF87" s="401"/>
      <c r="AG87" s="401"/>
      <c r="AH87" s="401"/>
    </row>
    <row r="88" ht="12.0" customHeight="1">
      <c r="A88" s="424"/>
      <c r="B88" s="424"/>
      <c r="C88" s="403" t="s">
        <v>167</v>
      </c>
      <c r="D88" s="399"/>
      <c r="E88" s="399"/>
      <c r="F88" s="403">
        <v>150.0</v>
      </c>
      <c r="G88" s="439">
        <v>8.6</v>
      </c>
      <c r="H88" s="439">
        <v>1290.0</v>
      </c>
      <c r="I88" s="403"/>
      <c r="J88" s="399"/>
      <c r="K88" s="399"/>
      <c r="L88" s="399"/>
      <c r="M88" s="399"/>
      <c r="N88" s="399"/>
      <c r="O88" s="399"/>
      <c r="P88" s="399"/>
      <c r="Q88" s="399"/>
      <c r="R88" s="399"/>
      <c r="S88" s="400"/>
      <c r="T88" s="445"/>
      <c r="U88" s="400"/>
      <c r="V88" s="400"/>
      <c r="W88" s="400"/>
      <c r="X88" s="400"/>
      <c r="Y88" s="400"/>
      <c r="Z88" s="400"/>
      <c r="AA88" s="400"/>
      <c r="AB88" s="399"/>
      <c r="AC88" s="401"/>
      <c r="AD88" s="401"/>
      <c r="AE88" s="401"/>
      <c r="AF88" s="401"/>
      <c r="AG88" s="401"/>
      <c r="AH88" s="401"/>
    </row>
    <row r="89" ht="12.0" customHeight="1">
      <c r="A89" s="424"/>
      <c r="B89" s="424"/>
      <c r="C89" s="403" t="s">
        <v>168</v>
      </c>
      <c r="D89" s="399"/>
      <c r="E89" s="399"/>
      <c r="F89" s="403">
        <v>12.0</v>
      </c>
      <c r="G89" s="439">
        <v>208.0</v>
      </c>
      <c r="H89" s="439">
        <v>2496.0</v>
      </c>
      <c r="I89" s="403"/>
      <c r="J89" s="399"/>
      <c r="K89" s="399"/>
      <c r="L89" s="399"/>
      <c r="M89" s="399"/>
      <c r="N89" s="399"/>
      <c r="O89" s="399"/>
      <c r="P89" s="399"/>
      <c r="Q89" s="399"/>
      <c r="R89" s="399"/>
      <c r="S89" s="400"/>
      <c r="T89" s="445"/>
      <c r="U89" s="400"/>
      <c r="V89" s="400"/>
      <c r="W89" s="400"/>
      <c r="X89" s="400"/>
      <c r="Y89" s="400"/>
      <c r="Z89" s="400"/>
      <c r="AA89" s="400"/>
      <c r="AB89" s="399"/>
      <c r="AC89" s="401"/>
      <c r="AD89" s="401"/>
      <c r="AE89" s="401"/>
      <c r="AF89" s="401"/>
      <c r="AG89" s="401"/>
      <c r="AH89" s="401"/>
    </row>
    <row r="90" ht="12.0" customHeight="1">
      <c r="A90" s="424"/>
      <c r="B90" s="424"/>
      <c r="C90" s="403" t="s">
        <v>169</v>
      </c>
      <c r="D90" s="399"/>
      <c r="E90" s="399"/>
      <c r="F90" s="403">
        <v>12.0</v>
      </c>
      <c r="G90" s="439">
        <v>367.0</v>
      </c>
      <c r="H90" s="439">
        <v>4404.0</v>
      </c>
      <c r="I90" s="403"/>
      <c r="J90" s="399"/>
      <c r="K90" s="399"/>
      <c r="L90" s="399"/>
      <c r="M90" s="399"/>
      <c r="N90" s="399"/>
      <c r="O90" s="399"/>
      <c r="P90" s="399"/>
      <c r="Q90" s="399"/>
      <c r="R90" s="399"/>
      <c r="S90" s="400"/>
      <c r="T90" s="445"/>
      <c r="U90" s="400"/>
      <c r="V90" s="400"/>
      <c r="W90" s="400"/>
      <c r="X90" s="400"/>
      <c r="Y90" s="400"/>
      <c r="Z90" s="400"/>
      <c r="AA90" s="400"/>
      <c r="AB90" s="399"/>
      <c r="AC90" s="401"/>
      <c r="AD90" s="401"/>
      <c r="AE90" s="401"/>
      <c r="AF90" s="401"/>
      <c r="AG90" s="401"/>
      <c r="AH90" s="401"/>
    </row>
    <row r="91" ht="12.0" customHeight="1">
      <c r="A91" s="424"/>
      <c r="B91" s="424"/>
      <c r="C91" s="403" t="s">
        <v>170</v>
      </c>
      <c r="D91" s="399"/>
      <c r="E91" s="399"/>
      <c r="F91" s="403">
        <v>40.0</v>
      </c>
      <c r="G91" s="439">
        <v>35.5</v>
      </c>
      <c r="H91" s="439">
        <v>1420.0</v>
      </c>
      <c r="I91" s="403"/>
      <c r="J91" s="399"/>
      <c r="K91" s="399"/>
      <c r="L91" s="399"/>
      <c r="M91" s="399"/>
      <c r="N91" s="399"/>
      <c r="O91" s="399"/>
      <c r="P91" s="399"/>
      <c r="Q91" s="399"/>
      <c r="R91" s="399"/>
      <c r="S91" s="400"/>
      <c r="T91" s="445"/>
      <c r="U91" s="400"/>
      <c r="V91" s="400"/>
      <c r="W91" s="400"/>
      <c r="X91" s="400"/>
      <c r="Y91" s="400"/>
      <c r="Z91" s="400"/>
      <c r="AA91" s="400"/>
      <c r="AB91" s="399"/>
      <c r="AC91" s="401"/>
      <c r="AD91" s="401"/>
      <c r="AE91" s="401"/>
      <c r="AF91" s="401"/>
      <c r="AG91" s="401"/>
      <c r="AH91" s="401"/>
    </row>
    <row r="92" ht="12.0" customHeight="1">
      <c r="A92" s="424"/>
      <c r="B92" s="424"/>
      <c r="C92" s="403" t="s">
        <v>171</v>
      </c>
      <c r="D92" s="399"/>
      <c r="E92" s="399"/>
      <c r="F92" s="403">
        <v>40.0</v>
      </c>
      <c r="G92" s="439">
        <v>37.6</v>
      </c>
      <c r="H92" s="439">
        <v>1504.0</v>
      </c>
      <c r="I92" s="403"/>
      <c r="J92" s="399"/>
      <c r="K92" s="399"/>
      <c r="L92" s="399"/>
      <c r="M92" s="399"/>
      <c r="N92" s="399"/>
      <c r="O92" s="399"/>
      <c r="P92" s="399"/>
      <c r="Q92" s="399"/>
      <c r="R92" s="399"/>
      <c r="S92" s="400"/>
      <c r="T92" s="445"/>
      <c r="U92" s="400"/>
      <c r="V92" s="400"/>
      <c r="W92" s="400"/>
      <c r="X92" s="400"/>
      <c r="Y92" s="400"/>
      <c r="Z92" s="400"/>
      <c r="AA92" s="400"/>
      <c r="AB92" s="399"/>
      <c r="AC92" s="401"/>
      <c r="AD92" s="401"/>
      <c r="AE92" s="401"/>
      <c r="AF92" s="401"/>
      <c r="AG92" s="401"/>
      <c r="AH92" s="401"/>
    </row>
    <row r="93" ht="12.0" customHeight="1">
      <c r="A93" s="424"/>
      <c r="B93" s="424"/>
      <c r="C93" s="403" t="s">
        <v>172</v>
      </c>
      <c r="D93" s="399"/>
      <c r="E93" s="399"/>
      <c r="F93" s="403">
        <v>2.0</v>
      </c>
      <c r="G93" s="439">
        <v>416.0</v>
      </c>
      <c r="H93" s="439">
        <v>22688.424049939764</v>
      </c>
      <c r="I93" s="403"/>
      <c r="J93" s="399"/>
      <c r="K93" s="399"/>
      <c r="L93" s="399"/>
      <c r="M93" s="399"/>
      <c r="N93" s="399"/>
      <c r="O93" s="399"/>
      <c r="P93" s="399"/>
      <c r="Q93" s="399"/>
      <c r="R93" s="399"/>
      <c r="S93" s="400"/>
      <c r="T93" s="445"/>
      <c r="U93" s="400"/>
      <c r="V93" s="400"/>
      <c r="W93" s="400"/>
      <c r="X93" s="400"/>
      <c r="Y93" s="400"/>
      <c r="Z93" s="400"/>
      <c r="AA93" s="400"/>
      <c r="AB93" s="399"/>
      <c r="AC93" s="401"/>
      <c r="AD93" s="401"/>
      <c r="AE93" s="401"/>
      <c r="AF93" s="401"/>
      <c r="AG93" s="401"/>
      <c r="AH93" s="401"/>
    </row>
    <row r="94" ht="12.0" customHeight="1">
      <c r="A94" s="424"/>
      <c r="B94" s="424"/>
      <c r="C94" s="403" t="s">
        <v>173</v>
      </c>
      <c r="D94" s="399"/>
      <c r="E94" s="399"/>
      <c r="F94" s="403">
        <v>1.0</v>
      </c>
      <c r="G94" s="439">
        <v>250.0</v>
      </c>
      <c r="H94" s="439">
        <v>6817.435111159785</v>
      </c>
      <c r="I94" s="403"/>
      <c r="J94" s="399"/>
      <c r="K94" s="399"/>
      <c r="L94" s="399"/>
      <c r="M94" s="399"/>
      <c r="N94" s="399"/>
      <c r="O94" s="399"/>
      <c r="P94" s="399"/>
      <c r="Q94" s="399"/>
      <c r="R94" s="399"/>
      <c r="S94" s="400"/>
      <c r="T94" s="445"/>
      <c r="U94" s="400"/>
      <c r="V94" s="400"/>
      <c r="W94" s="400"/>
      <c r="X94" s="400"/>
      <c r="Y94" s="400"/>
      <c r="Z94" s="400"/>
      <c r="AA94" s="400"/>
      <c r="AB94" s="399"/>
      <c r="AC94" s="401"/>
      <c r="AD94" s="401"/>
      <c r="AE94" s="401"/>
      <c r="AF94" s="401"/>
      <c r="AG94" s="401"/>
      <c r="AH94" s="401"/>
    </row>
    <row r="95" ht="12.0" customHeight="1">
      <c r="A95" s="424"/>
      <c r="B95" s="424"/>
      <c r="C95" s="403" t="s">
        <v>363</v>
      </c>
      <c r="D95" s="399"/>
      <c r="E95" s="399"/>
      <c r="F95" s="403"/>
      <c r="G95" s="439"/>
      <c r="H95" s="439">
        <v>63914.7122202729</v>
      </c>
      <c r="I95" s="403"/>
      <c r="J95" s="399"/>
      <c r="K95" s="399"/>
      <c r="L95" s="399"/>
      <c r="M95" s="399"/>
      <c r="N95" s="399"/>
      <c r="O95" s="399"/>
      <c r="P95" s="399"/>
      <c r="Q95" s="399"/>
      <c r="R95" s="399"/>
      <c r="S95" s="400"/>
      <c r="T95" s="445"/>
      <c r="U95" s="400"/>
      <c r="V95" s="400"/>
      <c r="W95" s="400"/>
      <c r="X95" s="400"/>
      <c r="Y95" s="400"/>
      <c r="Z95" s="400"/>
      <c r="AA95" s="400"/>
      <c r="AB95" s="399"/>
      <c r="AC95" s="401"/>
      <c r="AD95" s="401"/>
      <c r="AE95" s="401"/>
      <c r="AF95" s="401"/>
      <c r="AG95" s="401"/>
      <c r="AH95" s="401"/>
    </row>
    <row r="96" ht="12.0" customHeight="1">
      <c r="A96" s="424"/>
      <c r="B96" s="424"/>
      <c r="C96" s="403" t="s">
        <v>175</v>
      </c>
      <c r="D96" s="399"/>
      <c r="E96" s="399"/>
      <c r="F96" s="403">
        <v>1.0</v>
      </c>
      <c r="G96" s="439">
        <v>7160.5905</v>
      </c>
      <c r="H96" s="439">
        <v>175740.69992881393</v>
      </c>
      <c r="I96" s="403"/>
      <c r="J96" s="399"/>
      <c r="K96" s="399"/>
      <c r="L96" s="399"/>
      <c r="M96" s="399"/>
      <c r="N96" s="399"/>
      <c r="O96" s="399"/>
      <c r="P96" s="399"/>
      <c r="Q96" s="399"/>
      <c r="R96" s="399"/>
      <c r="S96" s="400"/>
      <c r="T96" s="445"/>
      <c r="U96" s="400"/>
      <c r="V96" s="400"/>
      <c r="W96" s="400"/>
      <c r="X96" s="400"/>
      <c r="Y96" s="400"/>
      <c r="Z96" s="400"/>
      <c r="AA96" s="400"/>
      <c r="AB96" s="399"/>
      <c r="AC96" s="401"/>
      <c r="AD96" s="401"/>
      <c r="AE96" s="401"/>
      <c r="AF96" s="401"/>
      <c r="AG96" s="401"/>
      <c r="AH96" s="401"/>
    </row>
    <row r="97" ht="12.0" customHeight="1">
      <c r="A97" s="424"/>
      <c r="B97" s="424"/>
      <c r="C97" s="403" t="s">
        <v>176</v>
      </c>
      <c r="D97" s="399"/>
      <c r="E97" s="399"/>
      <c r="F97" s="403">
        <v>2.0</v>
      </c>
      <c r="G97" s="439">
        <v>4421.3693</v>
      </c>
      <c r="H97" s="439">
        <v>49099.424709232284</v>
      </c>
      <c r="I97" s="403"/>
      <c r="J97" s="399"/>
      <c r="K97" s="399"/>
      <c r="L97" s="399"/>
      <c r="M97" s="399"/>
      <c r="N97" s="399"/>
      <c r="O97" s="399"/>
      <c r="P97" s="399"/>
      <c r="Q97" s="399"/>
      <c r="R97" s="399"/>
      <c r="S97" s="400"/>
      <c r="T97" s="445"/>
      <c r="U97" s="400"/>
      <c r="V97" s="400"/>
      <c r="W97" s="400"/>
      <c r="X97" s="400"/>
      <c r="Y97" s="400"/>
      <c r="Z97" s="400"/>
      <c r="AA97" s="400"/>
      <c r="AB97" s="399"/>
      <c r="AC97" s="401"/>
      <c r="AD97" s="401"/>
      <c r="AE97" s="401"/>
      <c r="AF97" s="401"/>
      <c r="AG97" s="401"/>
      <c r="AH97" s="401"/>
    </row>
    <row r="98" ht="12.0" customHeight="1">
      <c r="A98" s="424"/>
      <c r="B98" s="424"/>
      <c r="C98" s="403" t="s">
        <v>177</v>
      </c>
      <c r="D98" s="399"/>
      <c r="E98" s="399"/>
      <c r="F98" s="403">
        <v>2.0</v>
      </c>
      <c r="G98" s="439">
        <v>28738.389000000003</v>
      </c>
      <c r="H98" s="439">
        <v>105750.72504654474</v>
      </c>
      <c r="I98" s="403"/>
      <c r="J98" s="399"/>
      <c r="K98" s="399"/>
      <c r="L98" s="399"/>
      <c r="M98" s="399"/>
      <c r="N98" s="399"/>
      <c r="O98" s="399"/>
      <c r="P98" s="399"/>
      <c r="Q98" s="399"/>
      <c r="R98" s="399"/>
      <c r="S98" s="400"/>
      <c r="T98" s="445"/>
      <c r="U98" s="400"/>
      <c r="V98" s="400"/>
      <c r="W98" s="400"/>
      <c r="X98" s="400"/>
      <c r="Y98" s="400"/>
      <c r="Z98" s="400"/>
      <c r="AA98" s="400"/>
      <c r="AB98" s="399"/>
      <c r="AC98" s="401"/>
      <c r="AD98" s="401"/>
      <c r="AE98" s="401"/>
      <c r="AF98" s="401"/>
      <c r="AG98" s="401"/>
      <c r="AH98" s="401"/>
    </row>
    <row r="99" ht="12.0" customHeight="1">
      <c r="A99" s="424"/>
      <c r="B99" s="424"/>
      <c r="C99" s="403" t="s">
        <v>178</v>
      </c>
      <c r="D99" s="399"/>
      <c r="E99" s="399"/>
      <c r="F99" s="403">
        <v>2.0</v>
      </c>
      <c r="G99" s="439">
        <v>8000.0</v>
      </c>
      <c r="H99" s="439">
        <v>88840.2146533786</v>
      </c>
      <c r="I99" s="403"/>
      <c r="J99" s="399"/>
      <c r="K99" s="399"/>
      <c r="L99" s="399"/>
      <c r="M99" s="399"/>
      <c r="N99" s="399"/>
      <c r="O99" s="399"/>
      <c r="P99" s="399"/>
      <c r="Q99" s="399"/>
      <c r="R99" s="399"/>
      <c r="S99" s="400"/>
      <c r="T99" s="445"/>
      <c r="U99" s="400"/>
      <c r="V99" s="400"/>
      <c r="W99" s="400"/>
      <c r="X99" s="400"/>
      <c r="Y99" s="400"/>
      <c r="Z99" s="400"/>
      <c r="AA99" s="400"/>
      <c r="AB99" s="399"/>
      <c r="AC99" s="401"/>
      <c r="AD99" s="401"/>
      <c r="AE99" s="401"/>
      <c r="AF99" s="401"/>
      <c r="AG99" s="401"/>
      <c r="AH99" s="401"/>
    </row>
    <row r="100" ht="12.0" customHeight="1">
      <c r="A100" s="424"/>
      <c r="B100" s="424"/>
      <c r="C100" s="403" t="s">
        <v>179</v>
      </c>
      <c r="D100" s="399"/>
      <c r="E100" s="399"/>
      <c r="F100" s="403">
        <v>2.0</v>
      </c>
      <c r="G100" s="439">
        <v>15000.0</v>
      </c>
      <c r="H100" s="439">
        <v>166575.40247508488</v>
      </c>
      <c r="I100" s="403"/>
      <c r="J100" s="399"/>
      <c r="K100" s="399"/>
      <c r="L100" s="399"/>
      <c r="M100" s="399"/>
      <c r="N100" s="399"/>
      <c r="O100" s="399"/>
      <c r="P100" s="399"/>
      <c r="Q100" s="399"/>
      <c r="R100" s="399"/>
      <c r="S100" s="400"/>
      <c r="T100" s="445"/>
      <c r="U100" s="400"/>
      <c r="V100" s="400"/>
      <c r="W100" s="400"/>
      <c r="X100" s="400"/>
      <c r="Y100" s="400"/>
      <c r="Z100" s="400"/>
      <c r="AA100" s="400"/>
      <c r="AB100" s="399"/>
      <c r="AC100" s="401"/>
      <c r="AD100" s="401"/>
      <c r="AE100" s="401"/>
      <c r="AF100" s="401"/>
      <c r="AG100" s="401"/>
      <c r="AH100" s="401"/>
    </row>
    <row r="101" ht="12.0" customHeight="1">
      <c r="A101" s="424"/>
      <c r="B101" s="424"/>
      <c r="C101" s="403" t="s">
        <v>867</v>
      </c>
      <c r="D101" s="399"/>
      <c r="E101" s="399"/>
      <c r="F101" s="403">
        <v>1.0</v>
      </c>
      <c r="G101" s="439">
        <v>10000.0</v>
      </c>
      <c r="H101" s="439">
        <v>10000.0</v>
      </c>
      <c r="I101" s="403"/>
      <c r="J101" s="399"/>
      <c r="K101" s="399"/>
      <c r="L101" s="399"/>
      <c r="M101" s="399"/>
      <c r="N101" s="399"/>
      <c r="O101" s="399"/>
      <c r="P101" s="399"/>
      <c r="Q101" s="399"/>
      <c r="R101" s="399"/>
      <c r="S101" s="400"/>
      <c r="T101" s="445"/>
      <c r="U101" s="400"/>
      <c r="V101" s="400"/>
      <c r="W101" s="400"/>
      <c r="X101" s="400"/>
      <c r="Y101" s="400"/>
      <c r="Z101" s="400"/>
      <c r="AA101" s="400"/>
      <c r="AB101" s="399"/>
      <c r="AC101" s="401"/>
      <c r="AD101" s="401"/>
      <c r="AE101" s="401"/>
      <c r="AF101" s="401"/>
      <c r="AG101" s="401"/>
      <c r="AH101" s="401"/>
    </row>
    <row r="102" ht="12.0" customHeight="1">
      <c r="A102" s="424"/>
      <c r="B102" s="424"/>
      <c r="C102" s="403" t="s">
        <v>180</v>
      </c>
      <c r="D102" s="399"/>
      <c r="E102" s="399"/>
      <c r="F102" s="403">
        <v>2.0</v>
      </c>
      <c r="G102" s="439">
        <v>4727.44</v>
      </c>
      <c r="H102" s="439">
        <v>151282.22188150257</v>
      </c>
      <c r="I102" s="403"/>
      <c r="J102" s="399"/>
      <c r="K102" s="399"/>
      <c r="L102" s="399"/>
      <c r="M102" s="399"/>
      <c r="N102" s="399"/>
      <c r="O102" s="399"/>
      <c r="P102" s="399"/>
      <c r="Q102" s="399"/>
      <c r="R102" s="399"/>
      <c r="S102" s="400"/>
      <c r="T102" s="445"/>
      <c r="U102" s="400"/>
      <c r="V102" s="400"/>
      <c r="W102" s="400"/>
      <c r="X102" s="400"/>
      <c r="Y102" s="400"/>
      <c r="Z102" s="400"/>
      <c r="AA102" s="400"/>
      <c r="AB102" s="399"/>
      <c r="AC102" s="401"/>
      <c r="AD102" s="401"/>
      <c r="AE102" s="401"/>
      <c r="AF102" s="401"/>
      <c r="AG102" s="401"/>
      <c r="AH102" s="401"/>
    </row>
    <row r="103" ht="12.0" customHeight="1">
      <c r="A103" s="424"/>
      <c r="B103" s="424"/>
      <c r="C103" s="403" t="s">
        <v>181</v>
      </c>
      <c r="D103" s="399"/>
      <c r="E103" s="399"/>
      <c r="F103" s="403">
        <v>1.0</v>
      </c>
      <c r="G103" s="439">
        <v>15600.0</v>
      </c>
      <c r="H103" s="440">
        <v>28702.22319570693</v>
      </c>
      <c r="I103" s="403"/>
      <c r="J103" s="399"/>
      <c r="K103" s="399"/>
      <c r="L103" s="399"/>
      <c r="M103" s="399"/>
      <c r="N103" s="399"/>
      <c r="O103" s="399"/>
      <c r="P103" s="399"/>
      <c r="Q103" s="399"/>
      <c r="R103" s="399"/>
      <c r="S103" s="400"/>
      <c r="T103" s="445"/>
      <c r="U103" s="400"/>
      <c r="V103" s="400"/>
      <c r="W103" s="400"/>
      <c r="X103" s="400"/>
      <c r="Y103" s="400"/>
      <c r="Z103" s="400"/>
      <c r="AA103" s="400"/>
      <c r="AB103" s="399"/>
      <c r="AC103" s="401"/>
      <c r="AD103" s="401"/>
      <c r="AE103" s="401"/>
      <c r="AF103" s="401"/>
      <c r="AG103" s="401"/>
      <c r="AH103" s="401"/>
    </row>
    <row r="104" ht="12.0" customHeight="1">
      <c r="A104" s="424"/>
      <c r="B104" s="424"/>
      <c r="C104" s="399"/>
      <c r="D104" s="399"/>
      <c r="E104" s="399"/>
      <c r="F104" s="399"/>
      <c r="G104" s="439"/>
      <c r="H104" s="439">
        <v>950563.8032716364</v>
      </c>
      <c r="I104" s="399"/>
      <c r="J104" s="399"/>
      <c r="K104" s="399"/>
      <c r="L104" s="399"/>
      <c r="M104" s="399"/>
      <c r="N104" s="399"/>
      <c r="O104" s="399"/>
      <c r="P104" s="399"/>
      <c r="Q104" s="399"/>
      <c r="R104" s="399"/>
      <c r="S104" s="400"/>
      <c r="T104" s="445"/>
      <c r="U104" s="400"/>
      <c r="V104" s="400"/>
      <c r="W104" s="400"/>
      <c r="X104" s="400"/>
      <c r="Y104" s="400"/>
      <c r="Z104" s="400"/>
      <c r="AA104" s="400"/>
      <c r="AB104" s="399"/>
      <c r="AC104" s="401"/>
      <c r="AD104" s="401"/>
      <c r="AE104" s="401"/>
      <c r="AF104" s="401"/>
      <c r="AG104" s="401"/>
      <c r="AH104" s="401"/>
    </row>
    <row r="105" ht="12.0" customHeight="1">
      <c r="A105" s="424"/>
      <c r="B105" s="424"/>
      <c r="C105" s="399"/>
      <c r="D105" s="399"/>
      <c r="E105" s="399"/>
      <c r="F105" s="399"/>
      <c r="G105" s="399"/>
      <c r="H105" s="399"/>
      <c r="I105" s="399"/>
      <c r="J105" s="399"/>
      <c r="K105" s="399"/>
      <c r="L105" s="399"/>
      <c r="M105" s="399"/>
      <c r="N105" s="399"/>
      <c r="O105" s="399"/>
      <c r="P105" s="399"/>
      <c r="Q105" s="399"/>
      <c r="R105" s="399"/>
      <c r="S105" s="400"/>
      <c r="T105" s="445"/>
      <c r="U105" s="400"/>
      <c r="V105" s="400"/>
      <c r="W105" s="400"/>
      <c r="X105" s="400"/>
      <c r="Y105" s="400"/>
      <c r="Z105" s="400"/>
      <c r="AA105" s="400"/>
      <c r="AB105" s="399"/>
      <c r="AC105" s="401"/>
      <c r="AD105" s="401"/>
      <c r="AE105" s="401"/>
      <c r="AF105" s="401"/>
      <c r="AG105" s="401"/>
      <c r="AH105" s="401"/>
    </row>
    <row r="106" ht="12.0" customHeight="1">
      <c r="A106" s="424"/>
      <c r="B106" s="424"/>
      <c r="C106" s="441" t="s">
        <v>182</v>
      </c>
      <c r="D106" s="399"/>
      <c r="E106" s="435" t="s">
        <v>183</v>
      </c>
      <c r="F106" s="399"/>
      <c r="G106" s="441" t="s">
        <v>364</v>
      </c>
      <c r="H106" s="441"/>
      <c r="I106" s="433" t="s">
        <v>365</v>
      </c>
      <c r="J106" s="435" t="s">
        <v>366</v>
      </c>
      <c r="K106" s="435" t="s">
        <v>367</v>
      </c>
      <c r="L106" s="435" t="s">
        <v>184</v>
      </c>
      <c r="M106" s="435" t="s">
        <v>360</v>
      </c>
      <c r="N106" s="399"/>
      <c r="O106" s="399"/>
      <c r="P106" s="399"/>
      <c r="Q106" s="399"/>
      <c r="R106" s="399"/>
      <c r="S106" s="400"/>
      <c r="T106" s="445"/>
      <c r="U106" s="400"/>
      <c r="V106" s="400"/>
      <c r="W106" s="400"/>
      <c r="X106" s="400"/>
      <c r="Y106" s="400"/>
      <c r="Z106" s="400"/>
      <c r="AA106" s="400"/>
      <c r="AB106" s="399"/>
      <c r="AC106" s="401"/>
      <c r="AD106" s="401"/>
      <c r="AE106" s="401"/>
      <c r="AF106" s="401"/>
      <c r="AG106" s="401"/>
      <c r="AH106" s="401"/>
    </row>
    <row r="107" ht="12.0" customHeight="1">
      <c r="A107" s="424"/>
      <c r="B107" s="424"/>
      <c r="C107" s="399" t="s">
        <v>185</v>
      </c>
      <c r="D107" s="399"/>
      <c r="E107" s="399">
        <v>2.0</v>
      </c>
      <c r="F107" s="426" t="s">
        <v>186</v>
      </c>
      <c r="G107" s="430">
        <v>592.8571428571429</v>
      </c>
      <c r="H107" s="399" t="s">
        <v>222</v>
      </c>
      <c r="I107" s="430">
        <v>16.0</v>
      </c>
      <c r="J107" s="423">
        <v>18971.428571428572</v>
      </c>
      <c r="K107" s="399">
        <v>1.0</v>
      </c>
      <c r="L107" s="445">
        <v>8.7</v>
      </c>
      <c r="M107" s="445">
        <v>165051.42857142858</v>
      </c>
      <c r="N107" s="399" t="s">
        <v>868</v>
      </c>
      <c r="O107" s="399"/>
      <c r="P107" s="399"/>
      <c r="Q107" s="399"/>
      <c r="R107" s="399"/>
      <c r="S107" s="400"/>
      <c r="T107" s="445"/>
      <c r="U107" s="400"/>
      <c r="V107" s="400"/>
      <c r="W107" s="400"/>
      <c r="X107" s="400"/>
      <c r="Y107" s="400"/>
      <c r="Z107" s="400"/>
      <c r="AA107" s="400"/>
      <c r="AB107" s="399"/>
      <c r="AC107" s="401"/>
      <c r="AD107" s="401"/>
      <c r="AE107" s="401"/>
      <c r="AF107" s="401"/>
      <c r="AG107" s="401"/>
      <c r="AH107" s="401"/>
    </row>
    <row r="108" ht="12.0" customHeight="1">
      <c r="A108" s="424"/>
      <c r="B108" s="424"/>
      <c r="C108" s="399" t="s">
        <v>187</v>
      </c>
      <c r="D108" s="399"/>
      <c r="E108" s="399">
        <v>0.5</v>
      </c>
      <c r="F108" s="426" t="s">
        <v>186</v>
      </c>
      <c r="G108" s="430">
        <v>592.8571428571429</v>
      </c>
      <c r="H108" s="399" t="s">
        <v>222</v>
      </c>
      <c r="I108" s="430">
        <v>16.0</v>
      </c>
      <c r="J108" s="423">
        <v>4742.857142857143</v>
      </c>
      <c r="K108" s="399">
        <v>1.0</v>
      </c>
      <c r="L108" s="445">
        <v>0.9333333333333333</v>
      </c>
      <c r="M108" s="445">
        <v>4426.666666666667</v>
      </c>
      <c r="N108" s="399" t="s">
        <v>868</v>
      </c>
      <c r="O108" s="399"/>
      <c r="P108" s="399"/>
      <c r="Q108" s="399"/>
      <c r="R108" s="399"/>
      <c r="S108" s="400"/>
      <c r="T108" s="445"/>
      <c r="U108" s="400"/>
      <c r="V108" s="400"/>
      <c r="W108" s="400"/>
      <c r="X108" s="400"/>
      <c r="Y108" s="400"/>
      <c r="Z108" s="400"/>
      <c r="AA108" s="400"/>
      <c r="AB108" s="399"/>
      <c r="AC108" s="401"/>
      <c r="AD108" s="401"/>
      <c r="AE108" s="401"/>
      <c r="AF108" s="401"/>
      <c r="AG108" s="401"/>
      <c r="AH108" s="401"/>
    </row>
    <row r="109" ht="12.0" customHeight="1">
      <c r="A109" s="424"/>
      <c r="B109" s="424"/>
      <c r="C109" s="399" t="s">
        <v>188</v>
      </c>
      <c r="D109" s="399"/>
      <c r="E109" s="399">
        <v>4.0</v>
      </c>
      <c r="F109" s="426" t="s">
        <v>186</v>
      </c>
      <c r="G109" s="430">
        <v>592.8571428571429</v>
      </c>
      <c r="H109" s="399" t="s">
        <v>222</v>
      </c>
      <c r="I109" s="430">
        <v>16.0</v>
      </c>
      <c r="J109" s="423">
        <v>37942.857142857145</v>
      </c>
      <c r="K109" s="399">
        <v>1.0</v>
      </c>
      <c r="L109" s="445">
        <v>0.37</v>
      </c>
      <c r="M109" s="445">
        <v>14038.857142857143</v>
      </c>
      <c r="N109" s="399" t="s">
        <v>868</v>
      </c>
      <c r="O109" s="399"/>
      <c r="P109" s="399"/>
      <c r="Q109" s="399"/>
      <c r="R109" s="399"/>
      <c r="S109" s="400"/>
      <c r="T109" s="445"/>
      <c r="U109" s="400"/>
      <c r="V109" s="400"/>
      <c r="W109" s="400"/>
      <c r="X109" s="400"/>
      <c r="Y109" s="400"/>
      <c r="Z109" s="400"/>
      <c r="AA109" s="400"/>
      <c r="AB109" s="399"/>
      <c r="AC109" s="401"/>
      <c r="AD109" s="401"/>
      <c r="AE109" s="401"/>
      <c r="AF109" s="401"/>
      <c r="AG109" s="401"/>
      <c r="AH109" s="401"/>
    </row>
    <row r="110" ht="12.0" customHeight="1">
      <c r="A110" s="424"/>
      <c r="B110" s="424"/>
      <c r="C110" s="399" t="s">
        <v>189</v>
      </c>
      <c r="D110" s="399"/>
      <c r="E110" s="399">
        <v>4.0</v>
      </c>
      <c r="F110" s="426" t="s">
        <v>186</v>
      </c>
      <c r="G110" s="430">
        <v>592.8571428571429</v>
      </c>
      <c r="H110" s="399" t="s">
        <v>222</v>
      </c>
      <c r="I110" s="430">
        <v>16.0</v>
      </c>
      <c r="J110" s="423">
        <v>37942.857142857145</v>
      </c>
      <c r="K110" s="399">
        <v>1.0</v>
      </c>
      <c r="L110" s="445">
        <v>2.0</v>
      </c>
      <c r="M110" s="445">
        <v>75885.71428571429</v>
      </c>
      <c r="N110" s="399" t="s">
        <v>868</v>
      </c>
      <c r="O110" s="399"/>
      <c r="P110" s="399"/>
      <c r="Q110" s="399"/>
      <c r="R110" s="399"/>
      <c r="S110" s="400"/>
      <c r="T110" s="445"/>
      <c r="U110" s="400"/>
      <c r="V110" s="400"/>
      <c r="W110" s="400"/>
      <c r="X110" s="400"/>
      <c r="Y110" s="400"/>
      <c r="Z110" s="400"/>
      <c r="AA110" s="400"/>
      <c r="AB110" s="399"/>
      <c r="AC110" s="401"/>
      <c r="AD110" s="401"/>
      <c r="AE110" s="401"/>
      <c r="AF110" s="401"/>
      <c r="AG110" s="401"/>
      <c r="AH110" s="401"/>
    </row>
    <row r="111" ht="12.0" customHeight="1">
      <c r="A111" s="424"/>
      <c r="B111" s="424"/>
      <c r="C111" s="399" t="s">
        <v>190</v>
      </c>
      <c r="D111" s="399"/>
      <c r="E111" s="399">
        <v>0.01</v>
      </c>
      <c r="F111" s="426" t="s">
        <v>186</v>
      </c>
      <c r="G111" s="430">
        <v>592.8571428571429</v>
      </c>
      <c r="H111" s="399" t="s">
        <v>222</v>
      </c>
      <c r="I111" s="430">
        <v>16.0</v>
      </c>
      <c r="J111" s="423">
        <v>94.85714285714286</v>
      </c>
      <c r="K111" s="399">
        <v>1.0</v>
      </c>
      <c r="L111" s="445">
        <v>3.0</v>
      </c>
      <c r="M111" s="445">
        <v>284.57142857142856</v>
      </c>
      <c r="N111" s="399" t="s">
        <v>868</v>
      </c>
      <c r="O111" s="399"/>
      <c r="P111" s="399"/>
      <c r="Q111" s="399"/>
      <c r="R111" s="399"/>
      <c r="S111" s="400"/>
      <c r="T111" s="445"/>
      <c r="U111" s="400"/>
      <c r="V111" s="400"/>
      <c r="W111" s="400"/>
      <c r="X111" s="400"/>
      <c r="Y111" s="400"/>
      <c r="Z111" s="400"/>
      <c r="AA111" s="400"/>
      <c r="AB111" s="399"/>
      <c r="AC111" s="401"/>
      <c r="AD111" s="401"/>
      <c r="AE111" s="401"/>
      <c r="AF111" s="401"/>
      <c r="AG111" s="401"/>
      <c r="AH111" s="401"/>
    </row>
    <row r="112" ht="12.0" customHeight="1">
      <c r="A112" s="424"/>
      <c r="B112" s="424"/>
      <c r="C112" s="399" t="s">
        <v>191</v>
      </c>
      <c r="D112" s="399"/>
      <c r="E112" s="399">
        <v>0.5</v>
      </c>
      <c r="F112" s="426" t="s">
        <v>186</v>
      </c>
      <c r="G112" s="430">
        <v>592.8571428571429</v>
      </c>
      <c r="H112" s="399" t="s">
        <v>222</v>
      </c>
      <c r="I112" s="430">
        <v>16.0</v>
      </c>
      <c r="J112" s="423">
        <v>4742.857142857143</v>
      </c>
      <c r="K112" s="399">
        <v>1.0</v>
      </c>
      <c r="L112" s="445">
        <v>1.63</v>
      </c>
      <c r="M112" s="445">
        <v>7730.857142857143</v>
      </c>
      <c r="N112" s="399" t="s">
        <v>868</v>
      </c>
      <c r="O112" s="399"/>
      <c r="P112" s="399"/>
      <c r="Q112" s="399"/>
      <c r="R112" s="399"/>
      <c r="S112" s="400"/>
      <c r="T112" s="445"/>
      <c r="U112" s="400"/>
      <c r="V112" s="400"/>
      <c r="W112" s="400"/>
      <c r="X112" s="400"/>
      <c r="Y112" s="400"/>
      <c r="Z112" s="400"/>
      <c r="AA112" s="400"/>
      <c r="AB112" s="399"/>
      <c r="AC112" s="401"/>
      <c r="AD112" s="401"/>
      <c r="AE112" s="401"/>
      <c r="AF112" s="401"/>
      <c r="AG112" s="401"/>
      <c r="AH112" s="401"/>
    </row>
    <row r="113" ht="12.0" customHeight="1">
      <c r="A113" s="424"/>
      <c r="B113" s="424"/>
      <c r="C113" s="399" t="s">
        <v>192</v>
      </c>
      <c r="D113" s="399"/>
      <c r="E113" s="399">
        <v>1.0</v>
      </c>
      <c r="F113" s="426" t="s">
        <v>193</v>
      </c>
      <c r="G113" s="431">
        <v>2.28021978021978</v>
      </c>
      <c r="H113" s="426" t="s">
        <v>368</v>
      </c>
      <c r="I113" s="430">
        <v>24.0</v>
      </c>
      <c r="J113" s="423">
        <v>54.72527472527472</v>
      </c>
      <c r="K113" s="399">
        <v>1.0</v>
      </c>
      <c r="L113" s="445">
        <v>197.125</v>
      </c>
      <c r="M113" s="445">
        <v>10787.719780219779</v>
      </c>
      <c r="N113" s="399"/>
      <c r="O113" s="399"/>
      <c r="P113" s="399"/>
      <c r="Q113" s="399"/>
      <c r="R113" s="399"/>
      <c r="S113" s="400"/>
      <c r="T113" s="445"/>
      <c r="U113" s="400"/>
      <c r="V113" s="400"/>
      <c r="W113" s="400"/>
      <c r="X113" s="400"/>
      <c r="Y113" s="400"/>
      <c r="Z113" s="400"/>
      <c r="AA113" s="400"/>
      <c r="AB113" s="399"/>
      <c r="AC113" s="401"/>
      <c r="AD113" s="401"/>
      <c r="AE113" s="401"/>
      <c r="AF113" s="401"/>
      <c r="AG113" s="401"/>
      <c r="AH113" s="401"/>
    </row>
    <row r="114" ht="12.0" customHeight="1">
      <c r="A114" s="424"/>
      <c r="B114" s="424"/>
      <c r="C114" s="399" t="s">
        <v>194</v>
      </c>
      <c r="D114" s="399"/>
      <c r="E114" s="399">
        <v>1.0</v>
      </c>
      <c r="F114" s="426" t="s">
        <v>195</v>
      </c>
      <c r="G114" s="431">
        <v>27.383701748597822</v>
      </c>
      <c r="H114" s="399" t="s">
        <v>369</v>
      </c>
      <c r="I114" s="430">
        <v>24.0</v>
      </c>
      <c r="J114" s="423">
        <v>657.2088419663478</v>
      </c>
      <c r="K114" s="399">
        <v>1.0</v>
      </c>
      <c r="L114" s="445">
        <v>3.0</v>
      </c>
      <c r="M114" s="445">
        <v>1971.6265258990434</v>
      </c>
      <c r="N114" s="399"/>
      <c r="O114" s="399"/>
      <c r="P114" s="399"/>
      <c r="Q114" s="399"/>
      <c r="R114" s="399"/>
      <c r="S114" s="400"/>
      <c r="T114" s="445"/>
      <c r="U114" s="400"/>
      <c r="V114" s="400"/>
      <c r="W114" s="400"/>
      <c r="X114" s="400"/>
      <c r="Y114" s="400"/>
      <c r="Z114" s="400"/>
      <c r="AA114" s="400"/>
      <c r="AB114" s="399"/>
      <c r="AC114" s="401"/>
      <c r="AD114" s="401"/>
      <c r="AE114" s="401"/>
      <c r="AF114" s="401"/>
      <c r="AG114" s="401"/>
      <c r="AH114" s="401"/>
    </row>
    <row r="115" ht="12.0" customHeight="1">
      <c r="A115" s="424"/>
      <c r="B115" s="424"/>
      <c r="C115" s="399" t="s">
        <v>196</v>
      </c>
      <c r="D115" s="399"/>
      <c r="E115" s="399">
        <v>2.0</v>
      </c>
      <c r="F115" s="426" t="s">
        <v>193</v>
      </c>
      <c r="G115" s="431">
        <v>2.28021978021978</v>
      </c>
      <c r="H115" s="426" t="s">
        <v>368</v>
      </c>
      <c r="I115" s="430">
        <v>24.0</v>
      </c>
      <c r="J115" s="423">
        <v>109.45054945054945</v>
      </c>
      <c r="K115" s="399">
        <v>1.0</v>
      </c>
      <c r="L115" s="445">
        <v>25.0</v>
      </c>
      <c r="M115" s="446">
        <v>2736.263736263736</v>
      </c>
      <c r="N115" s="399"/>
      <c r="O115" s="399"/>
      <c r="P115" s="399"/>
      <c r="Q115" s="399"/>
      <c r="R115" s="399"/>
      <c r="S115" s="400"/>
      <c r="T115" s="445"/>
      <c r="U115" s="400"/>
      <c r="V115" s="400"/>
      <c r="W115" s="400"/>
      <c r="X115" s="400"/>
      <c r="Y115" s="400"/>
      <c r="Z115" s="400"/>
      <c r="AA115" s="400"/>
      <c r="AB115" s="399"/>
      <c r="AC115" s="401"/>
      <c r="AD115" s="401"/>
      <c r="AE115" s="401"/>
      <c r="AF115" s="401"/>
      <c r="AG115" s="401"/>
      <c r="AH115" s="401"/>
    </row>
    <row r="116" ht="12.0" customHeight="1">
      <c r="A116" s="424"/>
      <c r="B116" s="424"/>
      <c r="C116" s="399" t="s">
        <v>197</v>
      </c>
      <c r="D116" s="399"/>
      <c r="E116" s="399"/>
      <c r="F116" s="399"/>
      <c r="G116" s="399"/>
      <c r="H116" s="399"/>
      <c r="I116" s="399"/>
      <c r="J116" s="399"/>
      <c r="K116" s="399"/>
      <c r="L116" s="399"/>
      <c r="M116" s="445">
        <v>282913.70528047776</v>
      </c>
      <c r="N116" s="399"/>
      <c r="O116" s="399"/>
      <c r="P116" s="399"/>
      <c r="Q116" s="399"/>
      <c r="R116" s="399"/>
      <c r="S116" s="400"/>
      <c r="T116" s="445"/>
      <c r="U116" s="400"/>
      <c r="V116" s="400"/>
      <c r="W116" s="400"/>
      <c r="X116" s="400"/>
      <c r="Y116" s="400"/>
      <c r="Z116" s="400"/>
      <c r="AA116" s="400"/>
      <c r="AB116" s="399"/>
      <c r="AC116" s="401"/>
      <c r="AD116" s="401"/>
      <c r="AE116" s="401"/>
      <c r="AF116" s="401"/>
      <c r="AG116" s="401"/>
      <c r="AH116" s="401"/>
    </row>
    <row r="117" ht="12.0" customHeight="1">
      <c r="A117" s="424"/>
      <c r="B117" s="424"/>
      <c r="C117" s="399"/>
      <c r="D117" s="399"/>
      <c r="E117" s="399"/>
      <c r="F117" s="399"/>
      <c r="G117" s="399"/>
      <c r="H117" s="399"/>
      <c r="I117" s="399"/>
      <c r="J117" s="399"/>
      <c r="K117" s="399"/>
      <c r="L117" s="399"/>
      <c r="M117" s="399"/>
      <c r="N117" s="399"/>
      <c r="O117" s="399"/>
      <c r="P117" s="399"/>
      <c r="Q117" s="399"/>
      <c r="R117" s="399"/>
      <c r="S117" s="400"/>
      <c r="T117" s="445"/>
      <c r="U117" s="400"/>
      <c r="V117" s="400"/>
      <c r="W117" s="400"/>
      <c r="X117" s="400"/>
      <c r="Y117" s="400"/>
      <c r="Z117" s="400"/>
      <c r="AA117" s="400"/>
      <c r="AB117" s="399"/>
      <c r="AC117" s="401"/>
      <c r="AD117" s="401"/>
      <c r="AE117" s="401"/>
      <c r="AF117" s="401"/>
      <c r="AG117" s="401"/>
      <c r="AH117" s="401"/>
    </row>
    <row r="118" ht="12.0" customHeight="1">
      <c r="A118" s="424"/>
      <c r="B118" s="424"/>
      <c r="C118" s="426" t="s">
        <v>198</v>
      </c>
      <c r="D118" s="399"/>
      <c r="E118" s="399"/>
      <c r="F118" s="399"/>
      <c r="G118" s="400">
        <v>2752298.2857142854</v>
      </c>
      <c r="H118" s="399" t="s">
        <v>370</v>
      </c>
      <c r="I118" s="447">
        <v>0.02</v>
      </c>
      <c r="J118" s="436" t="s">
        <v>371</v>
      </c>
      <c r="K118" s="439">
        <v>55045.96571428571</v>
      </c>
      <c r="L118" s="399"/>
      <c r="M118" s="399"/>
      <c r="N118" s="399"/>
      <c r="O118" s="399"/>
      <c r="P118" s="399"/>
      <c r="Q118" s="399"/>
      <c r="R118" s="399"/>
      <c r="S118" s="400"/>
      <c r="T118" s="445"/>
      <c r="U118" s="400"/>
      <c r="V118" s="400"/>
      <c r="W118" s="400"/>
      <c r="X118" s="400"/>
      <c r="Y118" s="400"/>
      <c r="Z118" s="400"/>
      <c r="AA118" s="400"/>
      <c r="AB118" s="399"/>
      <c r="AC118" s="401"/>
      <c r="AD118" s="401"/>
      <c r="AE118" s="401"/>
      <c r="AF118" s="401"/>
      <c r="AG118" s="401"/>
      <c r="AH118" s="401"/>
    </row>
    <row r="119" ht="12.0" customHeight="1">
      <c r="A119" s="424"/>
      <c r="B119" s="424"/>
      <c r="C119" s="399"/>
      <c r="D119" s="399"/>
      <c r="E119" s="399"/>
      <c r="F119" s="399"/>
      <c r="G119" s="400"/>
      <c r="H119" s="399"/>
      <c r="I119" s="399"/>
      <c r="J119" s="399"/>
      <c r="K119" s="399"/>
      <c r="L119" s="399"/>
      <c r="M119" s="399"/>
      <c r="N119" s="399"/>
      <c r="O119" s="399"/>
      <c r="P119" s="399"/>
      <c r="Q119" s="399"/>
      <c r="R119" s="399"/>
      <c r="S119" s="400"/>
      <c r="T119" s="445"/>
      <c r="U119" s="400"/>
      <c r="V119" s="400"/>
      <c r="W119" s="400"/>
      <c r="X119" s="400"/>
      <c r="Y119" s="400"/>
      <c r="Z119" s="400"/>
      <c r="AA119" s="400"/>
      <c r="AB119" s="399"/>
      <c r="AC119" s="401"/>
      <c r="AD119" s="401"/>
      <c r="AE119" s="401"/>
      <c r="AF119" s="401"/>
      <c r="AG119" s="401"/>
      <c r="AH119" s="401"/>
    </row>
    <row r="120" ht="12.0" customHeight="1">
      <c r="A120" s="424"/>
      <c r="B120" s="424"/>
      <c r="C120" s="426" t="s">
        <v>199</v>
      </c>
      <c r="D120" s="399"/>
      <c r="E120" s="399"/>
      <c r="F120" s="399"/>
      <c r="G120" s="400">
        <v>2752298.2857142854</v>
      </c>
      <c r="H120" s="399" t="s">
        <v>370</v>
      </c>
      <c r="I120" s="447">
        <v>0.05</v>
      </c>
      <c r="J120" s="436" t="s">
        <v>371</v>
      </c>
      <c r="K120" s="439">
        <v>137614.91428571427</v>
      </c>
      <c r="L120" s="399"/>
      <c r="M120" s="399"/>
      <c r="N120" s="399"/>
      <c r="O120" s="399"/>
      <c r="P120" s="399"/>
      <c r="Q120" s="399"/>
      <c r="R120" s="399"/>
      <c r="S120" s="400"/>
      <c r="T120" s="445"/>
      <c r="U120" s="400"/>
      <c r="V120" s="400"/>
      <c r="W120" s="400"/>
      <c r="X120" s="400"/>
      <c r="Y120" s="400"/>
      <c r="Z120" s="400"/>
      <c r="AA120" s="400"/>
      <c r="AB120" s="399"/>
      <c r="AC120" s="401"/>
      <c r="AD120" s="401"/>
      <c r="AE120" s="401"/>
      <c r="AF120" s="401"/>
      <c r="AG120" s="401"/>
      <c r="AH120" s="401"/>
    </row>
    <row r="121" ht="12.0" customHeight="1">
      <c r="A121" s="424"/>
      <c r="B121" s="424"/>
      <c r="C121" s="424"/>
      <c r="D121" s="399"/>
      <c r="E121" s="399"/>
      <c r="F121" s="399"/>
      <c r="G121" s="400"/>
      <c r="H121" s="399"/>
      <c r="I121" s="447"/>
      <c r="J121" s="436"/>
      <c r="K121" s="439"/>
      <c r="L121" s="399"/>
      <c r="M121" s="399"/>
      <c r="N121" s="399"/>
      <c r="O121" s="399"/>
      <c r="P121" s="399"/>
      <c r="Q121" s="399"/>
      <c r="R121" s="399"/>
      <c r="S121" s="400"/>
      <c r="T121" s="445"/>
      <c r="U121" s="400"/>
      <c r="V121" s="400"/>
      <c r="W121" s="400"/>
      <c r="X121" s="400"/>
      <c r="Y121" s="400"/>
      <c r="Z121" s="400"/>
      <c r="AA121" s="400"/>
      <c r="AB121" s="399"/>
      <c r="AC121" s="401"/>
      <c r="AD121" s="401"/>
      <c r="AE121" s="401"/>
      <c r="AF121" s="401"/>
      <c r="AG121" s="401"/>
      <c r="AH121" s="401"/>
    </row>
    <row r="122" ht="12.0" customHeight="1">
      <c r="A122" s="424"/>
      <c r="B122" s="424"/>
      <c r="C122" s="424" t="s">
        <v>200</v>
      </c>
      <c r="D122" s="399"/>
      <c r="E122" s="399"/>
      <c r="F122" s="399"/>
      <c r="G122" s="400">
        <v>3300540.121885447</v>
      </c>
      <c r="H122" s="399"/>
      <c r="I122" s="447">
        <v>0.08</v>
      </c>
      <c r="J122" s="436" t="s">
        <v>371</v>
      </c>
      <c r="K122" s="439">
        <v>264043.2097508357</v>
      </c>
      <c r="L122" s="399"/>
      <c r="M122" s="399"/>
      <c r="N122" s="399"/>
      <c r="O122" s="399"/>
      <c r="P122" s="399"/>
      <c r="Q122" s="399"/>
      <c r="R122" s="399"/>
      <c r="S122" s="400"/>
      <c r="T122" s="400"/>
      <c r="U122" s="400"/>
      <c r="V122" s="400"/>
      <c r="W122" s="400"/>
      <c r="X122" s="400"/>
      <c r="Y122" s="400"/>
      <c r="Z122" s="400"/>
      <c r="AA122" s="400"/>
      <c r="AB122" s="399"/>
      <c r="AC122" s="401"/>
      <c r="AD122" s="401"/>
      <c r="AE122" s="401"/>
      <c r="AF122" s="401"/>
      <c r="AG122" s="401"/>
      <c r="AH122" s="401"/>
    </row>
    <row r="123" ht="12.0" customHeight="1">
      <c r="A123" s="399"/>
      <c r="B123" s="424"/>
      <c r="C123" s="399"/>
      <c r="D123" s="399"/>
      <c r="E123" s="399"/>
      <c r="F123" s="439"/>
      <c r="G123" s="436"/>
      <c r="H123" s="436"/>
      <c r="I123" s="436"/>
      <c r="J123" s="448"/>
      <c r="K123" s="448"/>
      <c r="L123" s="399"/>
      <c r="M123" s="399"/>
      <c r="N123" s="399"/>
      <c r="O123" s="399"/>
      <c r="P123" s="399"/>
      <c r="Q123" s="445"/>
      <c r="R123" s="445"/>
      <c r="S123" s="400"/>
      <c r="T123" s="445"/>
      <c r="U123" s="400"/>
      <c r="V123" s="400"/>
      <c r="W123" s="400"/>
      <c r="X123" s="400"/>
      <c r="Y123" s="400"/>
      <c r="Z123" s="400"/>
      <c r="AA123" s="400"/>
      <c r="AB123" s="399"/>
      <c r="AC123" s="401"/>
      <c r="AD123" s="401"/>
      <c r="AE123" s="401"/>
      <c r="AF123" s="401"/>
      <c r="AG123" s="401"/>
      <c r="AH123" s="401"/>
    </row>
    <row r="124" ht="12.0" customHeight="1">
      <c r="A124" s="401" t="s">
        <v>587</v>
      </c>
      <c r="B124" s="401"/>
      <c r="C124" s="401"/>
      <c r="D124" s="401"/>
      <c r="E124" s="401"/>
      <c r="F124" s="401"/>
      <c r="G124" s="401"/>
      <c r="H124" s="401"/>
      <c r="I124" s="421">
        <v>9395.91040649094</v>
      </c>
      <c r="J124" s="421"/>
      <c r="K124" s="421">
        <v>9663.32740649094</v>
      </c>
      <c r="L124" s="421">
        <v>6064.0</v>
      </c>
      <c r="M124" s="421">
        <v>8626.851999999999</v>
      </c>
      <c r="N124" s="421">
        <v>69936.0</v>
      </c>
      <c r="O124" s="421">
        <v>60.0</v>
      </c>
      <c r="P124" s="421">
        <v>0.0</v>
      </c>
      <c r="Q124" s="421">
        <v>150531.92940208333</v>
      </c>
      <c r="R124" s="421">
        <v>9.6</v>
      </c>
      <c r="S124" s="422">
        <v>1874401.733333333</v>
      </c>
      <c r="T124" s="422">
        <v>154000.0</v>
      </c>
      <c r="U124" s="422">
        <v>460070.01716000005</v>
      </c>
      <c r="V124" s="422">
        <v>505924.36363636365</v>
      </c>
      <c r="W124" s="422">
        <v>0.0</v>
      </c>
      <c r="X124" s="422">
        <v>0.0</v>
      </c>
      <c r="Y124" s="422">
        <v>795287.2221833076</v>
      </c>
      <c r="Z124" s="422">
        <v>3489.6</v>
      </c>
      <c r="AA124" s="422">
        <v>3793172.9363130042</v>
      </c>
      <c r="AB124" s="401"/>
      <c r="AC124" s="401"/>
      <c r="AD124" s="401"/>
      <c r="AE124" s="401"/>
      <c r="AF124" s="401"/>
      <c r="AG124" s="401"/>
      <c r="AH124" s="401"/>
    </row>
    <row r="125" ht="12.0" customHeight="1">
      <c r="A125" s="399"/>
      <c r="B125" s="399"/>
      <c r="C125" s="399"/>
      <c r="D125" s="399"/>
      <c r="E125" s="399"/>
      <c r="F125" s="399"/>
      <c r="G125" s="399"/>
      <c r="H125" s="399"/>
      <c r="I125" s="399"/>
      <c r="J125" s="399"/>
      <c r="K125" s="399"/>
      <c r="L125" s="399"/>
      <c r="M125" s="399"/>
      <c r="N125" s="399"/>
      <c r="O125" s="399"/>
      <c r="P125" s="399"/>
      <c r="Q125" s="399"/>
      <c r="R125" s="399"/>
      <c r="S125" s="400"/>
      <c r="T125" s="400"/>
      <c r="U125" s="400"/>
      <c r="V125" s="400"/>
      <c r="W125" s="400"/>
      <c r="X125" s="400"/>
      <c r="Y125" s="400"/>
      <c r="Z125" s="400"/>
      <c r="AA125" s="400"/>
      <c r="AB125" s="399"/>
      <c r="AC125" s="401"/>
      <c r="AD125" s="401"/>
      <c r="AE125" s="401"/>
      <c r="AF125" s="401"/>
      <c r="AG125" s="401"/>
      <c r="AH125" s="401"/>
    </row>
    <row r="126" ht="12.0" customHeight="1">
      <c r="A126" s="449"/>
      <c r="B126" s="450">
        <v>2.6</v>
      </c>
      <c r="C126" s="449" t="s">
        <v>870</v>
      </c>
      <c r="D126" s="449"/>
      <c r="E126" s="449"/>
      <c r="F126" s="449"/>
      <c r="G126" s="449"/>
      <c r="H126" s="449"/>
      <c r="I126" s="449">
        <v>320.0</v>
      </c>
      <c r="J126" s="451">
        <v>1.1</v>
      </c>
      <c r="K126" s="452">
        <v>352.0</v>
      </c>
      <c r="L126" s="452">
        <v>616.0</v>
      </c>
      <c r="M126" s="449"/>
      <c r="N126" s="449"/>
      <c r="O126" s="449"/>
      <c r="P126" s="449"/>
      <c r="Q126" s="449"/>
      <c r="R126" s="449"/>
      <c r="S126" s="453"/>
      <c r="T126" s="453">
        <v>56320.0</v>
      </c>
      <c r="U126" s="453"/>
      <c r="V126" s="453"/>
      <c r="W126" s="453"/>
      <c r="X126" s="453"/>
      <c r="Y126" s="453"/>
      <c r="Z126" s="453"/>
      <c r="AA126" s="453">
        <v>56320.0</v>
      </c>
      <c r="AB126" s="449"/>
      <c r="AC126" s="401"/>
      <c r="AD126" s="401"/>
      <c r="AE126" s="401"/>
      <c r="AF126" s="401"/>
      <c r="AG126" s="401"/>
      <c r="AH126" s="401"/>
    </row>
    <row r="127" ht="12.0" customHeight="1">
      <c r="A127" s="399"/>
      <c r="B127" s="436"/>
      <c r="C127" s="424"/>
      <c r="D127" s="399"/>
      <c r="E127" s="399"/>
      <c r="F127" s="399"/>
      <c r="G127" s="399"/>
      <c r="H127" s="399"/>
      <c r="I127" s="399"/>
      <c r="J127" s="438"/>
      <c r="K127" s="438"/>
      <c r="L127" s="399"/>
      <c r="M127" s="399"/>
      <c r="N127" s="399"/>
      <c r="O127" s="399"/>
      <c r="P127" s="399"/>
      <c r="Q127" s="399"/>
      <c r="R127" s="399"/>
      <c r="S127" s="400"/>
      <c r="T127" s="400"/>
      <c r="U127" s="400"/>
      <c r="V127" s="400"/>
      <c r="W127" s="400"/>
      <c r="X127" s="400"/>
      <c r="Y127" s="400"/>
      <c r="Z127" s="400"/>
      <c r="AA127" s="400"/>
      <c r="AB127" s="399"/>
      <c r="AC127" s="401"/>
      <c r="AD127" s="401"/>
      <c r="AE127" s="401"/>
      <c r="AF127" s="401"/>
      <c r="AG127" s="401"/>
      <c r="AH127" s="401"/>
    </row>
    <row r="128" ht="12.0" customHeight="1">
      <c r="A128" s="399"/>
      <c r="B128" s="436"/>
      <c r="C128" s="424"/>
      <c r="D128" s="433" t="s">
        <v>298</v>
      </c>
      <c r="E128" s="399"/>
      <c r="F128" s="399"/>
      <c r="G128" s="434" t="s">
        <v>357</v>
      </c>
      <c r="H128" s="435" t="s">
        <v>155</v>
      </c>
      <c r="I128" s="434" t="s">
        <v>364</v>
      </c>
      <c r="J128" s="442" t="s">
        <v>373</v>
      </c>
      <c r="K128" s="435" t="s">
        <v>360</v>
      </c>
      <c r="L128" s="435" t="s">
        <v>347</v>
      </c>
      <c r="M128" s="399"/>
      <c r="N128" s="399"/>
      <c r="O128" s="399"/>
      <c r="P128" s="399"/>
      <c r="Q128" s="399"/>
      <c r="R128" s="399"/>
      <c r="S128" s="400"/>
      <c r="T128" s="400"/>
      <c r="U128" s="400"/>
      <c r="V128" s="400"/>
      <c r="W128" s="400"/>
      <c r="X128" s="400"/>
      <c r="Y128" s="400"/>
      <c r="Z128" s="400"/>
      <c r="AA128" s="400"/>
      <c r="AB128" s="399"/>
      <c r="AC128" s="401"/>
      <c r="AD128" s="401"/>
      <c r="AE128" s="401"/>
      <c r="AF128" s="401"/>
      <c r="AG128" s="401"/>
      <c r="AH128" s="401"/>
    </row>
    <row r="129" ht="12.0" customHeight="1">
      <c r="A129" s="399"/>
      <c r="B129" s="436"/>
      <c r="C129" s="424"/>
      <c r="D129" s="399" t="s">
        <v>374</v>
      </c>
      <c r="E129" s="399"/>
      <c r="F129" s="399"/>
      <c r="G129" s="436">
        <v>2.0</v>
      </c>
      <c r="H129" s="437">
        <v>85.0</v>
      </c>
      <c r="I129" s="399">
        <v>240.0</v>
      </c>
      <c r="J129" s="431">
        <v>1.1</v>
      </c>
      <c r="K129" s="439">
        <v>44880.0</v>
      </c>
      <c r="L129" s="399">
        <v>528.0</v>
      </c>
      <c r="M129" s="399"/>
      <c r="N129" s="399"/>
      <c r="O129" s="399"/>
      <c r="P129" s="399"/>
      <c r="Q129" s="399"/>
      <c r="R129" s="399"/>
      <c r="S129" s="400"/>
      <c r="T129" s="400"/>
      <c r="U129" s="400"/>
      <c r="V129" s="400"/>
      <c r="W129" s="400"/>
      <c r="X129" s="400"/>
      <c r="Y129" s="400"/>
      <c r="Z129" s="400"/>
      <c r="AA129" s="400"/>
      <c r="AB129" s="399"/>
      <c r="AC129" s="401"/>
      <c r="AD129" s="401"/>
      <c r="AE129" s="401"/>
      <c r="AF129" s="401"/>
      <c r="AG129" s="401"/>
      <c r="AH129" s="401"/>
    </row>
    <row r="130" ht="12.0" customHeight="1">
      <c r="A130" s="399"/>
      <c r="B130" s="436"/>
      <c r="C130" s="424"/>
      <c r="D130" s="399" t="s">
        <v>375</v>
      </c>
      <c r="E130" s="436"/>
      <c r="F130" s="437"/>
      <c r="G130" s="435">
        <v>1.0</v>
      </c>
      <c r="H130" s="437">
        <v>130.0</v>
      </c>
      <c r="I130" s="441">
        <v>80.0</v>
      </c>
      <c r="J130" s="431">
        <v>1.1</v>
      </c>
      <c r="K130" s="440">
        <v>11440.0</v>
      </c>
      <c r="L130" s="441">
        <v>88.0</v>
      </c>
      <c r="M130" s="399"/>
      <c r="N130" s="399"/>
      <c r="O130" s="399"/>
      <c r="P130" s="399"/>
      <c r="Q130" s="399"/>
      <c r="R130" s="399"/>
      <c r="S130" s="400"/>
      <c r="T130" s="400"/>
      <c r="U130" s="400"/>
      <c r="V130" s="400"/>
      <c r="W130" s="400"/>
      <c r="X130" s="400"/>
      <c r="Y130" s="400"/>
      <c r="Z130" s="400"/>
      <c r="AA130" s="400"/>
      <c r="AB130" s="399"/>
      <c r="AC130" s="401"/>
      <c r="AD130" s="401"/>
      <c r="AE130" s="401"/>
      <c r="AF130" s="401"/>
      <c r="AG130" s="401"/>
      <c r="AH130" s="401"/>
    </row>
    <row r="131" ht="12.0" customHeight="1">
      <c r="A131" s="399"/>
      <c r="B131" s="436"/>
      <c r="C131" s="424"/>
      <c r="D131" s="399"/>
      <c r="E131" s="399"/>
      <c r="F131" s="399"/>
      <c r="G131" s="436">
        <v>3.0</v>
      </c>
      <c r="H131" s="399"/>
      <c r="I131" s="399">
        <v>320.0</v>
      </c>
      <c r="J131" s="430"/>
      <c r="K131" s="439">
        <v>56320.0</v>
      </c>
      <c r="L131" s="399">
        <v>616.0</v>
      </c>
      <c r="M131" s="399"/>
      <c r="N131" s="399"/>
      <c r="O131" s="399"/>
      <c r="P131" s="399"/>
      <c r="Q131" s="399"/>
      <c r="R131" s="399"/>
      <c r="S131" s="400"/>
      <c r="T131" s="400"/>
      <c r="U131" s="400"/>
      <c r="V131" s="400"/>
      <c r="W131" s="400"/>
      <c r="X131" s="400"/>
      <c r="Y131" s="400"/>
      <c r="Z131" s="400"/>
      <c r="AA131" s="400"/>
      <c r="AB131" s="399"/>
      <c r="AC131" s="401"/>
      <c r="AD131" s="401"/>
      <c r="AE131" s="401"/>
      <c r="AF131" s="401"/>
      <c r="AG131" s="401"/>
      <c r="AH131" s="401"/>
    </row>
    <row r="132" ht="12.0" customHeight="1">
      <c r="A132" s="399"/>
      <c r="B132" s="436"/>
      <c r="C132" s="424"/>
      <c r="D132" s="424"/>
      <c r="E132" s="399"/>
      <c r="F132" s="399"/>
      <c r="G132" s="399"/>
      <c r="H132" s="399"/>
      <c r="I132" s="399"/>
      <c r="J132" s="399"/>
      <c r="K132" s="399"/>
      <c r="L132" s="399"/>
      <c r="M132" s="399"/>
      <c r="N132" s="399"/>
      <c r="O132" s="399"/>
      <c r="P132" s="399"/>
      <c r="Q132" s="399"/>
      <c r="R132" s="399"/>
      <c r="S132" s="400"/>
      <c r="T132" s="400"/>
      <c r="U132" s="400"/>
      <c r="V132" s="400"/>
      <c r="W132" s="400"/>
      <c r="X132" s="400"/>
      <c r="Y132" s="400"/>
      <c r="Z132" s="400"/>
      <c r="AA132" s="400"/>
      <c r="AB132" s="399"/>
      <c r="AC132" s="401"/>
      <c r="AD132" s="401"/>
      <c r="AE132" s="401"/>
      <c r="AF132" s="401"/>
      <c r="AG132" s="401"/>
      <c r="AH132" s="401"/>
    </row>
    <row r="133" ht="12.0" customHeight="1">
      <c r="A133" s="449"/>
      <c r="B133" s="450">
        <v>2.7</v>
      </c>
      <c r="C133" s="449" t="s">
        <v>871</v>
      </c>
      <c r="D133" s="449"/>
      <c r="E133" s="449"/>
      <c r="F133" s="449"/>
      <c r="G133" s="449"/>
      <c r="H133" s="449"/>
      <c r="I133" s="449">
        <v>320.0</v>
      </c>
      <c r="J133" s="451">
        <v>1.1</v>
      </c>
      <c r="K133" s="452">
        <v>352.0</v>
      </c>
      <c r="L133" s="452">
        <v>616.0</v>
      </c>
      <c r="M133" s="449"/>
      <c r="N133" s="449"/>
      <c r="O133" s="449"/>
      <c r="P133" s="449"/>
      <c r="Q133" s="449"/>
      <c r="R133" s="449"/>
      <c r="S133" s="453"/>
      <c r="T133" s="453">
        <v>56320.0</v>
      </c>
      <c r="U133" s="453"/>
      <c r="V133" s="453"/>
      <c r="W133" s="453"/>
      <c r="X133" s="453"/>
      <c r="Y133" s="453"/>
      <c r="Z133" s="453"/>
      <c r="AA133" s="453">
        <v>56320.0</v>
      </c>
      <c r="AB133" s="449"/>
      <c r="AC133" s="401"/>
      <c r="AD133" s="401"/>
      <c r="AE133" s="401"/>
      <c r="AF133" s="401"/>
      <c r="AG133" s="401"/>
      <c r="AH133" s="401"/>
    </row>
    <row r="134" ht="12.0" customHeight="1">
      <c r="A134" s="399"/>
      <c r="B134" s="436"/>
      <c r="C134" s="424"/>
      <c r="D134" s="399"/>
      <c r="E134" s="399"/>
      <c r="F134" s="399"/>
      <c r="G134" s="399"/>
      <c r="H134" s="399"/>
      <c r="I134" s="399"/>
      <c r="J134" s="438"/>
      <c r="K134" s="438"/>
      <c r="L134" s="399"/>
      <c r="M134" s="399"/>
      <c r="N134" s="399"/>
      <c r="O134" s="399"/>
      <c r="P134" s="399"/>
      <c r="Q134" s="399"/>
      <c r="R134" s="399"/>
      <c r="S134" s="400"/>
      <c r="T134" s="400"/>
      <c r="U134" s="400"/>
      <c r="V134" s="400"/>
      <c r="W134" s="400"/>
      <c r="X134" s="400"/>
      <c r="Y134" s="400"/>
      <c r="Z134" s="400"/>
      <c r="AA134" s="400"/>
      <c r="AB134" s="399"/>
      <c r="AC134" s="401"/>
      <c r="AD134" s="401"/>
      <c r="AE134" s="401"/>
      <c r="AF134" s="401"/>
      <c r="AG134" s="401"/>
      <c r="AH134" s="401"/>
    </row>
    <row r="135" ht="12.0" customHeight="1">
      <c r="A135" s="399"/>
      <c r="B135" s="436"/>
      <c r="C135" s="424"/>
      <c r="D135" s="433" t="s">
        <v>298</v>
      </c>
      <c r="E135" s="399"/>
      <c r="F135" s="399"/>
      <c r="G135" s="434" t="s">
        <v>357</v>
      </c>
      <c r="H135" s="435" t="s">
        <v>155</v>
      </c>
      <c r="I135" s="434" t="s">
        <v>364</v>
      </c>
      <c r="J135" s="442" t="s">
        <v>373</v>
      </c>
      <c r="K135" s="442"/>
      <c r="L135" s="435" t="s">
        <v>360</v>
      </c>
      <c r="M135" s="435" t="s">
        <v>347</v>
      </c>
      <c r="N135" s="399"/>
      <c r="O135" s="399"/>
      <c r="P135" s="399"/>
      <c r="Q135" s="399"/>
      <c r="R135" s="399"/>
      <c r="S135" s="400"/>
      <c r="T135" s="400"/>
      <c r="U135" s="400"/>
      <c r="V135" s="400"/>
      <c r="W135" s="400"/>
      <c r="X135" s="400"/>
      <c r="Y135" s="400"/>
      <c r="Z135" s="400"/>
      <c r="AA135" s="400"/>
      <c r="AB135" s="399"/>
      <c r="AC135" s="401"/>
      <c r="AD135" s="401"/>
      <c r="AE135" s="401"/>
      <c r="AF135" s="401"/>
      <c r="AG135" s="401"/>
      <c r="AH135" s="401"/>
    </row>
    <row r="136" ht="12.0" customHeight="1">
      <c r="A136" s="399"/>
      <c r="B136" s="436"/>
      <c r="C136" s="424"/>
      <c r="D136" s="399" t="s">
        <v>374</v>
      </c>
      <c r="E136" s="399"/>
      <c r="F136" s="399"/>
      <c r="G136" s="436">
        <v>2.0</v>
      </c>
      <c r="H136" s="437">
        <v>85.0</v>
      </c>
      <c r="I136" s="399">
        <v>240.0</v>
      </c>
      <c r="J136" s="431">
        <v>1.1</v>
      </c>
      <c r="K136" s="431"/>
      <c r="L136" s="439">
        <v>44880.0</v>
      </c>
      <c r="M136" s="399">
        <v>528.0</v>
      </c>
      <c r="N136" s="399"/>
      <c r="O136" s="399"/>
      <c r="P136" s="399"/>
      <c r="Q136" s="399"/>
      <c r="R136" s="399"/>
      <c r="S136" s="400"/>
      <c r="T136" s="400"/>
      <c r="U136" s="400"/>
      <c r="V136" s="400"/>
      <c r="W136" s="400"/>
      <c r="X136" s="400"/>
      <c r="Y136" s="400"/>
      <c r="Z136" s="400"/>
      <c r="AA136" s="400"/>
      <c r="AB136" s="399"/>
      <c r="AC136" s="401"/>
      <c r="AD136" s="401"/>
      <c r="AE136" s="401"/>
      <c r="AF136" s="401"/>
      <c r="AG136" s="401"/>
      <c r="AH136" s="401"/>
    </row>
    <row r="137" ht="12.0" customHeight="1">
      <c r="A137" s="399"/>
      <c r="B137" s="436"/>
      <c r="C137" s="424"/>
      <c r="D137" s="399" t="s">
        <v>375</v>
      </c>
      <c r="E137" s="436"/>
      <c r="F137" s="437"/>
      <c r="G137" s="435">
        <v>1.0</v>
      </c>
      <c r="H137" s="437">
        <v>130.0</v>
      </c>
      <c r="I137" s="441">
        <v>80.0</v>
      </c>
      <c r="J137" s="431">
        <v>1.1</v>
      </c>
      <c r="K137" s="431"/>
      <c r="L137" s="440">
        <v>11440.0</v>
      </c>
      <c r="M137" s="441">
        <v>88.0</v>
      </c>
      <c r="N137" s="399"/>
      <c r="O137" s="399"/>
      <c r="P137" s="399"/>
      <c r="Q137" s="399"/>
      <c r="R137" s="399"/>
      <c r="S137" s="400"/>
      <c r="T137" s="400"/>
      <c r="U137" s="400"/>
      <c r="V137" s="400"/>
      <c r="W137" s="400"/>
      <c r="X137" s="400"/>
      <c r="Y137" s="400"/>
      <c r="Z137" s="400"/>
      <c r="AA137" s="400"/>
      <c r="AB137" s="399"/>
      <c r="AC137" s="401"/>
      <c r="AD137" s="401"/>
      <c r="AE137" s="401"/>
      <c r="AF137" s="401"/>
      <c r="AG137" s="401"/>
      <c r="AH137" s="401"/>
    </row>
    <row r="138" ht="12.0" customHeight="1">
      <c r="A138" s="399"/>
      <c r="B138" s="436"/>
      <c r="C138" s="424"/>
      <c r="D138" s="399"/>
      <c r="E138" s="399"/>
      <c r="F138" s="399"/>
      <c r="G138" s="436">
        <v>3.0</v>
      </c>
      <c r="H138" s="399"/>
      <c r="I138" s="399">
        <v>320.0</v>
      </c>
      <c r="J138" s="430"/>
      <c r="K138" s="430"/>
      <c r="L138" s="439">
        <v>56320.0</v>
      </c>
      <c r="M138" s="399">
        <v>616.0</v>
      </c>
      <c r="N138" s="399"/>
      <c r="O138" s="399"/>
      <c r="P138" s="399"/>
      <c r="Q138" s="399"/>
      <c r="R138" s="399"/>
      <c r="S138" s="400"/>
      <c r="T138" s="400"/>
      <c r="U138" s="400"/>
      <c r="V138" s="400"/>
      <c r="W138" s="400"/>
      <c r="X138" s="400"/>
      <c r="Y138" s="400"/>
      <c r="Z138" s="400"/>
      <c r="AA138" s="400"/>
      <c r="AB138" s="399"/>
      <c r="AC138" s="401"/>
      <c r="AD138" s="401"/>
      <c r="AE138" s="401"/>
      <c r="AF138" s="401"/>
      <c r="AG138" s="401"/>
      <c r="AH138" s="401"/>
    </row>
    <row r="139" ht="12.0" customHeight="1">
      <c r="A139" s="424"/>
      <c r="B139" s="436"/>
      <c r="C139" s="424"/>
      <c r="D139" s="424"/>
      <c r="E139" s="399"/>
      <c r="F139" s="399"/>
      <c r="G139" s="399"/>
      <c r="H139" s="399"/>
      <c r="I139" s="399"/>
      <c r="J139" s="399"/>
      <c r="K139" s="399"/>
      <c r="L139" s="399"/>
      <c r="M139" s="399"/>
      <c r="N139" s="399"/>
      <c r="O139" s="399"/>
      <c r="P139" s="399"/>
      <c r="Q139" s="399"/>
      <c r="R139" s="399"/>
      <c r="S139" s="400"/>
      <c r="T139" s="400"/>
      <c r="U139" s="400"/>
      <c r="V139" s="400"/>
      <c r="W139" s="400"/>
      <c r="X139" s="400"/>
      <c r="Y139" s="400"/>
      <c r="Z139" s="400"/>
      <c r="AA139" s="400"/>
      <c r="AB139" s="399"/>
      <c r="AC139" s="401"/>
      <c r="AD139" s="401"/>
      <c r="AE139" s="401"/>
      <c r="AF139" s="401"/>
      <c r="AG139" s="401"/>
      <c r="AH139" s="401"/>
    </row>
    <row r="140" ht="12.0" customHeight="1">
      <c r="A140" s="449"/>
      <c r="B140" s="450">
        <v>2.8</v>
      </c>
      <c r="C140" s="449" t="s">
        <v>377</v>
      </c>
      <c r="D140" s="449"/>
      <c r="E140" s="449"/>
      <c r="F140" s="449"/>
      <c r="G140" s="449"/>
      <c r="H140" s="449"/>
      <c r="I140" s="449">
        <v>88.0</v>
      </c>
      <c r="J140" s="451">
        <v>1.0</v>
      </c>
      <c r="K140" s="451">
        <v>88.0</v>
      </c>
      <c r="L140" s="449">
        <v>2472.0</v>
      </c>
      <c r="M140" s="449"/>
      <c r="N140" s="449"/>
      <c r="O140" s="449"/>
      <c r="P140" s="449"/>
      <c r="Q140" s="449"/>
      <c r="R140" s="449"/>
      <c r="S140" s="453">
        <v>40800.0</v>
      </c>
      <c r="T140" s="453">
        <v>0.0</v>
      </c>
      <c r="U140" s="453"/>
      <c r="V140" s="453"/>
      <c r="W140" s="453"/>
      <c r="X140" s="453"/>
      <c r="Y140" s="453"/>
      <c r="Z140" s="453"/>
      <c r="AA140" s="453">
        <v>40800.0</v>
      </c>
      <c r="AB140" s="449"/>
      <c r="AC140" s="401"/>
      <c r="AD140" s="401"/>
      <c r="AE140" s="401"/>
      <c r="AF140" s="401"/>
      <c r="AG140" s="401"/>
      <c r="AH140" s="401"/>
    </row>
    <row r="141" ht="12.0" customHeight="1">
      <c r="A141" s="399"/>
      <c r="B141" s="436"/>
      <c r="C141" s="454"/>
      <c r="D141" s="399"/>
      <c r="E141" s="399"/>
      <c r="F141" s="399"/>
      <c r="G141" s="399"/>
      <c r="H141" s="399"/>
      <c r="I141" s="399"/>
      <c r="J141" s="438"/>
      <c r="K141" s="438"/>
      <c r="L141" s="431"/>
      <c r="M141" s="399"/>
      <c r="N141" s="399"/>
      <c r="O141" s="399"/>
      <c r="P141" s="399"/>
      <c r="Q141" s="399"/>
      <c r="R141" s="399"/>
      <c r="S141" s="400"/>
      <c r="T141" s="400"/>
      <c r="U141" s="400"/>
      <c r="V141" s="400"/>
      <c r="W141" s="400"/>
      <c r="X141" s="400"/>
      <c r="Y141" s="400"/>
      <c r="Z141" s="400"/>
      <c r="AA141" s="400"/>
      <c r="AB141" s="399"/>
      <c r="AC141" s="401"/>
      <c r="AD141" s="401"/>
      <c r="AE141" s="401"/>
      <c r="AF141" s="401"/>
      <c r="AG141" s="401"/>
      <c r="AH141" s="401"/>
    </row>
    <row r="142" ht="12.0" customHeight="1">
      <c r="A142" s="399"/>
      <c r="B142" s="436"/>
      <c r="C142" s="436" t="s">
        <v>592</v>
      </c>
      <c r="D142" s="399" t="s">
        <v>379</v>
      </c>
      <c r="E142" s="399"/>
      <c r="F142" s="399"/>
      <c r="G142" s="399"/>
      <c r="H142" s="399"/>
      <c r="I142" s="399">
        <v>48.0</v>
      </c>
      <c r="J142" s="399"/>
      <c r="K142" s="399"/>
      <c r="L142" s="399">
        <v>1152.0</v>
      </c>
      <c r="M142" s="399"/>
      <c r="N142" s="399"/>
      <c r="O142" s="399"/>
      <c r="P142" s="399"/>
      <c r="Q142" s="399"/>
      <c r="R142" s="399"/>
      <c r="S142" s="400">
        <v>9600.0</v>
      </c>
      <c r="T142" s="400">
        <v>0.0</v>
      </c>
      <c r="U142" s="400"/>
      <c r="V142" s="400"/>
      <c r="W142" s="400"/>
      <c r="X142" s="400"/>
      <c r="Y142" s="400"/>
      <c r="Z142" s="400"/>
      <c r="AA142" s="400">
        <v>9600.0</v>
      </c>
      <c r="AB142" s="399"/>
      <c r="AC142" s="401"/>
      <c r="AD142" s="401"/>
      <c r="AE142" s="401"/>
      <c r="AF142" s="401"/>
      <c r="AG142" s="401"/>
      <c r="AH142" s="401"/>
    </row>
    <row r="143" ht="12.0" customHeight="1">
      <c r="A143" s="399"/>
      <c r="B143" s="436"/>
      <c r="C143" s="436"/>
      <c r="D143" s="399"/>
      <c r="E143" s="399"/>
      <c r="F143" s="399"/>
      <c r="G143" s="399"/>
      <c r="H143" s="436"/>
      <c r="I143" s="436"/>
      <c r="J143" s="447"/>
      <c r="K143" s="447"/>
      <c r="L143" s="455"/>
      <c r="M143" s="436"/>
      <c r="N143" s="436"/>
      <c r="O143" s="399"/>
      <c r="P143" s="399"/>
      <c r="Q143" s="399"/>
      <c r="R143" s="399"/>
      <c r="S143" s="400"/>
      <c r="T143" s="400"/>
      <c r="U143" s="400"/>
      <c r="V143" s="400"/>
      <c r="W143" s="400"/>
      <c r="X143" s="400"/>
      <c r="Y143" s="400"/>
      <c r="Z143" s="400"/>
      <c r="AA143" s="400"/>
      <c r="AB143" s="399"/>
      <c r="AC143" s="401"/>
      <c r="AD143" s="401"/>
      <c r="AE143" s="401"/>
      <c r="AF143" s="401"/>
      <c r="AG143" s="401"/>
      <c r="AH143" s="401"/>
    </row>
    <row r="144" ht="12.0" customHeight="1">
      <c r="A144" s="399"/>
      <c r="B144" s="436"/>
      <c r="C144" s="436"/>
      <c r="D144" s="399" t="s">
        <v>380</v>
      </c>
      <c r="E144" s="399"/>
      <c r="F144" s="399"/>
      <c r="G144" s="435" t="s">
        <v>381</v>
      </c>
      <c r="H144" s="435" t="s">
        <v>382</v>
      </c>
      <c r="I144" s="436"/>
      <c r="J144" s="447"/>
      <c r="K144" s="447"/>
      <c r="L144" s="455"/>
      <c r="M144" s="436"/>
      <c r="N144" s="436"/>
      <c r="O144" s="399"/>
      <c r="P144" s="399"/>
      <c r="Q144" s="399"/>
      <c r="R144" s="399"/>
      <c r="S144" s="400"/>
      <c r="T144" s="400"/>
      <c r="U144" s="400"/>
      <c r="V144" s="400"/>
      <c r="W144" s="400"/>
      <c r="X144" s="400"/>
      <c r="Y144" s="400"/>
      <c r="Z144" s="400"/>
      <c r="AA144" s="400"/>
      <c r="AB144" s="399"/>
      <c r="AC144" s="401"/>
      <c r="AD144" s="401"/>
      <c r="AE144" s="401"/>
      <c r="AF144" s="401"/>
      <c r="AG144" s="401"/>
      <c r="AH144" s="401"/>
    </row>
    <row r="145" ht="12.0" customHeight="1">
      <c r="A145" s="399"/>
      <c r="B145" s="436"/>
      <c r="C145" s="436"/>
      <c r="D145" s="399">
        <v>1.0</v>
      </c>
      <c r="E145" s="399" t="s">
        <v>375</v>
      </c>
      <c r="F145" s="399"/>
      <c r="G145" s="437">
        <v>0.0</v>
      </c>
      <c r="H145" s="456">
        <v>0.0</v>
      </c>
      <c r="I145" s="424" t="s">
        <v>873</v>
      </c>
      <c r="J145" s="447"/>
      <c r="K145" s="447"/>
      <c r="L145" s="455"/>
      <c r="M145" s="436"/>
      <c r="N145" s="436"/>
      <c r="O145" s="399"/>
      <c r="P145" s="399"/>
      <c r="Q145" s="399"/>
      <c r="R145" s="399"/>
      <c r="S145" s="400"/>
      <c r="T145" s="400"/>
      <c r="U145" s="400"/>
      <c r="V145" s="400"/>
      <c r="W145" s="400"/>
      <c r="X145" s="400"/>
      <c r="Y145" s="400"/>
      <c r="Z145" s="400"/>
      <c r="AA145" s="400"/>
      <c r="AB145" s="399"/>
      <c r="AC145" s="401"/>
      <c r="AD145" s="401"/>
      <c r="AE145" s="401"/>
      <c r="AF145" s="401"/>
      <c r="AG145" s="401"/>
      <c r="AH145" s="401"/>
    </row>
    <row r="146" ht="12.0" customHeight="1">
      <c r="A146" s="399"/>
      <c r="B146" s="436"/>
      <c r="C146" s="436"/>
      <c r="D146" s="399">
        <v>1.0</v>
      </c>
      <c r="E146" s="399" t="s">
        <v>575</v>
      </c>
      <c r="F146" s="399"/>
      <c r="G146" s="437">
        <v>0.0</v>
      </c>
      <c r="H146" s="456">
        <v>0.0</v>
      </c>
      <c r="I146" s="424" t="s">
        <v>873</v>
      </c>
      <c r="J146" s="447"/>
      <c r="K146" s="447"/>
      <c r="L146" s="455"/>
      <c r="M146" s="436"/>
      <c r="N146" s="436"/>
      <c r="O146" s="399"/>
      <c r="P146" s="399"/>
      <c r="Q146" s="399"/>
      <c r="R146" s="399"/>
      <c r="S146" s="400"/>
      <c r="T146" s="400"/>
      <c r="U146" s="400"/>
      <c r="V146" s="400"/>
      <c r="W146" s="400"/>
      <c r="X146" s="400"/>
      <c r="Y146" s="400"/>
      <c r="Z146" s="400"/>
      <c r="AA146" s="400"/>
      <c r="AB146" s="399"/>
      <c r="AC146" s="401"/>
      <c r="AD146" s="401"/>
      <c r="AE146" s="401"/>
      <c r="AF146" s="401"/>
      <c r="AG146" s="401"/>
      <c r="AH146" s="401"/>
    </row>
    <row r="147" ht="12.0" customHeight="1">
      <c r="A147" s="399"/>
      <c r="B147" s="436"/>
      <c r="C147" s="436"/>
      <c r="D147" s="399">
        <v>1.0</v>
      </c>
      <c r="E147" s="399" t="s">
        <v>374</v>
      </c>
      <c r="F147" s="399"/>
      <c r="G147" s="437">
        <v>0.0</v>
      </c>
      <c r="H147" s="456">
        <v>0.0</v>
      </c>
      <c r="I147" s="424" t="s">
        <v>873</v>
      </c>
      <c r="J147" s="447"/>
      <c r="K147" s="447"/>
      <c r="L147" s="455"/>
      <c r="M147" s="436"/>
      <c r="N147" s="436"/>
      <c r="O147" s="399"/>
      <c r="P147" s="399"/>
      <c r="Q147" s="399"/>
      <c r="R147" s="399"/>
      <c r="S147" s="400"/>
      <c r="T147" s="400"/>
      <c r="U147" s="400"/>
      <c r="V147" s="400"/>
      <c r="W147" s="400"/>
      <c r="X147" s="400"/>
      <c r="Y147" s="400"/>
      <c r="Z147" s="400"/>
      <c r="AA147" s="400"/>
      <c r="AB147" s="399"/>
      <c r="AC147" s="401"/>
      <c r="AD147" s="401"/>
      <c r="AE147" s="401"/>
      <c r="AF147" s="401"/>
      <c r="AG147" s="401"/>
      <c r="AH147" s="401"/>
    </row>
    <row r="148" ht="12.0" customHeight="1">
      <c r="A148" s="399"/>
      <c r="B148" s="436"/>
      <c r="C148" s="436"/>
      <c r="D148" s="399">
        <v>1.0</v>
      </c>
      <c r="E148" s="399" t="s">
        <v>576</v>
      </c>
      <c r="F148" s="399"/>
      <c r="G148" s="437">
        <v>0.0</v>
      </c>
      <c r="H148" s="456">
        <v>0.0</v>
      </c>
      <c r="I148" s="424" t="s">
        <v>873</v>
      </c>
      <c r="J148" s="447"/>
      <c r="K148" s="447"/>
      <c r="L148" s="455"/>
      <c r="M148" s="436"/>
      <c r="N148" s="436"/>
      <c r="O148" s="399"/>
      <c r="P148" s="399"/>
      <c r="Q148" s="399"/>
      <c r="R148" s="399"/>
      <c r="S148" s="400"/>
      <c r="T148" s="400"/>
      <c r="U148" s="400"/>
      <c r="V148" s="400"/>
      <c r="W148" s="400"/>
      <c r="X148" s="400"/>
      <c r="Y148" s="400"/>
      <c r="Z148" s="400"/>
      <c r="AA148" s="400"/>
      <c r="AB148" s="399"/>
      <c r="AC148" s="401"/>
      <c r="AD148" s="401"/>
      <c r="AE148" s="401"/>
      <c r="AF148" s="401"/>
      <c r="AG148" s="401"/>
      <c r="AH148" s="401"/>
    </row>
    <row r="149" ht="12.0" customHeight="1">
      <c r="A149" s="399"/>
      <c r="B149" s="436"/>
      <c r="C149" s="436"/>
      <c r="D149" s="399">
        <v>1.0</v>
      </c>
      <c r="E149" s="399" t="s">
        <v>577</v>
      </c>
      <c r="F149" s="399"/>
      <c r="G149" s="437">
        <v>0.0</v>
      </c>
      <c r="H149" s="456">
        <v>0.0</v>
      </c>
      <c r="I149" s="424" t="s">
        <v>873</v>
      </c>
      <c r="J149" s="447"/>
      <c r="K149" s="447"/>
      <c r="L149" s="455"/>
      <c r="M149" s="436"/>
      <c r="N149" s="436"/>
      <c r="O149" s="399"/>
      <c r="P149" s="399"/>
      <c r="Q149" s="399"/>
      <c r="R149" s="399"/>
      <c r="S149" s="400"/>
      <c r="T149" s="400"/>
      <c r="U149" s="400"/>
      <c r="V149" s="400"/>
      <c r="W149" s="400"/>
      <c r="X149" s="400"/>
      <c r="Y149" s="400"/>
      <c r="Z149" s="400"/>
      <c r="AA149" s="400"/>
      <c r="AB149" s="399"/>
      <c r="AC149" s="401"/>
      <c r="AD149" s="401"/>
      <c r="AE149" s="401"/>
      <c r="AF149" s="401"/>
      <c r="AG149" s="401"/>
      <c r="AH149" s="401"/>
    </row>
    <row r="150" ht="12.0" customHeight="1">
      <c r="A150" s="399"/>
      <c r="B150" s="436"/>
      <c r="C150" s="436"/>
      <c r="D150" s="399">
        <v>1.0</v>
      </c>
      <c r="E150" s="399" t="s">
        <v>578</v>
      </c>
      <c r="F150" s="399"/>
      <c r="G150" s="437">
        <v>0.0</v>
      </c>
      <c r="H150" s="456">
        <v>0.0</v>
      </c>
      <c r="I150" s="424" t="s">
        <v>873</v>
      </c>
      <c r="J150" s="447"/>
      <c r="K150" s="447"/>
      <c r="L150" s="455"/>
      <c r="M150" s="436"/>
      <c r="N150" s="436"/>
      <c r="O150" s="399"/>
      <c r="P150" s="399"/>
      <c r="Q150" s="399"/>
      <c r="R150" s="399"/>
      <c r="S150" s="400"/>
      <c r="T150" s="400"/>
      <c r="U150" s="400"/>
      <c r="V150" s="400"/>
      <c r="W150" s="400"/>
      <c r="X150" s="400"/>
      <c r="Y150" s="400"/>
      <c r="Z150" s="400"/>
      <c r="AA150" s="400"/>
      <c r="AB150" s="399"/>
      <c r="AC150" s="401"/>
      <c r="AD150" s="401"/>
      <c r="AE150" s="401"/>
      <c r="AF150" s="401"/>
      <c r="AG150" s="401"/>
      <c r="AH150" s="401"/>
    </row>
    <row r="151" ht="12.0" customHeight="1">
      <c r="A151" s="399"/>
      <c r="B151" s="436"/>
      <c r="C151" s="436"/>
      <c r="D151" s="399">
        <v>1.0</v>
      </c>
      <c r="E151" s="399" t="s">
        <v>579</v>
      </c>
      <c r="F151" s="399"/>
      <c r="G151" s="437">
        <v>0.0</v>
      </c>
      <c r="H151" s="456">
        <v>0.0</v>
      </c>
      <c r="I151" s="424" t="s">
        <v>873</v>
      </c>
      <c r="J151" s="447"/>
      <c r="K151" s="447"/>
      <c r="L151" s="455"/>
      <c r="M151" s="436"/>
      <c r="N151" s="436"/>
      <c r="O151" s="399"/>
      <c r="P151" s="399"/>
      <c r="Q151" s="399"/>
      <c r="R151" s="399"/>
      <c r="S151" s="400"/>
      <c r="T151" s="400"/>
      <c r="U151" s="400"/>
      <c r="V151" s="400"/>
      <c r="W151" s="400"/>
      <c r="X151" s="400"/>
      <c r="Y151" s="400"/>
      <c r="Z151" s="400"/>
      <c r="AA151" s="400"/>
      <c r="AB151" s="399"/>
      <c r="AC151" s="401"/>
      <c r="AD151" s="401"/>
      <c r="AE151" s="401"/>
      <c r="AF151" s="401"/>
      <c r="AG151" s="401"/>
      <c r="AH151" s="401"/>
    </row>
    <row r="152" ht="12.0" customHeight="1">
      <c r="A152" s="399"/>
      <c r="B152" s="436"/>
      <c r="C152" s="436"/>
      <c r="D152" s="399">
        <v>1.0</v>
      </c>
      <c r="E152" s="399" t="s">
        <v>580</v>
      </c>
      <c r="F152" s="399"/>
      <c r="G152" s="437">
        <v>0.0</v>
      </c>
      <c r="H152" s="456">
        <v>0.0</v>
      </c>
      <c r="I152" s="424" t="s">
        <v>873</v>
      </c>
      <c r="J152" s="447"/>
      <c r="K152" s="447"/>
      <c r="L152" s="455"/>
      <c r="M152" s="436"/>
      <c r="N152" s="436"/>
      <c r="O152" s="399"/>
      <c r="P152" s="399"/>
      <c r="Q152" s="399"/>
      <c r="R152" s="399"/>
      <c r="S152" s="400"/>
      <c r="T152" s="400"/>
      <c r="U152" s="400"/>
      <c r="V152" s="400"/>
      <c r="W152" s="400"/>
      <c r="X152" s="400"/>
      <c r="Y152" s="400"/>
      <c r="Z152" s="400"/>
      <c r="AA152" s="400"/>
      <c r="AB152" s="399"/>
      <c r="AC152" s="401"/>
      <c r="AD152" s="401"/>
      <c r="AE152" s="401"/>
      <c r="AF152" s="401"/>
      <c r="AG152" s="401"/>
      <c r="AH152" s="401"/>
    </row>
    <row r="153" ht="12.0" customHeight="1">
      <c r="A153" s="399"/>
      <c r="B153" s="436"/>
      <c r="C153" s="436"/>
      <c r="D153" s="399">
        <v>4.0</v>
      </c>
      <c r="E153" s="399" t="s">
        <v>581</v>
      </c>
      <c r="F153" s="399"/>
      <c r="G153" s="437">
        <v>0.0</v>
      </c>
      <c r="H153" s="456">
        <v>0.0</v>
      </c>
      <c r="I153" s="424" t="s">
        <v>873</v>
      </c>
      <c r="J153" s="447"/>
      <c r="K153" s="447"/>
      <c r="L153" s="455"/>
      <c r="M153" s="436"/>
      <c r="N153" s="436"/>
      <c r="O153" s="399"/>
      <c r="P153" s="399"/>
      <c r="Q153" s="399"/>
      <c r="R153" s="399"/>
      <c r="S153" s="400"/>
      <c r="T153" s="400"/>
      <c r="U153" s="400"/>
      <c r="V153" s="400"/>
      <c r="W153" s="400"/>
      <c r="X153" s="400"/>
      <c r="Y153" s="400"/>
      <c r="Z153" s="400"/>
      <c r="AA153" s="400"/>
      <c r="AB153" s="399"/>
      <c r="AC153" s="401"/>
      <c r="AD153" s="401"/>
      <c r="AE153" s="401"/>
      <c r="AF153" s="401"/>
      <c r="AG153" s="401"/>
      <c r="AH153" s="401"/>
    </row>
    <row r="154" ht="12.0" customHeight="1">
      <c r="A154" s="399"/>
      <c r="B154" s="436"/>
      <c r="C154" s="436"/>
      <c r="D154" s="441">
        <v>12.0</v>
      </c>
      <c r="E154" s="399" t="s">
        <v>589</v>
      </c>
      <c r="F154" s="399"/>
      <c r="G154" s="437">
        <v>0.0</v>
      </c>
      <c r="H154" s="457">
        <v>0.0</v>
      </c>
      <c r="I154" s="424" t="s">
        <v>873</v>
      </c>
      <c r="J154" s="447"/>
      <c r="K154" s="447"/>
      <c r="L154" s="455"/>
      <c r="M154" s="436"/>
      <c r="N154" s="436"/>
      <c r="O154" s="399"/>
      <c r="P154" s="399"/>
      <c r="Q154" s="399"/>
      <c r="R154" s="399"/>
      <c r="S154" s="400"/>
      <c r="T154" s="400"/>
      <c r="U154" s="400"/>
      <c r="V154" s="400"/>
      <c r="W154" s="400"/>
      <c r="X154" s="400"/>
      <c r="Y154" s="400"/>
      <c r="Z154" s="400"/>
      <c r="AA154" s="400"/>
      <c r="AB154" s="399"/>
      <c r="AC154" s="401"/>
      <c r="AD154" s="401"/>
      <c r="AE154" s="401"/>
      <c r="AF154" s="401"/>
      <c r="AG154" s="401"/>
      <c r="AH154" s="401"/>
    </row>
    <row r="155" ht="12.0" customHeight="1">
      <c r="A155" s="399"/>
      <c r="B155" s="436"/>
      <c r="C155" s="436"/>
      <c r="D155" s="399">
        <v>24.0</v>
      </c>
      <c r="E155" s="399"/>
      <c r="F155" s="399"/>
      <c r="G155" s="399"/>
      <c r="H155" s="456">
        <v>0.0</v>
      </c>
      <c r="I155" s="436"/>
      <c r="J155" s="447"/>
      <c r="K155" s="447"/>
      <c r="L155" s="455"/>
      <c r="M155" s="436"/>
      <c r="N155" s="436"/>
      <c r="O155" s="399"/>
      <c r="P155" s="399"/>
      <c r="Q155" s="399"/>
      <c r="R155" s="399"/>
      <c r="S155" s="400"/>
      <c r="T155" s="400"/>
      <c r="U155" s="400"/>
      <c r="V155" s="400"/>
      <c r="W155" s="400"/>
      <c r="X155" s="400"/>
      <c r="Y155" s="400"/>
      <c r="Z155" s="400"/>
      <c r="AA155" s="400"/>
      <c r="AB155" s="399"/>
      <c r="AC155" s="401"/>
      <c r="AD155" s="401"/>
      <c r="AE155" s="401"/>
      <c r="AF155" s="401"/>
      <c r="AG155" s="401"/>
      <c r="AH155" s="401"/>
    </row>
    <row r="156" ht="12.0" customHeight="1">
      <c r="A156" s="399"/>
      <c r="B156" s="436"/>
      <c r="C156" s="436"/>
      <c r="D156" s="399"/>
      <c r="E156" s="399"/>
      <c r="F156" s="399"/>
      <c r="G156" s="399"/>
      <c r="H156" s="436"/>
      <c r="I156" s="436"/>
      <c r="J156" s="447"/>
      <c r="K156" s="447"/>
      <c r="L156" s="455"/>
      <c r="M156" s="436"/>
      <c r="N156" s="436"/>
      <c r="O156" s="399"/>
      <c r="P156" s="399"/>
      <c r="Q156" s="399"/>
      <c r="R156" s="399"/>
      <c r="S156" s="400"/>
      <c r="T156" s="400"/>
      <c r="U156" s="400"/>
      <c r="V156" s="400"/>
      <c r="W156" s="400"/>
      <c r="X156" s="400"/>
      <c r="Y156" s="400"/>
      <c r="Z156" s="400"/>
      <c r="AA156" s="400"/>
      <c r="AB156" s="399"/>
      <c r="AC156" s="401"/>
      <c r="AD156" s="401"/>
      <c r="AE156" s="401"/>
      <c r="AF156" s="401"/>
      <c r="AG156" s="401"/>
      <c r="AH156" s="401"/>
    </row>
    <row r="157" ht="12.0" customHeight="1">
      <c r="A157" s="399"/>
      <c r="B157" s="436"/>
      <c r="C157" s="436"/>
      <c r="D157" s="399" t="s">
        <v>874</v>
      </c>
      <c r="E157" s="399"/>
      <c r="F157" s="399"/>
      <c r="G157" s="436">
        <v>8.0</v>
      </c>
      <c r="H157" s="424" t="s">
        <v>384</v>
      </c>
      <c r="I157" s="436"/>
      <c r="J157" s="447"/>
      <c r="K157" s="447"/>
      <c r="L157" s="455"/>
      <c r="M157" s="436"/>
      <c r="N157" s="436"/>
      <c r="O157" s="399"/>
      <c r="P157" s="399"/>
      <c r="Q157" s="399"/>
      <c r="R157" s="399"/>
      <c r="S157" s="400"/>
      <c r="T157" s="400"/>
      <c r="U157" s="400"/>
      <c r="V157" s="400"/>
      <c r="W157" s="400"/>
      <c r="X157" s="400"/>
      <c r="Y157" s="400"/>
      <c r="Z157" s="400"/>
      <c r="AA157" s="400"/>
      <c r="AB157" s="399"/>
      <c r="AC157" s="401"/>
      <c r="AD157" s="401"/>
      <c r="AE157" s="401"/>
      <c r="AF157" s="401"/>
      <c r="AG157" s="401"/>
      <c r="AH157" s="401"/>
    </row>
    <row r="158" ht="12.0" customHeight="1">
      <c r="A158" s="399"/>
      <c r="B158" s="436"/>
      <c r="C158" s="436"/>
      <c r="D158" s="399" t="s">
        <v>383</v>
      </c>
      <c r="E158" s="399"/>
      <c r="F158" s="399"/>
      <c r="G158" s="436">
        <v>16.0</v>
      </c>
      <c r="H158" s="424" t="s">
        <v>384</v>
      </c>
      <c r="I158" s="436"/>
      <c r="J158" s="447"/>
      <c r="K158" s="447"/>
      <c r="L158" s="455"/>
      <c r="M158" s="436"/>
      <c r="N158" s="436"/>
      <c r="O158" s="399"/>
      <c r="P158" s="399"/>
      <c r="Q158" s="399"/>
      <c r="R158" s="399"/>
      <c r="S158" s="400"/>
      <c r="T158" s="400"/>
      <c r="U158" s="400"/>
      <c r="V158" s="400"/>
      <c r="W158" s="400"/>
      <c r="X158" s="400"/>
      <c r="Y158" s="400"/>
      <c r="Z158" s="400"/>
      <c r="AA158" s="400"/>
      <c r="AB158" s="399"/>
      <c r="AC158" s="401"/>
      <c r="AD158" s="401"/>
      <c r="AE158" s="401"/>
      <c r="AF158" s="401"/>
      <c r="AG158" s="401"/>
      <c r="AH158" s="401"/>
    </row>
    <row r="159" ht="12.0" customHeight="1">
      <c r="A159" s="399"/>
      <c r="B159" s="436"/>
      <c r="C159" s="436"/>
      <c r="D159" s="399" t="s">
        <v>385</v>
      </c>
      <c r="E159" s="399"/>
      <c r="F159" s="399"/>
      <c r="G159" s="436">
        <v>8.0</v>
      </c>
      <c r="H159" s="424" t="s">
        <v>384</v>
      </c>
      <c r="I159" s="436"/>
      <c r="J159" s="447"/>
      <c r="K159" s="447"/>
      <c r="L159" s="455"/>
      <c r="M159" s="436"/>
      <c r="N159" s="436"/>
      <c r="O159" s="399"/>
      <c r="P159" s="399"/>
      <c r="Q159" s="399"/>
      <c r="R159" s="399"/>
      <c r="S159" s="400"/>
      <c r="T159" s="400"/>
      <c r="U159" s="400"/>
      <c r="V159" s="400"/>
      <c r="W159" s="400"/>
      <c r="X159" s="400"/>
      <c r="Y159" s="400"/>
      <c r="Z159" s="400"/>
      <c r="AA159" s="400"/>
      <c r="AB159" s="399"/>
      <c r="AC159" s="401"/>
      <c r="AD159" s="401"/>
      <c r="AE159" s="401"/>
      <c r="AF159" s="401"/>
      <c r="AG159" s="401"/>
      <c r="AH159" s="401"/>
    </row>
    <row r="160" ht="12.0" customHeight="1">
      <c r="A160" s="399"/>
      <c r="B160" s="436"/>
      <c r="C160" s="436"/>
      <c r="D160" s="399" t="s">
        <v>386</v>
      </c>
      <c r="E160" s="399"/>
      <c r="F160" s="399"/>
      <c r="G160" s="436">
        <v>12.0</v>
      </c>
      <c r="H160" s="424" t="s">
        <v>384</v>
      </c>
      <c r="I160" s="436"/>
      <c r="J160" s="447"/>
      <c r="K160" s="447"/>
      <c r="L160" s="455"/>
      <c r="M160" s="436"/>
      <c r="N160" s="436"/>
      <c r="O160" s="399"/>
      <c r="P160" s="399"/>
      <c r="Q160" s="399"/>
      <c r="R160" s="399"/>
      <c r="S160" s="400"/>
      <c r="T160" s="400"/>
      <c r="U160" s="400"/>
      <c r="V160" s="400"/>
      <c r="W160" s="400"/>
      <c r="X160" s="400"/>
      <c r="Y160" s="400"/>
      <c r="Z160" s="400"/>
      <c r="AA160" s="400"/>
      <c r="AB160" s="399"/>
      <c r="AC160" s="401"/>
      <c r="AD160" s="401"/>
      <c r="AE160" s="401"/>
      <c r="AF160" s="401"/>
      <c r="AG160" s="401"/>
      <c r="AH160" s="401"/>
    </row>
    <row r="161" ht="12.0" customHeight="1">
      <c r="A161" s="399"/>
      <c r="B161" s="436"/>
      <c r="C161" s="436"/>
      <c r="D161" s="399" t="s">
        <v>387</v>
      </c>
      <c r="E161" s="399"/>
      <c r="F161" s="399"/>
      <c r="G161" s="435">
        <v>4.0</v>
      </c>
      <c r="H161" s="424" t="s">
        <v>384</v>
      </c>
      <c r="I161" s="436"/>
      <c r="J161" s="447"/>
      <c r="K161" s="447"/>
      <c r="L161" s="455"/>
      <c r="M161" s="436"/>
      <c r="N161" s="436"/>
      <c r="O161" s="399"/>
      <c r="P161" s="399"/>
      <c r="Q161" s="399"/>
      <c r="R161" s="399"/>
      <c r="S161" s="400"/>
      <c r="T161" s="400"/>
      <c r="U161" s="400"/>
      <c r="V161" s="400"/>
      <c r="W161" s="400"/>
      <c r="X161" s="400"/>
      <c r="Y161" s="400"/>
      <c r="Z161" s="400"/>
      <c r="AA161" s="400"/>
      <c r="AB161" s="399"/>
      <c r="AC161" s="401"/>
      <c r="AD161" s="401"/>
      <c r="AE161" s="401"/>
      <c r="AF161" s="401"/>
      <c r="AG161" s="401"/>
      <c r="AH161" s="401"/>
    </row>
    <row r="162" ht="12.0" customHeight="1">
      <c r="A162" s="399"/>
      <c r="B162" s="436"/>
      <c r="C162" s="436"/>
      <c r="D162" s="399"/>
      <c r="E162" s="399"/>
      <c r="F162" s="399"/>
      <c r="G162" s="436">
        <v>48.0</v>
      </c>
      <c r="H162" s="424" t="s">
        <v>384</v>
      </c>
      <c r="I162" s="436"/>
      <c r="J162" s="447"/>
      <c r="K162" s="447"/>
      <c r="L162" s="455"/>
      <c r="M162" s="436"/>
      <c r="N162" s="436"/>
      <c r="O162" s="399"/>
      <c r="P162" s="399"/>
      <c r="Q162" s="399"/>
      <c r="R162" s="399"/>
      <c r="S162" s="400"/>
      <c r="T162" s="400"/>
      <c r="U162" s="400"/>
      <c r="V162" s="400"/>
      <c r="W162" s="400"/>
      <c r="X162" s="400"/>
      <c r="Y162" s="400"/>
      <c r="Z162" s="400"/>
      <c r="AA162" s="400"/>
      <c r="AB162" s="399"/>
      <c r="AC162" s="401"/>
      <c r="AD162" s="401"/>
      <c r="AE162" s="401"/>
      <c r="AF162" s="401"/>
      <c r="AG162" s="401"/>
      <c r="AH162" s="401"/>
    </row>
    <row r="163" ht="12.0" customHeight="1">
      <c r="A163" s="399"/>
      <c r="B163" s="436"/>
      <c r="C163" s="436"/>
      <c r="D163" s="399"/>
      <c r="E163" s="399"/>
      <c r="F163" s="399"/>
      <c r="G163" s="399"/>
      <c r="H163" s="436"/>
      <c r="I163" s="436"/>
      <c r="J163" s="447"/>
      <c r="K163" s="447"/>
      <c r="L163" s="455"/>
      <c r="M163" s="436"/>
      <c r="N163" s="436"/>
      <c r="O163" s="399"/>
      <c r="P163" s="399"/>
      <c r="Q163" s="399"/>
      <c r="R163" s="399"/>
      <c r="S163" s="400"/>
      <c r="T163" s="400"/>
      <c r="U163" s="400"/>
      <c r="V163" s="400"/>
      <c r="W163" s="400"/>
      <c r="X163" s="400"/>
      <c r="Y163" s="400"/>
      <c r="Z163" s="400"/>
      <c r="AA163" s="400"/>
      <c r="AB163" s="399"/>
      <c r="AC163" s="401"/>
      <c r="AD163" s="401"/>
      <c r="AE163" s="401"/>
      <c r="AF163" s="401"/>
      <c r="AG163" s="401"/>
      <c r="AH163" s="401"/>
    </row>
    <row r="164" ht="12.0" customHeight="1">
      <c r="A164" s="399"/>
      <c r="B164" s="436"/>
      <c r="C164" s="436"/>
      <c r="D164" s="399" t="s">
        <v>875</v>
      </c>
      <c r="E164" s="399"/>
      <c r="F164" s="399">
        <v>48.0</v>
      </c>
      <c r="G164" s="436" t="s">
        <v>389</v>
      </c>
      <c r="H164" s="437">
        <v>0.0</v>
      </c>
      <c r="I164" s="437">
        <v>0.0</v>
      </c>
      <c r="J164" s="447"/>
      <c r="K164" s="447"/>
      <c r="L164" s="455"/>
      <c r="M164" s="436"/>
      <c r="N164" s="436"/>
      <c r="O164" s="399"/>
      <c r="P164" s="399"/>
      <c r="Q164" s="399"/>
      <c r="R164" s="399"/>
      <c r="S164" s="400"/>
      <c r="T164" s="400"/>
      <c r="U164" s="400"/>
      <c r="V164" s="400"/>
      <c r="W164" s="400"/>
      <c r="X164" s="400"/>
      <c r="Y164" s="400"/>
      <c r="Z164" s="400"/>
      <c r="AA164" s="400"/>
      <c r="AB164" s="399"/>
      <c r="AC164" s="401"/>
      <c r="AD164" s="401"/>
      <c r="AE164" s="401"/>
      <c r="AF164" s="401"/>
      <c r="AG164" s="401"/>
      <c r="AH164" s="401"/>
    </row>
    <row r="165" ht="12.0" customHeight="1">
      <c r="A165" s="399"/>
      <c r="B165" s="436"/>
      <c r="C165" s="436"/>
      <c r="D165" s="399" t="s">
        <v>876</v>
      </c>
      <c r="E165" s="399"/>
      <c r="F165" s="399">
        <v>24.0</v>
      </c>
      <c r="G165" s="436" t="s">
        <v>389</v>
      </c>
      <c r="H165" s="437">
        <v>400.0</v>
      </c>
      <c r="I165" s="437">
        <v>9600.0</v>
      </c>
      <c r="J165" s="447"/>
      <c r="K165" s="447"/>
      <c r="L165" s="455"/>
      <c r="M165" s="436"/>
      <c r="N165" s="436"/>
      <c r="O165" s="399"/>
      <c r="P165" s="399"/>
      <c r="Q165" s="399"/>
      <c r="R165" s="399"/>
      <c r="S165" s="400"/>
      <c r="T165" s="400"/>
      <c r="U165" s="400"/>
      <c r="V165" s="400"/>
      <c r="W165" s="400"/>
      <c r="X165" s="400"/>
      <c r="Y165" s="400"/>
      <c r="Z165" s="400"/>
      <c r="AA165" s="400"/>
      <c r="AB165" s="399"/>
      <c r="AC165" s="401"/>
      <c r="AD165" s="401"/>
      <c r="AE165" s="401"/>
      <c r="AF165" s="401"/>
      <c r="AG165" s="401"/>
      <c r="AH165" s="401"/>
    </row>
    <row r="166" ht="12.0" customHeight="1">
      <c r="A166" s="399"/>
      <c r="B166" s="436"/>
      <c r="C166" s="436"/>
      <c r="D166" s="399"/>
      <c r="E166" s="399"/>
      <c r="F166" s="399"/>
      <c r="G166" s="399"/>
      <c r="H166" s="436"/>
      <c r="I166" s="436"/>
      <c r="J166" s="447"/>
      <c r="K166" s="447"/>
      <c r="L166" s="455"/>
      <c r="M166" s="436"/>
      <c r="N166" s="436"/>
      <c r="O166" s="399"/>
      <c r="P166" s="399"/>
      <c r="Q166" s="399"/>
      <c r="R166" s="399"/>
      <c r="S166" s="400"/>
      <c r="T166" s="400"/>
      <c r="U166" s="400"/>
      <c r="V166" s="400"/>
      <c r="W166" s="400"/>
      <c r="X166" s="400"/>
      <c r="Y166" s="400"/>
      <c r="Z166" s="400"/>
      <c r="AA166" s="400"/>
      <c r="AB166" s="399"/>
      <c r="AC166" s="401"/>
      <c r="AD166" s="401"/>
      <c r="AE166" s="401"/>
      <c r="AF166" s="401"/>
      <c r="AG166" s="401"/>
      <c r="AH166" s="401"/>
    </row>
    <row r="167" ht="12.0" customHeight="1">
      <c r="A167" s="399"/>
      <c r="B167" s="436"/>
      <c r="C167" s="436" t="s">
        <v>593</v>
      </c>
      <c r="D167" s="426" t="s">
        <v>878</v>
      </c>
      <c r="E167" s="399"/>
      <c r="F167" s="399"/>
      <c r="G167" s="399"/>
      <c r="H167" s="436"/>
      <c r="I167" s="436">
        <v>40.0</v>
      </c>
      <c r="J167" s="455">
        <v>1.0</v>
      </c>
      <c r="K167" s="455"/>
      <c r="L167" s="455">
        <v>1320.0</v>
      </c>
      <c r="M167" s="436"/>
      <c r="N167" s="436"/>
      <c r="O167" s="399"/>
      <c r="P167" s="399"/>
      <c r="Q167" s="399"/>
      <c r="R167" s="399"/>
      <c r="S167" s="400">
        <v>31200.0</v>
      </c>
      <c r="T167" s="400">
        <v>0.0</v>
      </c>
      <c r="U167" s="400"/>
      <c r="V167" s="400"/>
      <c r="W167" s="400"/>
      <c r="X167" s="400"/>
      <c r="Y167" s="400"/>
      <c r="Z167" s="400"/>
      <c r="AA167" s="400">
        <v>31200.0</v>
      </c>
      <c r="AB167" s="399"/>
      <c r="AC167" s="401"/>
      <c r="AD167" s="401"/>
      <c r="AE167" s="401"/>
      <c r="AF167" s="401"/>
      <c r="AG167" s="401"/>
      <c r="AH167" s="401"/>
    </row>
    <row r="168" ht="12.0" customHeight="1">
      <c r="A168" s="399"/>
      <c r="B168" s="436"/>
      <c r="C168" s="399"/>
      <c r="D168" s="399"/>
      <c r="E168" s="399"/>
      <c r="F168" s="399"/>
      <c r="G168" s="399"/>
      <c r="H168" s="436"/>
      <c r="I168" s="436"/>
      <c r="J168" s="447"/>
      <c r="K168" s="447"/>
      <c r="L168" s="455"/>
      <c r="M168" s="436"/>
      <c r="N168" s="436"/>
      <c r="O168" s="399"/>
      <c r="P168" s="399"/>
      <c r="Q168" s="399"/>
      <c r="R168" s="399"/>
      <c r="S168" s="400"/>
      <c r="T168" s="445"/>
      <c r="U168" s="400"/>
      <c r="V168" s="400"/>
      <c r="W168" s="400"/>
      <c r="X168" s="400"/>
      <c r="Y168" s="400"/>
      <c r="Z168" s="400"/>
      <c r="AA168" s="400"/>
      <c r="AB168" s="399"/>
      <c r="AC168" s="401"/>
      <c r="AD168" s="401"/>
      <c r="AE168" s="401"/>
      <c r="AF168" s="401"/>
      <c r="AG168" s="401"/>
      <c r="AH168" s="401"/>
    </row>
    <row r="169" ht="12.0" customHeight="1">
      <c r="A169" s="399"/>
      <c r="B169" s="436"/>
      <c r="C169" s="399"/>
      <c r="D169" s="399" t="s">
        <v>343</v>
      </c>
      <c r="E169" s="399"/>
      <c r="F169" s="399"/>
      <c r="G169" s="435" t="s">
        <v>381</v>
      </c>
      <c r="H169" s="435" t="s">
        <v>382</v>
      </c>
      <c r="I169" s="436"/>
      <c r="J169" s="447"/>
      <c r="K169" s="447"/>
      <c r="L169" s="455"/>
      <c r="M169" s="436"/>
      <c r="N169" s="436"/>
      <c r="O169" s="399"/>
      <c r="P169" s="399"/>
      <c r="Q169" s="399"/>
      <c r="R169" s="399"/>
      <c r="S169" s="400"/>
      <c r="T169" s="445"/>
      <c r="U169" s="400"/>
      <c r="V169" s="400"/>
      <c r="W169" s="400"/>
      <c r="X169" s="400"/>
      <c r="Y169" s="400"/>
      <c r="Z169" s="400"/>
      <c r="AA169" s="400"/>
      <c r="AB169" s="399"/>
      <c r="AC169" s="401"/>
      <c r="AD169" s="401"/>
      <c r="AE169" s="401"/>
      <c r="AF169" s="401"/>
      <c r="AG169" s="401"/>
      <c r="AH169" s="401"/>
    </row>
    <row r="170" ht="12.0" customHeight="1">
      <c r="A170" s="399"/>
      <c r="B170" s="436"/>
      <c r="C170" s="399"/>
      <c r="D170" s="399">
        <v>1.0</v>
      </c>
      <c r="E170" s="399" t="s">
        <v>375</v>
      </c>
      <c r="F170" s="399"/>
      <c r="G170" s="437">
        <v>0.0</v>
      </c>
      <c r="H170" s="456">
        <v>0.0</v>
      </c>
      <c r="I170" s="424" t="s">
        <v>873</v>
      </c>
      <c r="J170" s="447"/>
      <c r="K170" s="447"/>
      <c r="L170" s="455"/>
      <c r="M170" s="436"/>
      <c r="N170" s="436"/>
      <c r="O170" s="399"/>
      <c r="P170" s="399"/>
      <c r="Q170" s="399"/>
      <c r="R170" s="399"/>
      <c r="S170" s="400"/>
      <c r="T170" s="445"/>
      <c r="U170" s="400"/>
      <c r="V170" s="400"/>
      <c r="W170" s="400"/>
      <c r="X170" s="400"/>
      <c r="Y170" s="400"/>
      <c r="Z170" s="400"/>
      <c r="AA170" s="400"/>
      <c r="AB170" s="399"/>
      <c r="AC170" s="401"/>
      <c r="AD170" s="401"/>
      <c r="AE170" s="401"/>
      <c r="AF170" s="401"/>
      <c r="AG170" s="401"/>
      <c r="AH170" s="401"/>
    </row>
    <row r="171" ht="12.0" customHeight="1">
      <c r="A171" s="399"/>
      <c r="B171" s="436"/>
      <c r="C171" s="399"/>
      <c r="D171" s="399">
        <v>1.0</v>
      </c>
      <c r="E171" s="399" t="s">
        <v>575</v>
      </c>
      <c r="F171" s="399"/>
      <c r="G171" s="437">
        <v>0.0</v>
      </c>
      <c r="H171" s="456">
        <v>0.0</v>
      </c>
      <c r="I171" s="424" t="s">
        <v>873</v>
      </c>
      <c r="J171" s="447"/>
      <c r="K171" s="447"/>
      <c r="L171" s="455"/>
      <c r="M171" s="436"/>
      <c r="N171" s="436"/>
      <c r="O171" s="399"/>
      <c r="P171" s="399"/>
      <c r="Q171" s="399"/>
      <c r="R171" s="399"/>
      <c r="S171" s="400"/>
      <c r="T171" s="445"/>
      <c r="U171" s="400"/>
      <c r="V171" s="400"/>
      <c r="W171" s="400"/>
      <c r="X171" s="400"/>
      <c r="Y171" s="400"/>
      <c r="Z171" s="400"/>
      <c r="AA171" s="400"/>
      <c r="AB171" s="399"/>
      <c r="AC171" s="401"/>
      <c r="AD171" s="401"/>
      <c r="AE171" s="401"/>
      <c r="AF171" s="401"/>
      <c r="AG171" s="401"/>
      <c r="AH171" s="401"/>
    </row>
    <row r="172" ht="12.0" customHeight="1">
      <c r="A172" s="399"/>
      <c r="B172" s="436"/>
      <c r="C172" s="399"/>
      <c r="D172" s="399">
        <v>1.0</v>
      </c>
      <c r="E172" s="399" t="s">
        <v>374</v>
      </c>
      <c r="F172" s="399"/>
      <c r="G172" s="437">
        <v>0.0</v>
      </c>
      <c r="H172" s="456">
        <v>0.0</v>
      </c>
      <c r="I172" s="424" t="s">
        <v>873</v>
      </c>
      <c r="J172" s="447"/>
      <c r="K172" s="447"/>
      <c r="L172" s="455"/>
      <c r="M172" s="436"/>
      <c r="N172" s="436"/>
      <c r="O172" s="399"/>
      <c r="P172" s="399"/>
      <c r="Q172" s="399"/>
      <c r="R172" s="399"/>
      <c r="S172" s="400"/>
      <c r="T172" s="445"/>
      <c r="U172" s="400"/>
      <c r="V172" s="400"/>
      <c r="W172" s="400"/>
      <c r="X172" s="400"/>
      <c r="Y172" s="400"/>
      <c r="Z172" s="400"/>
      <c r="AA172" s="400"/>
      <c r="AB172" s="399"/>
      <c r="AC172" s="401"/>
      <c r="AD172" s="401"/>
      <c r="AE172" s="401"/>
      <c r="AF172" s="401"/>
      <c r="AG172" s="401"/>
      <c r="AH172" s="401"/>
    </row>
    <row r="173" ht="12.0" customHeight="1">
      <c r="A173" s="399"/>
      <c r="B173" s="436"/>
      <c r="C173" s="399"/>
      <c r="D173" s="399">
        <v>1.0</v>
      </c>
      <c r="E173" s="399" t="s">
        <v>576</v>
      </c>
      <c r="F173" s="399"/>
      <c r="G173" s="437">
        <v>0.0</v>
      </c>
      <c r="H173" s="456">
        <v>0.0</v>
      </c>
      <c r="I173" s="424" t="s">
        <v>873</v>
      </c>
      <c r="J173" s="447"/>
      <c r="K173" s="447"/>
      <c r="L173" s="455"/>
      <c r="M173" s="436"/>
      <c r="N173" s="436"/>
      <c r="O173" s="399"/>
      <c r="P173" s="399"/>
      <c r="Q173" s="399"/>
      <c r="R173" s="399"/>
      <c r="S173" s="400"/>
      <c r="T173" s="445"/>
      <c r="U173" s="400"/>
      <c r="V173" s="400"/>
      <c r="W173" s="400"/>
      <c r="X173" s="400"/>
      <c r="Y173" s="400"/>
      <c r="Z173" s="400"/>
      <c r="AA173" s="400"/>
      <c r="AB173" s="399"/>
      <c r="AC173" s="401"/>
      <c r="AD173" s="401"/>
      <c r="AE173" s="401"/>
      <c r="AF173" s="401"/>
      <c r="AG173" s="401"/>
      <c r="AH173" s="401"/>
    </row>
    <row r="174" ht="12.0" customHeight="1">
      <c r="A174" s="399"/>
      <c r="B174" s="436"/>
      <c r="C174" s="399"/>
      <c r="D174" s="399">
        <v>1.0</v>
      </c>
      <c r="E174" s="399" t="s">
        <v>577</v>
      </c>
      <c r="F174" s="399"/>
      <c r="G174" s="437">
        <v>0.0</v>
      </c>
      <c r="H174" s="456">
        <v>0.0</v>
      </c>
      <c r="I174" s="424" t="s">
        <v>873</v>
      </c>
      <c r="J174" s="447"/>
      <c r="K174" s="447"/>
      <c r="L174" s="455"/>
      <c r="M174" s="436"/>
      <c r="N174" s="436"/>
      <c r="O174" s="399"/>
      <c r="P174" s="399"/>
      <c r="Q174" s="399"/>
      <c r="R174" s="399"/>
      <c r="S174" s="400"/>
      <c r="T174" s="445"/>
      <c r="U174" s="400"/>
      <c r="V174" s="400"/>
      <c r="W174" s="400"/>
      <c r="X174" s="400"/>
      <c r="Y174" s="400"/>
      <c r="Z174" s="400"/>
      <c r="AA174" s="400"/>
      <c r="AB174" s="399"/>
      <c r="AC174" s="401"/>
      <c r="AD174" s="401"/>
      <c r="AE174" s="401"/>
      <c r="AF174" s="401"/>
      <c r="AG174" s="401"/>
      <c r="AH174" s="401"/>
    </row>
    <row r="175" ht="12.0" customHeight="1">
      <c r="A175" s="399"/>
      <c r="B175" s="436"/>
      <c r="C175" s="399"/>
      <c r="D175" s="399">
        <v>1.0</v>
      </c>
      <c r="E175" s="399" t="s">
        <v>578</v>
      </c>
      <c r="F175" s="399"/>
      <c r="G175" s="437">
        <v>0.0</v>
      </c>
      <c r="H175" s="456">
        <v>0.0</v>
      </c>
      <c r="I175" s="424" t="s">
        <v>873</v>
      </c>
      <c r="J175" s="447"/>
      <c r="K175" s="447"/>
      <c r="L175" s="455"/>
      <c r="M175" s="436"/>
      <c r="N175" s="436"/>
      <c r="O175" s="399"/>
      <c r="P175" s="399"/>
      <c r="Q175" s="399"/>
      <c r="R175" s="399"/>
      <c r="S175" s="400"/>
      <c r="T175" s="445"/>
      <c r="U175" s="400"/>
      <c r="V175" s="400"/>
      <c r="W175" s="400"/>
      <c r="X175" s="400"/>
      <c r="Y175" s="400"/>
      <c r="Z175" s="400"/>
      <c r="AA175" s="400"/>
      <c r="AB175" s="399"/>
      <c r="AC175" s="401"/>
      <c r="AD175" s="401"/>
      <c r="AE175" s="401"/>
      <c r="AF175" s="401"/>
      <c r="AG175" s="401"/>
      <c r="AH175" s="401"/>
    </row>
    <row r="176" ht="12.0" customHeight="1">
      <c r="A176" s="399"/>
      <c r="B176" s="436"/>
      <c r="C176" s="399"/>
      <c r="D176" s="399">
        <v>1.0</v>
      </c>
      <c r="E176" s="399" t="s">
        <v>579</v>
      </c>
      <c r="F176" s="399"/>
      <c r="G176" s="437">
        <v>0.0</v>
      </c>
      <c r="H176" s="456">
        <v>0.0</v>
      </c>
      <c r="I176" s="424" t="s">
        <v>873</v>
      </c>
      <c r="J176" s="447"/>
      <c r="K176" s="447"/>
      <c r="L176" s="455"/>
      <c r="M176" s="436"/>
      <c r="N176" s="436"/>
      <c r="O176" s="399"/>
      <c r="P176" s="399"/>
      <c r="Q176" s="399"/>
      <c r="R176" s="399"/>
      <c r="S176" s="400"/>
      <c r="T176" s="445"/>
      <c r="U176" s="400"/>
      <c r="V176" s="400"/>
      <c r="W176" s="400"/>
      <c r="X176" s="400"/>
      <c r="Y176" s="400"/>
      <c r="Z176" s="400"/>
      <c r="AA176" s="400"/>
      <c r="AB176" s="399"/>
      <c r="AC176" s="401"/>
      <c r="AD176" s="401"/>
      <c r="AE176" s="401"/>
      <c r="AF176" s="401"/>
      <c r="AG176" s="401"/>
      <c r="AH176" s="401"/>
    </row>
    <row r="177" ht="12.0" customHeight="1">
      <c r="A177" s="399"/>
      <c r="B177" s="436"/>
      <c r="C177" s="399"/>
      <c r="D177" s="399">
        <v>1.0</v>
      </c>
      <c r="E177" s="399" t="s">
        <v>580</v>
      </c>
      <c r="F177" s="399"/>
      <c r="G177" s="437">
        <v>0.0</v>
      </c>
      <c r="H177" s="456">
        <v>0.0</v>
      </c>
      <c r="I177" s="424" t="s">
        <v>873</v>
      </c>
      <c r="J177" s="447"/>
      <c r="K177" s="447"/>
      <c r="L177" s="455"/>
      <c r="M177" s="436"/>
      <c r="N177" s="436"/>
      <c r="O177" s="399"/>
      <c r="P177" s="399"/>
      <c r="Q177" s="399"/>
      <c r="R177" s="399"/>
      <c r="S177" s="400"/>
      <c r="T177" s="445"/>
      <c r="U177" s="400"/>
      <c r="V177" s="400"/>
      <c r="W177" s="400"/>
      <c r="X177" s="400"/>
      <c r="Y177" s="400"/>
      <c r="Z177" s="400"/>
      <c r="AA177" s="400"/>
      <c r="AB177" s="399"/>
      <c r="AC177" s="401"/>
      <c r="AD177" s="401"/>
      <c r="AE177" s="401"/>
      <c r="AF177" s="401"/>
      <c r="AG177" s="401"/>
      <c r="AH177" s="401"/>
    </row>
    <row r="178" ht="12.0" customHeight="1">
      <c r="A178" s="399"/>
      <c r="B178" s="436"/>
      <c r="C178" s="399"/>
      <c r="D178" s="399">
        <v>4.0</v>
      </c>
      <c r="E178" s="399" t="s">
        <v>581</v>
      </c>
      <c r="F178" s="399"/>
      <c r="G178" s="437">
        <v>0.0</v>
      </c>
      <c r="H178" s="456">
        <v>0.0</v>
      </c>
      <c r="I178" s="424" t="s">
        <v>873</v>
      </c>
      <c r="J178" s="447"/>
      <c r="K178" s="447"/>
      <c r="L178" s="455"/>
      <c r="M178" s="436"/>
      <c r="N178" s="436"/>
      <c r="O178" s="399"/>
      <c r="P178" s="399"/>
      <c r="Q178" s="399"/>
      <c r="R178" s="399"/>
      <c r="S178" s="400"/>
      <c r="T178" s="445"/>
      <c r="U178" s="400"/>
      <c r="V178" s="400"/>
      <c r="W178" s="400"/>
      <c r="X178" s="400"/>
      <c r="Y178" s="400"/>
      <c r="Z178" s="400"/>
      <c r="AA178" s="400"/>
      <c r="AB178" s="399"/>
      <c r="AC178" s="401"/>
      <c r="AD178" s="401"/>
      <c r="AE178" s="401"/>
      <c r="AF178" s="401"/>
      <c r="AG178" s="401"/>
      <c r="AH178" s="401"/>
    </row>
    <row r="179" ht="12.0" customHeight="1">
      <c r="A179" s="399"/>
      <c r="B179" s="436"/>
      <c r="C179" s="399"/>
      <c r="D179" s="441">
        <v>12.0</v>
      </c>
      <c r="E179" s="399" t="s">
        <v>589</v>
      </c>
      <c r="F179" s="399"/>
      <c r="G179" s="437">
        <v>0.0</v>
      </c>
      <c r="H179" s="457">
        <v>0.0</v>
      </c>
      <c r="I179" s="424" t="s">
        <v>873</v>
      </c>
      <c r="J179" s="447"/>
      <c r="K179" s="447"/>
      <c r="L179" s="455"/>
      <c r="M179" s="436"/>
      <c r="N179" s="436"/>
      <c r="O179" s="399"/>
      <c r="P179" s="399"/>
      <c r="Q179" s="399"/>
      <c r="R179" s="399"/>
      <c r="S179" s="400"/>
      <c r="T179" s="445"/>
      <c r="U179" s="400"/>
      <c r="V179" s="400"/>
      <c r="W179" s="400"/>
      <c r="X179" s="400"/>
      <c r="Y179" s="400"/>
      <c r="Z179" s="400"/>
      <c r="AA179" s="400"/>
      <c r="AB179" s="399"/>
      <c r="AC179" s="401"/>
      <c r="AD179" s="401"/>
      <c r="AE179" s="401"/>
      <c r="AF179" s="401"/>
      <c r="AG179" s="401"/>
      <c r="AH179" s="401"/>
    </row>
    <row r="180" ht="12.0" customHeight="1">
      <c r="A180" s="399"/>
      <c r="B180" s="436"/>
      <c r="C180" s="399"/>
      <c r="D180" s="399">
        <v>24.0</v>
      </c>
      <c r="E180" s="399"/>
      <c r="F180" s="399"/>
      <c r="G180" s="399"/>
      <c r="H180" s="437">
        <v>0.0</v>
      </c>
      <c r="I180" s="436"/>
      <c r="J180" s="447"/>
      <c r="K180" s="447"/>
      <c r="L180" s="455"/>
      <c r="M180" s="436"/>
      <c r="N180" s="436"/>
      <c r="O180" s="399"/>
      <c r="P180" s="399"/>
      <c r="Q180" s="399"/>
      <c r="R180" s="399"/>
      <c r="S180" s="400"/>
      <c r="T180" s="445"/>
      <c r="U180" s="400"/>
      <c r="V180" s="400"/>
      <c r="W180" s="400"/>
      <c r="X180" s="400"/>
      <c r="Y180" s="400"/>
      <c r="Z180" s="400"/>
      <c r="AA180" s="400"/>
      <c r="AB180" s="399"/>
      <c r="AC180" s="401"/>
      <c r="AD180" s="401"/>
      <c r="AE180" s="401"/>
      <c r="AF180" s="401"/>
      <c r="AG180" s="401"/>
      <c r="AH180" s="401"/>
    </row>
    <row r="181" ht="12.0" customHeight="1">
      <c r="A181" s="399"/>
      <c r="B181" s="436"/>
      <c r="C181" s="399"/>
      <c r="D181" s="399"/>
      <c r="E181" s="399"/>
      <c r="F181" s="399"/>
      <c r="G181" s="399"/>
      <c r="H181" s="436"/>
      <c r="I181" s="436"/>
      <c r="J181" s="447"/>
      <c r="K181" s="447"/>
      <c r="L181" s="455"/>
      <c r="M181" s="436"/>
      <c r="N181" s="436"/>
      <c r="O181" s="399"/>
      <c r="P181" s="399"/>
      <c r="Q181" s="399"/>
      <c r="R181" s="399"/>
      <c r="S181" s="400"/>
      <c r="T181" s="445"/>
      <c r="U181" s="400"/>
      <c r="V181" s="400"/>
      <c r="W181" s="400"/>
      <c r="X181" s="400"/>
      <c r="Y181" s="400"/>
      <c r="Z181" s="400"/>
      <c r="AA181" s="400"/>
      <c r="AB181" s="399"/>
      <c r="AC181" s="401"/>
      <c r="AD181" s="401"/>
      <c r="AE181" s="401"/>
      <c r="AF181" s="401"/>
      <c r="AG181" s="401"/>
      <c r="AH181" s="401"/>
    </row>
    <row r="182" ht="12.0" customHeight="1">
      <c r="A182" s="399"/>
      <c r="B182" s="436"/>
      <c r="C182" s="399"/>
      <c r="D182" s="399"/>
      <c r="E182" s="399"/>
      <c r="F182" s="399"/>
      <c r="G182" s="399"/>
      <c r="H182" s="436"/>
      <c r="I182" s="436" t="s">
        <v>357</v>
      </c>
      <c r="J182" s="436" t="s">
        <v>392</v>
      </c>
      <c r="K182" s="436" t="s">
        <v>393</v>
      </c>
      <c r="L182" s="436" t="s">
        <v>394</v>
      </c>
      <c r="M182" s="399"/>
      <c r="N182" s="436"/>
      <c r="O182" s="399"/>
      <c r="P182" s="399"/>
      <c r="Q182" s="399"/>
      <c r="R182" s="399"/>
      <c r="S182" s="400"/>
      <c r="T182" s="445"/>
      <c r="U182" s="400"/>
      <c r="V182" s="400"/>
      <c r="W182" s="400"/>
      <c r="X182" s="400"/>
      <c r="Y182" s="400"/>
      <c r="Z182" s="400"/>
      <c r="AA182" s="400"/>
      <c r="AB182" s="399"/>
      <c r="AC182" s="401"/>
      <c r="AD182" s="401"/>
      <c r="AE182" s="401"/>
      <c r="AF182" s="401"/>
      <c r="AG182" s="401"/>
      <c r="AH182" s="401"/>
    </row>
    <row r="183" ht="12.0" customHeight="1">
      <c r="A183" s="399"/>
      <c r="B183" s="436"/>
      <c r="C183" s="399"/>
      <c r="D183" s="399"/>
      <c r="E183" s="399"/>
      <c r="F183" s="399"/>
      <c r="G183" s="399"/>
      <c r="H183" s="435" t="s">
        <v>184</v>
      </c>
      <c r="I183" s="435" t="s">
        <v>395</v>
      </c>
      <c r="J183" s="442" t="s">
        <v>360</v>
      </c>
      <c r="K183" s="435" t="s">
        <v>396</v>
      </c>
      <c r="L183" s="435" t="s">
        <v>360</v>
      </c>
      <c r="M183" s="399"/>
      <c r="N183" s="435"/>
      <c r="O183" s="399"/>
      <c r="P183" s="399"/>
      <c r="Q183" s="399"/>
      <c r="R183" s="399"/>
      <c r="S183" s="400"/>
      <c r="T183" s="445"/>
      <c r="U183" s="400"/>
      <c r="V183" s="400"/>
      <c r="W183" s="400"/>
      <c r="X183" s="400"/>
      <c r="Y183" s="400"/>
      <c r="Z183" s="400"/>
      <c r="AA183" s="400"/>
      <c r="AB183" s="399"/>
      <c r="AC183" s="401"/>
      <c r="AD183" s="401"/>
      <c r="AE183" s="401"/>
      <c r="AF183" s="401"/>
      <c r="AG183" s="401"/>
      <c r="AH183" s="401"/>
    </row>
    <row r="184" ht="12.0" customHeight="1">
      <c r="A184" s="399"/>
      <c r="B184" s="436"/>
      <c r="C184" s="399"/>
      <c r="D184" s="424" t="s">
        <v>397</v>
      </c>
      <c r="E184" s="399"/>
      <c r="F184" s="399"/>
      <c r="G184" s="399"/>
      <c r="H184" s="458">
        <v>600.0</v>
      </c>
      <c r="I184" s="459">
        <v>24.0</v>
      </c>
      <c r="J184" s="456">
        <v>14400.0</v>
      </c>
      <c r="K184" s="436"/>
      <c r="L184" s="458">
        <v>14400.0</v>
      </c>
      <c r="M184" s="399"/>
      <c r="N184" s="458"/>
      <c r="O184" s="399"/>
      <c r="P184" s="399"/>
      <c r="Q184" s="399"/>
      <c r="R184" s="399"/>
      <c r="S184" s="400"/>
      <c r="T184" s="445"/>
      <c r="U184" s="400"/>
      <c r="V184" s="400"/>
      <c r="W184" s="400"/>
      <c r="X184" s="400"/>
      <c r="Y184" s="400"/>
      <c r="Z184" s="400"/>
      <c r="AA184" s="400"/>
      <c r="AB184" s="399"/>
      <c r="AC184" s="401"/>
      <c r="AD184" s="401"/>
      <c r="AE184" s="401"/>
      <c r="AF184" s="401"/>
      <c r="AG184" s="401"/>
      <c r="AH184" s="401"/>
    </row>
    <row r="185" ht="12.0" customHeight="1">
      <c r="A185" s="399"/>
      <c r="B185" s="436"/>
      <c r="C185" s="399"/>
      <c r="D185" s="424" t="s">
        <v>398</v>
      </c>
      <c r="E185" s="399"/>
      <c r="F185" s="399"/>
      <c r="G185" s="399"/>
      <c r="H185" s="458">
        <v>350.0</v>
      </c>
      <c r="I185" s="459">
        <v>24.0</v>
      </c>
      <c r="J185" s="456">
        <v>8400.0</v>
      </c>
      <c r="K185" s="436"/>
      <c r="L185" s="458">
        <v>8400.0</v>
      </c>
      <c r="M185" s="399"/>
      <c r="N185" s="458"/>
      <c r="O185" s="399"/>
      <c r="P185" s="399"/>
      <c r="Q185" s="399"/>
      <c r="R185" s="399"/>
      <c r="S185" s="400"/>
      <c r="T185" s="445"/>
      <c r="U185" s="400"/>
      <c r="V185" s="400"/>
      <c r="W185" s="400"/>
      <c r="X185" s="400"/>
      <c r="Y185" s="400"/>
      <c r="Z185" s="400"/>
      <c r="AA185" s="400"/>
      <c r="AB185" s="399"/>
      <c r="AC185" s="401"/>
      <c r="AD185" s="401"/>
      <c r="AE185" s="401"/>
      <c r="AF185" s="401"/>
      <c r="AG185" s="401"/>
      <c r="AH185" s="401"/>
    </row>
    <row r="186" ht="12.0" customHeight="1">
      <c r="A186" s="399"/>
      <c r="B186" s="436"/>
      <c r="C186" s="399"/>
      <c r="D186" s="399" t="s">
        <v>399</v>
      </c>
      <c r="E186" s="399"/>
      <c r="F186" s="399">
        <v>4.0</v>
      </c>
      <c r="G186" s="399" t="s">
        <v>400</v>
      </c>
      <c r="H186" s="458">
        <v>150.0</v>
      </c>
      <c r="I186" s="459">
        <v>24.0</v>
      </c>
      <c r="J186" s="456">
        <v>3600.0</v>
      </c>
      <c r="K186" s="437">
        <v>0.0</v>
      </c>
      <c r="L186" s="458">
        <v>3600.0</v>
      </c>
      <c r="M186" s="399"/>
      <c r="N186" s="458"/>
      <c r="O186" s="399"/>
      <c r="P186" s="399"/>
      <c r="Q186" s="399"/>
      <c r="R186" s="399"/>
      <c r="S186" s="400"/>
      <c r="T186" s="445"/>
      <c r="U186" s="400"/>
      <c r="V186" s="400"/>
      <c r="W186" s="400"/>
      <c r="X186" s="400"/>
      <c r="Y186" s="400"/>
      <c r="Z186" s="400"/>
      <c r="AA186" s="400"/>
      <c r="AB186" s="399"/>
      <c r="AC186" s="401"/>
      <c r="AD186" s="401"/>
      <c r="AE186" s="401"/>
      <c r="AF186" s="401"/>
      <c r="AG186" s="401"/>
      <c r="AH186" s="401"/>
    </row>
    <row r="187" ht="12.0" customHeight="1">
      <c r="A187" s="399"/>
      <c r="B187" s="436"/>
      <c r="C187" s="399"/>
      <c r="D187" s="399" t="s">
        <v>401</v>
      </c>
      <c r="E187" s="436"/>
      <c r="F187" s="399">
        <v>1.0</v>
      </c>
      <c r="G187" s="399" t="s">
        <v>400</v>
      </c>
      <c r="H187" s="458">
        <v>50.0</v>
      </c>
      <c r="I187" s="459">
        <v>24.0</v>
      </c>
      <c r="J187" s="456">
        <v>1200.0</v>
      </c>
      <c r="K187" s="437">
        <v>0.0</v>
      </c>
      <c r="L187" s="458">
        <v>1200.0</v>
      </c>
      <c r="M187" s="399"/>
      <c r="N187" s="458"/>
      <c r="O187" s="399"/>
      <c r="P187" s="399"/>
      <c r="Q187" s="399"/>
      <c r="R187" s="399"/>
      <c r="S187" s="400"/>
      <c r="T187" s="445"/>
      <c r="U187" s="400"/>
      <c r="V187" s="400"/>
      <c r="W187" s="400"/>
      <c r="X187" s="400"/>
      <c r="Y187" s="400"/>
      <c r="Z187" s="400"/>
      <c r="AA187" s="400"/>
      <c r="AB187" s="399"/>
      <c r="AC187" s="401"/>
      <c r="AD187" s="401"/>
      <c r="AE187" s="401"/>
      <c r="AF187" s="401"/>
      <c r="AG187" s="401"/>
      <c r="AH187" s="401"/>
    </row>
    <row r="188" ht="12.0" customHeight="1">
      <c r="A188" s="399"/>
      <c r="B188" s="436"/>
      <c r="C188" s="399"/>
      <c r="D188" s="399" t="s">
        <v>402</v>
      </c>
      <c r="E188" s="399"/>
      <c r="F188" s="399">
        <v>1.0</v>
      </c>
      <c r="G188" s="399" t="s">
        <v>400</v>
      </c>
      <c r="H188" s="458">
        <v>25.0</v>
      </c>
      <c r="I188" s="459">
        <v>24.0</v>
      </c>
      <c r="J188" s="456">
        <v>600.0</v>
      </c>
      <c r="K188" s="437">
        <v>0.0</v>
      </c>
      <c r="L188" s="458">
        <v>600.0</v>
      </c>
      <c r="M188" s="399"/>
      <c r="N188" s="458"/>
      <c r="O188" s="399"/>
      <c r="P188" s="399"/>
      <c r="Q188" s="399"/>
      <c r="R188" s="399"/>
      <c r="S188" s="400"/>
      <c r="T188" s="445"/>
      <c r="U188" s="400"/>
      <c r="V188" s="400"/>
      <c r="W188" s="400"/>
      <c r="X188" s="400"/>
      <c r="Y188" s="400"/>
      <c r="Z188" s="400"/>
      <c r="AA188" s="400"/>
      <c r="AB188" s="399"/>
      <c r="AC188" s="401"/>
      <c r="AD188" s="401"/>
      <c r="AE188" s="401"/>
      <c r="AF188" s="401"/>
      <c r="AG188" s="401"/>
      <c r="AH188" s="401"/>
    </row>
    <row r="189" ht="12.0" customHeight="1">
      <c r="A189" s="399"/>
      <c r="B189" s="436"/>
      <c r="C189" s="399"/>
      <c r="D189" s="424" t="s">
        <v>403</v>
      </c>
      <c r="E189" s="399"/>
      <c r="F189" s="399">
        <v>1.0</v>
      </c>
      <c r="G189" s="399" t="s">
        <v>400</v>
      </c>
      <c r="H189" s="458">
        <v>125.0</v>
      </c>
      <c r="I189" s="459">
        <v>24.0</v>
      </c>
      <c r="J189" s="456">
        <v>3000.0</v>
      </c>
      <c r="K189" s="437">
        <v>0.0</v>
      </c>
      <c r="L189" s="458">
        <v>3000.0</v>
      </c>
      <c r="M189" s="399"/>
      <c r="N189" s="458"/>
      <c r="O189" s="399"/>
      <c r="P189" s="399"/>
      <c r="Q189" s="399"/>
      <c r="R189" s="399"/>
      <c r="S189" s="400"/>
      <c r="T189" s="445"/>
      <c r="U189" s="400"/>
      <c r="V189" s="400"/>
      <c r="W189" s="400"/>
      <c r="X189" s="400"/>
      <c r="Y189" s="400"/>
      <c r="Z189" s="400"/>
      <c r="AA189" s="400"/>
      <c r="AB189" s="399"/>
      <c r="AC189" s="401"/>
      <c r="AD189" s="401"/>
      <c r="AE189" s="401"/>
      <c r="AF189" s="401"/>
      <c r="AG189" s="401"/>
      <c r="AH189" s="401"/>
    </row>
    <row r="190" ht="12.0" customHeight="1">
      <c r="A190" s="399"/>
      <c r="B190" s="436"/>
      <c r="C190" s="399"/>
      <c r="D190" s="424" t="s">
        <v>404</v>
      </c>
      <c r="E190" s="399"/>
      <c r="F190" s="399">
        <v>8.0</v>
      </c>
      <c r="G190" s="399" t="s">
        <v>405</v>
      </c>
      <c r="H190" s="458"/>
      <c r="I190" s="436"/>
      <c r="J190" s="456"/>
      <c r="K190" s="437">
        <v>0.0</v>
      </c>
      <c r="L190" s="458">
        <v>0.0</v>
      </c>
      <c r="M190" s="399"/>
      <c r="N190" s="458"/>
      <c r="O190" s="399"/>
      <c r="P190" s="399"/>
      <c r="Q190" s="399"/>
      <c r="R190" s="399"/>
      <c r="S190" s="400"/>
      <c r="T190" s="445"/>
      <c r="U190" s="400"/>
      <c r="V190" s="400"/>
      <c r="W190" s="400"/>
      <c r="X190" s="400"/>
      <c r="Y190" s="400"/>
      <c r="Z190" s="400"/>
      <c r="AA190" s="400"/>
      <c r="AB190" s="399"/>
      <c r="AC190" s="401"/>
      <c r="AD190" s="401"/>
      <c r="AE190" s="401"/>
      <c r="AF190" s="401"/>
      <c r="AG190" s="401"/>
      <c r="AH190" s="401"/>
    </row>
    <row r="191" ht="12.0" customHeight="1">
      <c r="A191" s="399"/>
      <c r="B191" s="436"/>
      <c r="C191" s="399"/>
      <c r="D191" s="399" t="s">
        <v>406</v>
      </c>
      <c r="E191" s="399"/>
      <c r="F191" s="399">
        <v>40.0</v>
      </c>
      <c r="G191" s="399" t="s">
        <v>405</v>
      </c>
      <c r="H191" s="458"/>
      <c r="I191" s="436"/>
      <c r="J191" s="456"/>
      <c r="K191" s="460">
        <v>0.0</v>
      </c>
      <c r="L191" s="461">
        <v>0.0</v>
      </c>
      <c r="M191" s="399"/>
      <c r="N191" s="458"/>
      <c r="O191" s="399"/>
      <c r="P191" s="399"/>
      <c r="Q191" s="399"/>
      <c r="R191" s="399"/>
      <c r="S191" s="400"/>
      <c r="T191" s="445"/>
      <c r="U191" s="400"/>
      <c r="V191" s="400"/>
      <c r="W191" s="400"/>
      <c r="X191" s="400"/>
      <c r="Y191" s="400"/>
      <c r="Z191" s="400"/>
      <c r="AA191" s="400"/>
      <c r="AB191" s="399"/>
      <c r="AC191" s="401"/>
      <c r="AD191" s="401"/>
      <c r="AE191" s="401"/>
      <c r="AF191" s="401"/>
      <c r="AG191" s="401"/>
      <c r="AH191" s="401"/>
    </row>
    <row r="192" ht="12.0" customHeight="1">
      <c r="A192" s="399"/>
      <c r="B192" s="436"/>
      <c r="C192" s="399"/>
      <c r="D192" s="399"/>
      <c r="E192" s="399"/>
      <c r="F192" s="399">
        <v>55.0</v>
      </c>
      <c r="G192" s="399"/>
      <c r="H192" s="436"/>
      <c r="I192" s="456"/>
      <c r="J192" s="456">
        <v>31200.0</v>
      </c>
      <c r="K192" s="437">
        <v>0.0</v>
      </c>
      <c r="L192" s="458">
        <v>31200.0</v>
      </c>
      <c r="M192" s="399"/>
      <c r="N192" s="458"/>
      <c r="O192" s="399"/>
      <c r="P192" s="399"/>
      <c r="Q192" s="399"/>
      <c r="R192" s="399"/>
      <c r="S192" s="400"/>
      <c r="T192" s="445"/>
      <c r="U192" s="400"/>
      <c r="V192" s="400"/>
      <c r="W192" s="400"/>
      <c r="X192" s="400"/>
      <c r="Y192" s="400"/>
      <c r="Z192" s="400"/>
      <c r="AA192" s="400"/>
      <c r="AB192" s="399"/>
      <c r="AC192" s="401"/>
      <c r="AD192" s="401"/>
      <c r="AE192" s="401"/>
      <c r="AF192" s="401"/>
      <c r="AG192" s="401"/>
      <c r="AH192" s="401"/>
    </row>
    <row r="193" ht="12.0" customHeight="1">
      <c r="A193" s="399"/>
      <c r="B193" s="436"/>
      <c r="C193" s="399"/>
      <c r="D193" s="399"/>
      <c r="E193" s="399"/>
      <c r="F193" s="399"/>
      <c r="G193" s="399"/>
      <c r="H193" s="436"/>
      <c r="I193" s="456"/>
      <c r="J193" s="456"/>
      <c r="K193" s="437"/>
      <c r="L193" s="458"/>
      <c r="M193" s="399"/>
      <c r="N193" s="458"/>
      <c r="O193" s="399"/>
      <c r="P193" s="399"/>
      <c r="Q193" s="399"/>
      <c r="R193" s="399"/>
      <c r="S193" s="400"/>
      <c r="T193" s="445"/>
      <c r="U193" s="400"/>
      <c r="V193" s="400"/>
      <c r="W193" s="400"/>
      <c r="X193" s="400"/>
      <c r="Y193" s="400"/>
      <c r="Z193" s="400"/>
      <c r="AA193" s="400"/>
      <c r="AB193" s="399"/>
      <c r="AC193" s="401"/>
      <c r="AD193" s="401"/>
      <c r="AE193" s="401"/>
      <c r="AF193" s="401"/>
      <c r="AG193" s="401"/>
      <c r="AH193" s="401"/>
    </row>
    <row r="194" ht="12.0" customHeight="1">
      <c r="A194" s="449"/>
      <c r="B194" s="450">
        <v>2.9</v>
      </c>
      <c r="C194" s="449" t="s">
        <v>1115</v>
      </c>
      <c r="D194" s="449"/>
      <c r="E194" s="449"/>
      <c r="F194" s="449"/>
      <c r="G194" s="449"/>
      <c r="H194" s="462" t="s">
        <v>882</v>
      </c>
      <c r="I194" s="463">
        <v>80.0</v>
      </c>
      <c r="J194" s="463">
        <v>1.0</v>
      </c>
      <c r="K194" s="463">
        <v>80.0</v>
      </c>
      <c r="L194" s="474">
        <v>0.0</v>
      </c>
      <c r="M194" s="449"/>
      <c r="N194" s="464"/>
      <c r="O194" s="449"/>
      <c r="P194" s="449"/>
      <c r="Q194" s="449"/>
      <c r="R194" s="449"/>
      <c r="S194" s="453"/>
      <c r="T194" s="466">
        <v>0.0</v>
      </c>
      <c r="U194" s="453"/>
      <c r="V194" s="453"/>
      <c r="W194" s="453"/>
      <c r="X194" s="453"/>
      <c r="Y194" s="453"/>
      <c r="Z194" s="453"/>
      <c r="AA194" s="453">
        <v>0.0</v>
      </c>
      <c r="AB194" s="449"/>
      <c r="AC194" s="401"/>
      <c r="AD194" s="401"/>
      <c r="AE194" s="401"/>
      <c r="AF194" s="401"/>
      <c r="AG194" s="401"/>
      <c r="AH194" s="401"/>
    </row>
    <row r="195" ht="12.0" customHeight="1">
      <c r="A195" s="399"/>
      <c r="B195" s="436"/>
      <c r="C195" s="399"/>
      <c r="D195" s="399"/>
      <c r="E195" s="399"/>
      <c r="F195" s="399"/>
      <c r="G195" s="399"/>
      <c r="H195" s="436"/>
      <c r="I195" s="456"/>
      <c r="J195" s="456"/>
      <c r="K195" s="456"/>
      <c r="L195" s="436"/>
      <c r="M195" s="458"/>
      <c r="N195" s="458"/>
      <c r="O195" s="399"/>
      <c r="P195" s="399"/>
      <c r="Q195" s="399"/>
      <c r="R195" s="399"/>
      <c r="S195" s="400"/>
      <c r="T195" s="445"/>
      <c r="U195" s="400"/>
      <c r="V195" s="400"/>
      <c r="W195" s="400"/>
      <c r="X195" s="400"/>
      <c r="Y195" s="400"/>
      <c r="Z195" s="400"/>
      <c r="AA195" s="400"/>
      <c r="AB195" s="399"/>
      <c r="AC195" s="401"/>
      <c r="AD195" s="401"/>
      <c r="AE195" s="401"/>
      <c r="AF195" s="401"/>
      <c r="AG195" s="401"/>
      <c r="AH195" s="401"/>
    </row>
    <row r="196" ht="12.0" customHeight="1">
      <c r="A196" s="449"/>
      <c r="B196" s="513">
        <v>2.1</v>
      </c>
      <c r="C196" s="449" t="s">
        <v>883</v>
      </c>
      <c r="D196" s="449"/>
      <c r="E196" s="449"/>
      <c r="F196" s="449"/>
      <c r="G196" s="449"/>
      <c r="H196" s="462" t="s">
        <v>882</v>
      </c>
      <c r="I196" s="463">
        <v>192.0</v>
      </c>
      <c r="J196" s="463">
        <v>1.2100000000000002</v>
      </c>
      <c r="K196" s="463">
        <v>227.04000000000002</v>
      </c>
      <c r="L196" s="463">
        <v>0.0</v>
      </c>
      <c r="M196" s="463">
        <v>0.0</v>
      </c>
      <c r="N196" s="463">
        <v>0.0</v>
      </c>
      <c r="O196" s="463">
        <v>0.0</v>
      </c>
      <c r="P196" s="463">
        <v>0.0</v>
      </c>
      <c r="Q196" s="463">
        <v>0.0</v>
      </c>
      <c r="R196" s="463"/>
      <c r="S196" s="466">
        <v>17000.0</v>
      </c>
      <c r="T196" s="466">
        <v>0.0</v>
      </c>
      <c r="U196" s="466">
        <v>0.0</v>
      </c>
      <c r="V196" s="466">
        <v>0.0</v>
      </c>
      <c r="W196" s="466">
        <v>0.0</v>
      </c>
      <c r="X196" s="466">
        <v>0.0</v>
      </c>
      <c r="Y196" s="466">
        <v>0.0</v>
      </c>
      <c r="Z196" s="466"/>
      <c r="AA196" s="453">
        <v>17000.0</v>
      </c>
      <c r="AB196" s="449"/>
      <c r="AC196" s="401"/>
      <c r="AD196" s="401"/>
      <c r="AE196" s="401"/>
      <c r="AF196" s="401"/>
      <c r="AG196" s="401"/>
      <c r="AH196" s="401"/>
    </row>
    <row r="197" ht="12.0" customHeight="1">
      <c r="A197" s="399"/>
      <c r="B197" s="467"/>
      <c r="C197" s="399"/>
      <c r="D197" s="399"/>
      <c r="E197" s="399"/>
      <c r="F197" s="399"/>
      <c r="G197" s="399"/>
      <c r="H197" s="436"/>
      <c r="I197" s="430"/>
      <c r="J197" s="430"/>
      <c r="K197" s="430"/>
      <c r="L197" s="468"/>
      <c r="M197" s="399"/>
      <c r="N197" s="399"/>
      <c r="O197" s="399"/>
      <c r="P197" s="399"/>
      <c r="Q197" s="399"/>
      <c r="R197" s="399"/>
      <c r="S197" s="400"/>
      <c r="T197" s="439"/>
      <c r="U197" s="400"/>
      <c r="V197" s="400"/>
      <c r="W197" s="400"/>
      <c r="X197" s="400"/>
      <c r="Y197" s="400"/>
      <c r="Z197" s="400"/>
      <c r="AA197" s="400"/>
      <c r="AB197" s="399"/>
      <c r="AC197" s="401"/>
      <c r="AD197" s="401"/>
      <c r="AE197" s="401"/>
      <c r="AF197" s="401"/>
      <c r="AG197" s="401"/>
      <c r="AH197" s="401"/>
    </row>
    <row r="198" ht="12.0" customHeight="1">
      <c r="A198" s="399"/>
      <c r="B198" s="467"/>
      <c r="C198" s="399"/>
      <c r="D198" s="399"/>
      <c r="E198" s="399"/>
      <c r="F198" s="399"/>
      <c r="G198" s="399"/>
      <c r="H198" s="436"/>
      <c r="I198" s="430"/>
      <c r="J198" s="430"/>
      <c r="K198" s="430"/>
      <c r="L198" s="468"/>
      <c r="M198" s="399"/>
      <c r="N198" s="399"/>
      <c r="O198" s="399"/>
      <c r="P198" s="399"/>
      <c r="Q198" s="399"/>
      <c r="R198" s="399"/>
      <c r="S198" s="400"/>
      <c r="T198" s="439"/>
      <c r="U198" s="400"/>
      <c r="V198" s="400"/>
      <c r="W198" s="400"/>
      <c r="X198" s="400"/>
      <c r="Y198" s="400"/>
      <c r="Z198" s="400"/>
      <c r="AA198" s="400"/>
      <c r="AB198" s="399"/>
      <c r="AC198" s="401"/>
      <c r="AD198" s="401"/>
      <c r="AE198" s="401"/>
      <c r="AF198" s="401"/>
      <c r="AG198" s="401"/>
      <c r="AH198" s="401"/>
    </row>
    <row r="199" ht="12.0" customHeight="1">
      <c r="A199" s="399"/>
      <c r="B199" s="467"/>
      <c r="C199" s="424" t="s">
        <v>1116</v>
      </c>
      <c r="D199" s="399" t="s">
        <v>412</v>
      </c>
      <c r="E199" s="399"/>
      <c r="F199" s="399"/>
      <c r="G199" s="399"/>
      <c r="H199" s="436" t="s">
        <v>882</v>
      </c>
      <c r="I199" s="430">
        <v>16.0</v>
      </c>
      <c r="J199" s="430">
        <v>1.2100000000000002</v>
      </c>
      <c r="K199" s="430">
        <v>19.360000000000003</v>
      </c>
      <c r="L199" s="468">
        <v>0.0</v>
      </c>
      <c r="M199" s="399"/>
      <c r="N199" s="399"/>
      <c r="O199" s="399"/>
      <c r="P199" s="399"/>
      <c r="Q199" s="399"/>
      <c r="R199" s="399"/>
      <c r="S199" s="400"/>
      <c r="T199" s="439">
        <v>0.0</v>
      </c>
      <c r="U199" s="400"/>
      <c r="V199" s="400"/>
      <c r="W199" s="400"/>
      <c r="X199" s="400"/>
      <c r="Y199" s="400"/>
      <c r="Z199" s="400"/>
      <c r="AA199" s="400">
        <v>0.0</v>
      </c>
      <c r="AB199" s="399"/>
      <c r="AC199" s="401"/>
      <c r="AD199" s="401"/>
      <c r="AE199" s="401"/>
      <c r="AF199" s="401"/>
      <c r="AG199" s="401"/>
      <c r="AH199" s="401"/>
    </row>
    <row r="200" ht="12.0" customHeight="1">
      <c r="A200" s="399"/>
      <c r="B200" s="467"/>
      <c r="C200" s="424"/>
      <c r="D200" s="399"/>
      <c r="E200" s="399"/>
      <c r="F200" s="399"/>
      <c r="G200" s="399"/>
      <c r="H200" s="399"/>
      <c r="I200" s="399"/>
      <c r="J200" s="399"/>
      <c r="K200" s="399"/>
      <c r="L200" s="469"/>
      <c r="M200" s="399"/>
      <c r="N200" s="399"/>
      <c r="O200" s="399"/>
      <c r="P200" s="399"/>
      <c r="Q200" s="399"/>
      <c r="R200" s="399"/>
      <c r="S200" s="400"/>
      <c r="T200" s="445"/>
      <c r="U200" s="400"/>
      <c r="V200" s="400"/>
      <c r="W200" s="400"/>
      <c r="X200" s="400"/>
      <c r="Y200" s="400"/>
      <c r="Z200" s="400"/>
      <c r="AA200" s="400"/>
      <c r="AB200" s="399"/>
      <c r="AC200" s="401"/>
      <c r="AD200" s="401"/>
      <c r="AE200" s="401"/>
      <c r="AF200" s="401"/>
      <c r="AG200" s="401"/>
      <c r="AH200" s="401"/>
    </row>
    <row r="201" ht="12.0" customHeight="1">
      <c r="A201" s="399"/>
      <c r="B201" s="467"/>
      <c r="C201" s="424"/>
      <c r="D201" s="399"/>
      <c r="E201" s="469" t="s">
        <v>413</v>
      </c>
      <c r="F201" s="399">
        <v>16.0</v>
      </c>
      <c r="G201" s="399" t="s">
        <v>414</v>
      </c>
      <c r="H201" s="437"/>
      <c r="I201" s="445"/>
      <c r="J201" s="399"/>
      <c r="K201" s="399"/>
      <c r="L201" s="469"/>
      <c r="M201" s="399"/>
      <c r="N201" s="399"/>
      <c r="O201" s="399"/>
      <c r="P201" s="399"/>
      <c r="Q201" s="399"/>
      <c r="R201" s="399"/>
      <c r="S201" s="400"/>
      <c r="T201" s="445"/>
      <c r="U201" s="400"/>
      <c r="V201" s="400"/>
      <c r="W201" s="400"/>
      <c r="X201" s="400"/>
      <c r="Y201" s="400"/>
      <c r="Z201" s="400"/>
      <c r="AA201" s="400"/>
      <c r="AB201" s="399"/>
      <c r="AC201" s="401"/>
      <c r="AD201" s="401"/>
      <c r="AE201" s="401"/>
      <c r="AF201" s="401"/>
      <c r="AG201" s="401"/>
      <c r="AH201" s="401"/>
    </row>
    <row r="202" ht="12.0" customHeight="1">
      <c r="A202" s="399"/>
      <c r="B202" s="467"/>
      <c r="C202" s="424"/>
      <c r="D202" s="399"/>
      <c r="E202" s="399"/>
      <c r="F202" s="399"/>
      <c r="G202" s="399"/>
      <c r="H202" s="399"/>
      <c r="I202" s="399"/>
      <c r="J202" s="399"/>
      <c r="K202" s="399"/>
      <c r="L202" s="469"/>
      <c r="M202" s="399"/>
      <c r="N202" s="399"/>
      <c r="O202" s="399"/>
      <c r="P202" s="399"/>
      <c r="Q202" s="399"/>
      <c r="R202" s="399"/>
      <c r="S202" s="400"/>
      <c r="T202" s="445"/>
      <c r="U202" s="400"/>
      <c r="V202" s="400"/>
      <c r="W202" s="400"/>
      <c r="X202" s="400"/>
      <c r="Y202" s="400"/>
      <c r="Z202" s="400"/>
      <c r="AA202" s="400"/>
      <c r="AB202" s="399"/>
      <c r="AC202" s="401"/>
      <c r="AD202" s="401"/>
      <c r="AE202" s="401"/>
      <c r="AF202" s="401"/>
      <c r="AG202" s="401"/>
      <c r="AH202" s="401"/>
    </row>
    <row r="203" ht="12.0" customHeight="1">
      <c r="A203" s="399"/>
      <c r="B203" s="399"/>
      <c r="C203" s="454" t="s">
        <v>1117</v>
      </c>
      <c r="D203" s="399" t="s">
        <v>416</v>
      </c>
      <c r="E203" s="399"/>
      <c r="F203" s="399"/>
      <c r="G203" s="399"/>
      <c r="H203" s="399"/>
      <c r="I203" s="399">
        <v>32.0</v>
      </c>
      <c r="J203" s="399"/>
      <c r="K203" s="399">
        <v>37.84</v>
      </c>
      <c r="L203" s="399">
        <v>0.0</v>
      </c>
      <c r="M203" s="399">
        <v>0.0</v>
      </c>
      <c r="N203" s="399">
        <v>0.0</v>
      </c>
      <c r="O203" s="399">
        <v>0.0</v>
      </c>
      <c r="P203" s="399">
        <v>0.0</v>
      </c>
      <c r="Q203" s="399">
        <v>0.0</v>
      </c>
      <c r="R203" s="399"/>
      <c r="S203" s="400">
        <v>1000.0</v>
      </c>
      <c r="T203" s="439">
        <v>0.0</v>
      </c>
      <c r="U203" s="400"/>
      <c r="V203" s="400"/>
      <c r="W203" s="400"/>
      <c r="X203" s="400"/>
      <c r="Y203" s="400"/>
      <c r="Z203" s="400"/>
      <c r="AA203" s="400">
        <v>1000.0</v>
      </c>
      <c r="AB203" s="399"/>
      <c r="AC203" s="401"/>
      <c r="AD203" s="401"/>
      <c r="AE203" s="401"/>
      <c r="AF203" s="401"/>
      <c r="AG203" s="401"/>
      <c r="AH203" s="401"/>
    </row>
    <row r="204" ht="12.0" customHeight="1">
      <c r="A204" s="399"/>
      <c r="B204" s="467"/>
      <c r="C204" s="399"/>
      <c r="D204" s="399"/>
      <c r="E204" s="399"/>
      <c r="F204" s="399"/>
      <c r="G204" s="399"/>
      <c r="H204" s="399"/>
      <c r="I204" s="399"/>
      <c r="J204" s="399"/>
      <c r="K204" s="399"/>
      <c r="L204" s="469"/>
      <c r="M204" s="399"/>
      <c r="N204" s="399"/>
      <c r="O204" s="399"/>
      <c r="P204" s="399"/>
      <c r="Q204" s="399"/>
      <c r="R204" s="399"/>
      <c r="S204" s="400"/>
      <c r="T204" s="445"/>
      <c r="U204" s="400"/>
      <c r="V204" s="400"/>
      <c r="W204" s="400"/>
      <c r="X204" s="400"/>
      <c r="Y204" s="400"/>
      <c r="Z204" s="400"/>
      <c r="AA204" s="400"/>
      <c r="AB204" s="399"/>
      <c r="AC204" s="401"/>
      <c r="AD204" s="401"/>
      <c r="AE204" s="401"/>
      <c r="AF204" s="401"/>
      <c r="AG204" s="401"/>
      <c r="AH204" s="401"/>
    </row>
    <row r="205" ht="12.0" customHeight="1">
      <c r="A205" s="399"/>
      <c r="B205" s="467"/>
      <c r="C205" s="436" t="s">
        <v>1118</v>
      </c>
      <c r="D205" s="399" t="s">
        <v>887</v>
      </c>
      <c r="E205" s="399"/>
      <c r="F205" s="399"/>
      <c r="G205" s="399"/>
      <c r="H205" s="436" t="s">
        <v>882</v>
      </c>
      <c r="I205" s="469">
        <v>24.0</v>
      </c>
      <c r="J205" s="470">
        <v>1.2100000000000002</v>
      </c>
      <c r="K205" s="470">
        <v>29.040000000000006</v>
      </c>
      <c r="L205" s="468">
        <v>0.0</v>
      </c>
      <c r="M205" s="431">
        <v>0.0</v>
      </c>
      <c r="N205" s="431">
        <v>0.0</v>
      </c>
      <c r="O205" s="431"/>
      <c r="P205" s="468"/>
      <c r="Q205" s="468"/>
      <c r="R205" s="468"/>
      <c r="S205" s="400">
        <v>1000.0</v>
      </c>
      <c r="T205" s="439">
        <v>0.0</v>
      </c>
      <c r="U205" s="400"/>
      <c r="V205" s="400"/>
      <c r="W205" s="400"/>
      <c r="X205" s="400"/>
      <c r="Y205" s="400"/>
      <c r="Z205" s="400"/>
      <c r="AA205" s="400">
        <v>1000.0</v>
      </c>
      <c r="AB205" s="399"/>
      <c r="AC205" s="401"/>
      <c r="AD205" s="401"/>
      <c r="AE205" s="401"/>
      <c r="AF205" s="401"/>
      <c r="AG205" s="401"/>
      <c r="AH205" s="401"/>
    </row>
    <row r="206" ht="12.0" customHeight="1">
      <c r="A206" s="399"/>
      <c r="B206" s="467"/>
      <c r="C206" s="436"/>
      <c r="D206" s="399"/>
      <c r="E206" s="399"/>
      <c r="F206" s="399"/>
      <c r="G206" s="399"/>
      <c r="H206" s="399"/>
      <c r="I206" s="469"/>
      <c r="J206" s="399"/>
      <c r="K206" s="399"/>
      <c r="L206" s="469"/>
      <c r="M206" s="399"/>
      <c r="N206" s="399"/>
      <c r="O206" s="399"/>
      <c r="P206" s="399"/>
      <c r="Q206" s="399"/>
      <c r="R206" s="399"/>
      <c r="S206" s="471" t="s">
        <v>595</v>
      </c>
      <c r="T206" s="445"/>
      <c r="U206" s="400"/>
      <c r="V206" s="400"/>
      <c r="W206" s="400"/>
      <c r="X206" s="400"/>
      <c r="Y206" s="400"/>
      <c r="Z206" s="400"/>
      <c r="AA206" s="400"/>
      <c r="AB206" s="399"/>
      <c r="AC206" s="401"/>
      <c r="AD206" s="401"/>
      <c r="AE206" s="401"/>
      <c r="AF206" s="401"/>
      <c r="AG206" s="401"/>
      <c r="AH206" s="401"/>
    </row>
    <row r="207" ht="12.0" customHeight="1">
      <c r="A207" s="399"/>
      <c r="B207" s="467"/>
      <c r="C207" s="436" t="s">
        <v>1119</v>
      </c>
      <c r="D207" s="399" t="s">
        <v>420</v>
      </c>
      <c r="E207" s="399"/>
      <c r="F207" s="399"/>
      <c r="G207" s="399"/>
      <c r="H207" s="436" t="s">
        <v>882</v>
      </c>
      <c r="I207" s="469">
        <v>8.0</v>
      </c>
      <c r="J207" s="470">
        <v>1.1</v>
      </c>
      <c r="K207" s="470">
        <v>8.8</v>
      </c>
      <c r="L207" s="468">
        <v>0.0</v>
      </c>
      <c r="M207" s="431">
        <v>0.0</v>
      </c>
      <c r="N207" s="431">
        <v>0.0</v>
      </c>
      <c r="O207" s="431"/>
      <c r="P207" s="468"/>
      <c r="Q207" s="468"/>
      <c r="R207" s="468"/>
      <c r="S207" s="400"/>
      <c r="T207" s="439">
        <v>0.0</v>
      </c>
      <c r="U207" s="400"/>
      <c r="V207" s="400"/>
      <c r="W207" s="400"/>
      <c r="X207" s="400"/>
      <c r="Y207" s="400"/>
      <c r="Z207" s="400"/>
      <c r="AA207" s="400">
        <v>0.0</v>
      </c>
      <c r="AB207" s="399"/>
      <c r="AC207" s="401"/>
      <c r="AD207" s="401"/>
      <c r="AE207" s="401"/>
      <c r="AF207" s="401"/>
      <c r="AG207" s="401"/>
      <c r="AH207" s="401"/>
    </row>
    <row r="208" ht="12.0" customHeight="1">
      <c r="A208" s="399"/>
      <c r="B208" s="467"/>
      <c r="C208" s="399"/>
      <c r="D208" s="399"/>
      <c r="E208" s="399"/>
      <c r="F208" s="399"/>
      <c r="G208" s="399"/>
      <c r="H208" s="399"/>
      <c r="I208" s="399"/>
      <c r="J208" s="399"/>
      <c r="K208" s="399"/>
      <c r="L208" s="469"/>
      <c r="M208" s="399"/>
      <c r="N208" s="399"/>
      <c r="O208" s="399"/>
      <c r="P208" s="399"/>
      <c r="Q208" s="399"/>
      <c r="R208" s="399"/>
      <c r="S208" s="400"/>
      <c r="T208" s="445"/>
      <c r="U208" s="400"/>
      <c r="V208" s="400"/>
      <c r="W208" s="400"/>
      <c r="X208" s="400"/>
      <c r="Y208" s="400"/>
      <c r="Z208" s="400"/>
      <c r="AA208" s="400"/>
      <c r="AB208" s="399"/>
      <c r="AC208" s="401"/>
      <c r="AD208" s="401"/>
      <c r="AE208" s="401"/>
      <c r="AF208" s="401"/>
      <c r="AG208" s="401"/>
      <c r="AH208" s="401"/>
    </row>
    <row r="209" ht="12.0" customHeight="1">
      <c r="A209" s="399"/>
      <c r="B209" s="467"/>
      <c r="C209" s="399"/>
      <c r="D209" s="399"/>
      <c r="E209" s="399"/>
      <c r="F209" s="399"/>
      <c r="G209" s="399"/>
      <c r="H209" s="399"/>
      <c r="I209" s="399"/>
      <c r="J209" s="399"/>
      <c r="K209" s="399"/>
      <c r="L209" s="469"/>
      <c r="M209" s="399"/>
      <c r="N209" s="399"/>
      <c r="O209" s="399"/>
      <c r="P209" s="399"/>
      <c r="Q209" s="399"/>
      <c r="R209" s="399"/>
      <c r="S209" s="400"/>
      <c r="T209" s="445"/>
      <c r="U209" s="400"/>
      <c r="V209" s="400"/>
      <c r="W209" s="400"/>
      <c r="X209" s="400"/>
      <c r="Y209" s="400"/>
      <c r="Z209" s="400"/>
      <c r="AA209" s="400"/>
      <c r="AB209" s="399"/>
      <c r="AC209" s="401"/>
      <c r="AD209" s="401"/>
      <c r="AE209" s="401"/>
      <c r="AF209" s="401"/>
      <c r="AG209" s="401"/>
      <c r="AH209" s="401"/>
    </row>
    <row r="210" ht="12.0" customHeight="1">
      <c r="A210" s="399"/>
      <c r="B210" s="467"/>
      <c r="C210" s="399" t="s">
        <v>1120</v>
      </c>
      <c r="D210" s="399" t="s">
        <v>422</v>
      </c>
      <c r="E210" s="399"/>
      <c r="F210" s="399"/>
      <c r="G210" s="399"/>
      <c r="H210" s="436" t="s">
        <v>882</v>
      </c>
      <c r="I210" s="431">
        <v>40.0</v>
      </c>
      <c r="J210" s="470">
        <v>1.1</v>
      </c>
      <c r="K210" s="470">
        <v>44.0</v>
      </c>
      <c r="L210" s="468">
        <v>0.0</v>
      </c>
      <c r="M210" s="431"/>
      <c r="N210" s="431"/>
      <c r="O210" s="431"/>
      <c r="P210" s="430">
        <v>0.0</v>
      </c>
      <c r="Q210" s="468"/>
      <c r="R210" s="468"/>
      <c r="S210" s="400">
        <v>1000.0</v>
      </c>
      <c r="T210" s="439">
        <v>0.0</v>
      </c>
      <c r="U210" s="400"/>
      <c r="V210" s="400"/>
      <c r="W210" s="400"/>
      <c r="X210" s="400"/>
      <c r="Y210" s="400"/>
      <c r="Z210" s="400"/>
      <c r="AA210" s="400">
        <v>1000.0</v>
      </c>
      <c r="AB210" s="399"/>
      <c r="AC210" s="401"/>
      <c r="AD210" s="401"/>
      <c r="AE210" s="401"/>
      <c r="AF210" s="401"/>
      <c r="AG210" s="401"/>
      <c r="AH210" s="401"/>
    </row>
    <row r="211" ht="12.0" customHeight="1">
      <c r="A211" s="399"/>
      <c r="B211" s="436"/>
      <c r="C211" s="399"/>
      <c r="D211" s="399"/>
      <c r="E211" s="399"/>
      <c r="F211" s="399"/>
      <c r="G211" s="399"/>
      <c r="H211" s="399"/>
      <c r="I211" s="399"/>
      <c r="J211" s="399"/>
      <c r="K211" s="399"/>
      <c r="L211" s="399"/>
      <c r="M211" s="399"/>
      <c r="N211" s="399"/>
      <c r="O211" s="399"/>
      <c r="P211" s="399"/>
      <c r="Q211" s="399"/>
      <c r="R211" s="399"/>
      <c r="S211" s="400"/>
      <c r="T211" s="399"/>
      <c r="U211" s="400"/>
      <c r="V211" s="400"/>
      <c r="W211" s="400"/>
      <c r="X211" s="400"/>
      <c r="Y211" s="400"/>
      <c r="Z211" s="400"/>
      <c r="AA211" s="400"/>
      <c r="AB211" s="399"/>
      <c r="AC211" s="401"/>
      <c r="AD211" s="401"/>
      <c r="AE211" s="401"/>
      <c r="AF211" s="401"/>
      <c r="AG211" s="401"/>
      <c r="AH211" s="401"/>
    </row>
    <row r="212" ht="12.0" customHeight="1">
      <c r="A212" s="399"/>
      <c r="B212" s="455"/>
      <c r="C212" s="399" t="s">
        <v>1121</v>
      </c>
      <c r="D212" s="399" t="s">
        <v>1122</v>
      </c>
      <c r="E212" s="399"/>
      <c r="F212" s="399"/>
      <c r="G212" s="399"/>
      <c r="H212" s="399"/>
      <c r="I212" s="431">
        <v>104.0</v>
      </c>
      <c r="J212" s="399"/>
      <c r="K212" s="431">
        <v>125.84000000000002</v>
      </c>
      <c r="L212" s="431">
        <v>0.0</v>
      </c>
      <c r="M212" s="431">
        <v>0.0</v>
      </c>
      <c r="N212" s="431">
        <v>0.0</v>
      </c>
      <c r="O212" s="431">
        <v>0.0</v>
      </c>
      <c r="P212" s="431">
        <v>0.0</v>
      </c>
      <c r="Q212" s="431">
        <v>0.0</v>
      </c>
      <c r="R212" s="431">
        <v>0.0</v>
      </c>
      <c r="S212" s="400">
        <v>15000.0</v>
      </c>
      <c r="T212" s="400">
        <v>0.0</v>
      </c>
      <c r="U212" s="400">
        <v>0.0</v>
      </c>
      <c r="V212" s="400">
        <v>0.0</v>
      </c>
      <c r="W212" s="400">
        <v>0.0</v>
      </c>
      <c r="X212" s="400">
        <v>0.0</v>
      </c>
      <c r="Y212" s="400">
        <v>0.0</v>
      </c>
      <c r="Z212" s="400">
        <v>0.0</v>
      </c>
      <c r="AA212" s="400">
        <v>15000.0</v>
      </c>
      <c r="AB212" s="399"/>
      <c r="AC212" s="401"/>
      <c r="AD212" s="401"/>
      <c r="AE212" s="401"/>
      <c r="AF212" s="401"/>
      <c r="AG212" s="401"/>
      <c r="AH212" s="401"/>
    </row>
    <row r="213" ht="12.0" customHeight="1">
      <c r="A213" s="399"/>
      <c r="B213" s="436"/>
      <c r="C213" s="399"/>
      <c r="D213" s="399"/>
      <c r="E213" s="399"/>
      <c r="F213" s="399"/>
      <c r="G213" s="399"/>
      <c r="H213" s="399"/>
      <c r="I213" s="399"/>
      <c r="J213" s="399"/>
      <c r="K213" s="399"/>
      <c r="L213" s="399"/>
      <c r="M213" s="399"/>
      <c r="N213" s="399"/>
      <c r="O213" s="399"/>
      <c r="P213" s="399"/>
      <c r="Q213" s="399"/>
      <c r="R213" s="399"/>
      <c r="S213" s="400"/>
      <c r="T213" s="399"/>
      <c r="U213" s="400"/>
      <c r="V213" s="400"/>
      <c r="W213" s="400"/>
      <c r="X213" s="400"/>
      <c r="Y213" s="400"/>
      <c r="Z213" s="400"/>
      <c r="AA213" s="400"/>
      <c r="AB213" s="399"/>
      <c r="AC213" s="401"/>
      <c r="AD213" s="401"/>
      <c r="AE213" s="401"/>
      <c r="AF213" s="401"/>
      <c r="AG213" s="401"/>
      <c r="AH213" s="401"/>
    </row>
    <row r="214" ht="12.0" customHeight="1">
      <c r="A214" s="399"/>
      <c r="B214" s="436"/>
      <c r="C214" s="436" t="s">
        <v>1123</v>
      </c>
      <c r="D214" s="399" t="s">
        <v>426</v>
      </c>
      <c r="E214" s="399"/>
      <c r="F214" s="399"/>
      <c r="G214" s="399"/>
      <c r="H214" s="436" t="s">
        <v>882</v>
      </c>
      <c r="I214" s="431">
        <v>24.0</v>
      </c>
      <c r="J214" s="470">
        <v>1.2100000000000002</v>
      </c>
      <c r="K214" s="470">
        <v>29.040000000000006</v>
      </c>
      <c r="L214" s="468">
        <v>0.0</v>
      </c>
      <c r="M214" s="431"/>
      <c r="N214" s="431"/>
      <c r="O214" s="431"/>
      <c r="P214" s="430">
        <v>0.0</v>
      </c>
      <c r="Q214" s="468"/>
      <c r="R214" s="468"/>
      <c r="S214" s="400">
        <v>5000.0</v>
      </c>
      <c r="T214" s="439">
        <v>0.0</v>
      </c>
      <c r="U214" s="400"/>
      <c r="V214" s="400"/>
      <c r="W214" s="400"/>
      <c r="X214" s="400"/>
      <c r="Y214" s="400"/>
      <c r="Z214" s="400"/>
      <c r="AA214" s="400">
        <v>5000.0</v>
      </c>
      <c r="AB214" s="399"/>
      <c r="AC214" s="401"/>
      <c r="AD214" s="401"/>
      <c r="AE214" s="401"/>
      <c r="AF214" s="401"/>
      <c r="AG214" s="401"/>
      <c r="AH214" s="401"/>
    </row>
    <row r="215" ht="12.0" customHeight="1">
      <c r="A215" s="399"/>
      <c r="B215" s="436"/>
      <c r="C215" s="436"/>
      <c r="D215" s="399"/>
      <c r="E215" s="399"/>
      <c r="F215" s="399"/>
      <c r="G215" s="399"/>
      <c r="H215" s="399"/>
      <c r="I215" s="399"/>
      <c r="J215" s="399"/>
      <c r="K215" s="399"/>
      <c r="L215" s="399"/>
      <c r="M215" s="399"/>
      <c r="N215" s="399"/>
      <c r="O215" s="399"/>
      <c r="P215" s="399"/>
      <c r="Q215" s="399"/>
      <c r="R215" s="399"/>
      <c r="S215" s="472" t="s">
        <v>601</v>
      </c>
      <c r="T215" s="399"/>
      <c r="U215" s="400"/>
      <c r="V215" s="400"/>
      <c r="W215" s="400"/>
      <c r="X215" s="400"/>
      <c r="Y215" s="400"/>
      <c r="Z215" s="400"/>
      <c r="AA215" s="400"/>
      <c r="AB215" s="399"/>
      <c r="AC215" s="401"/>
      <c r="AD215" s="401"/>
      <c r="AE215" s="401"/>
      <c r="AF215" s="401"/>
      <c r="AG215" s="401"/>
      <c r="AH215" s="401"/>
    </row>
    <row r="216" ht="12.0" customHeight="1">
      <c r="A216" s="399"/>
      <c r="B216" s="436"/>
      <c r="C216" s="436" t="s">
        <v>1124</v>
      </c>
      <c r="D216" s="399" t="s">
        <v>428</v>
      </c>
      <c r="E216" s="399"/>
      <c r="F216" s="399"/>
      <c r="G216" s="399"/>
      <c r="H216" s="436" t="s">
        <v>882</v>
      </c>
      <c r="I216" s="431">
        <v>40.0</v>
      </c>
      <c r="J216" s="470">
        <v>1.2100000000000002</v>
      </c>
      <c r="K216" s="470">
        <v>48.400000000000006</v>
      </c>
      <c r="L216" s="468">
        <v>0.0</v>
      </c>
      <c r="M216" s="431"/>
      <c r="N216" s="431"/>
      <c r="O216" s="431"/>
      <c r="P216" s="430">
        <v>0.0</v>
      </c>
      <c r="Q216" s="468"/>
      <c r="R216" s="468"/>
      <c r="S216" s="400">
        <v>5000.0</v>
      </c>
      <c r="T216" s="439">
        <v>0.0</v>
      </c>
      <c r="U216" s="400"/>
      <c r="V216" s="400"/>
      <c r="W216" s="400"/>
      <c r="X216" s="400"/>
      <c r="Y216" s="400"/>
      <c r="Z216" s="400"/>
      <c r="AA216" s="400">
        <v>5000.0</v>
      </c>
      <c r="AB216" s="399"/>
      <c r="AC216" s="401"/>
      <c r="AD216" s="401"/>
      <c r="AE216" s="401"/>
      <c r="AF216" s="401"/>
      <c r="AG216" s="401"/>
      <c r="AH216" s="401"/>
    </row>
    <row r="217" ht="12.0" customHeight="1">
      <c r="A217" s="399"/>
      <c r="B217" s="436"/>
      <c r="C217" s="436"/>
      <c r="D217" s="399"/>
      <c r="E217" s="399"/>
      <c r="F217" s="399"/>
      <c r="G217" s="399"/>
      <c r="H217" s="436"/>
      <c r="I217" s="431"/>
      <c r="J217" s="470"/>
      <c r="K217" s="470"/>
      <c r="L217" s="468"/>
      <c r="M217" s="431"/>
      <c r="N217" s="431"/>
      <c r="O217" s="431"/>
      <c r="P217" s="430"/>
      <c r="Q217" s="468"/>
      <c r="R217" s="468"/>
      <c r="S217" s="400"/>
      <c r="T217" s="439"/>
      <c r="U217" s="400"/>
      <c r="V217" s="400"/>
      <c r="W217" s="400"/>
      <c r="X217" s="400"/>
      <c r="Y217" s="400"/>
      <c r="Z217" s="400"/>
      <c r="AA217" s="400"/>
      <c r="AB217" s="399"/>
      <c r="AC217" s="401"/>
      <c r="AD217" s="401"/>
      <c r="AE217" s="401"/>
      <c r="AF217" s="401"/>
      <c r="AG217" s="401"/>
      <c r="AH217" s="401"/>
    </row>
    <row r="218" ht="12.0" customHeight="1">
      <c r="A218" s="399"/>
      <c r="B218" s="436"/>
      <c r="C218" s="436" t="s">
        <v>1125</v>
      </c>
      <c r="D218" s="399" t="s">
        <v>898</v>
      </c>
      <c r="E218" s="399"/>
      <c r="F218" s="399"/>
      <c r="G218" s="399"/>
      <c r="H218" s="436" t="s">
        <v>882</v>
      </c>
      <c r="I218" s="431">
        <v>40.0</v>
      </c>
      <c r="J218" s="470">
        <v>1.2100000000000002</v>
      </c>
      <c r="K218" s="470">
        <v>48.400000000000006</v>
      </c>
      <c r="L218" s="468">
        <v>0.0</v>
      </c>
      <c r="M218" s="431"/>
      <c r="N218" s="431"/>
      <c r="O218" s="431"/>
      <c r="P218" s="430">
        <v>0.0</v>
      </c>
      <c r="Q218" s="468"/>
      <c r="R218" s="468"/>
      <c r="S218" s="400">
        <v>5000.0</v>
      </c>
      <c r="T218" s="439">
        <v>0.0</v>
      </c>
      <c r="U218" s="400"/>
      <c r="V218" s="400"/>
      <c r="W218" s="400"/>
      <c r="X218" s="400"/>
      <c r="Y218" s="400"/>
      <c r="Z218" s="400"/>
      <c r="AA218" s="400">
        <v>5000.0</v>
      </c>
      <c r="AB218" s="399"/>
      <c r="AC218" s="401"/>
      <c r="AD218" s="401"/>
      <c r="AE218" s="401"/>
      <c r="AF218" s="401"/>
      <c r="AG218" s="401"/>
      <c r="AH218" s="401"/>
    </row>
    <row r="219" ht="12.0" customHeight="1">
      <c r="A219" s="399"/>
      <c r="B219" s="436"/>
      <c r="C219" s="399"/>
      <c r="D219" s="399"/>
      <c r="E219" s="399"/>
      <c r="F219" s="399"/>
      <c r="G219" s="399"/>
      <c r="H219" s="399"/>
      <c r="I219" s="399"/>
      <c r="J219" s="399"/>
      <c r="K219" s="399"/>
      <c r="L219" s="399"/>
      <c r="M219" s="399"/>
      <c r="N219" s="399"/>
      <c r="O219" s="399"/>
      <c r="P219" s="399"/>
      <c r="Q219" s="399"/>
      <c r="R219" s="399"/>
      <c r="S219" s="400"/>
      <c r="T219" s="399"/>
      <c r="U219" s="400"/>
      <c r="V219" s="400"/>
      <c r="W219" s="400"/>
      <c r="X219" s="400"/>
      <c r="Y219" s="400"/>
      <c r="Z219" s="400"/>
      <c r="AA219" s="400"/>
      <c r="AB219" s="399"/>
      <c r="AC219" s="401"/>
      <c r="AD219" s="401"/>
      <c r="AE219" s="401"/>
      <c r="AF219" s="401"/>
      <c r="AG219" s="401"/>
      <c r="AH219" s="401"/>
    </row>
    <row r="220" ht="12.0" customHeight="1">
      <c r="A220" s="449"/>
      <c r="B220" s="488">
        <v>2.11</v>
      </c>
      <c r="C220" s="449" t="s">
        <v>1126</v>
      </c>
      <c r="D220" s="449"/>
      <c r="E220" s="449"/>
      <c r="F220" s="449"/>
      <c r="G220" s="449"/>
      <c r="H220" s="462"/>
      <c r="I220" s="451">
        <v>1542.7621</v>
      </c>
      <c r="J220" s="473"/>
      <c r="K220" s="451">
        <v>1542.7621</v>
      </c>
      <c r="L220" s="451">
        <v>0.0</v>
      </c>
      <c r="M220" s="451">
        <v>1007.4999999999998</v>
      </c>
      <c r="N220" s="451">
        <v>0.0</v>
      </c>
      <c r="O220" s="451">
        <v>0.0</v>
      </c>
      <c r="P220" s="451">
        <v>0.0</v>
      </c>
      <c r="Q220" s="451">
        <v>0.0</v>
      </c>
      <c r="R220" s="451"/>
      <c r="S220" s="453">
        <v>0.0</v>
      </c>
      <c r="T220" s="453">
        <v>0.0</v>
      </c>
      <c r="U220" s="453">
        <v>53729.97499999999</v>
      </c>
      <c r="V220" s="453">
        <v>0.0</v>
      </c>
      <c r="W220" s="453">
        <v>0.0</v>
      </c>
      <c r="X220" s="453">
        <v>0.0</v>
      </c>
      <c r="Y220" s="453">
        <v>0.0</v>
      </c>
      <c r="Z220" s="453"/>
      <c r="AA220" s="453">
        <v>53729.97499999999</v>
      </c>
      <c r="AB220" s="449"/>
      <c r="AC220" s="401"/>
      <c r="AD220" s="401"/>
      <c r="AE220" s="401"/>
      <c r="AF220" s="401"/>
      <c r="AG220" s="401"/>
      <c r="AH220" s="401"/>
    </row>
    <row r="221" ht="12.0" customHeight="1">
      <c r="A221" s="399"/>
      <c r="B221" s="436"/>
      <c r="C221" s="399"/>
      <c r="D221" s="441" t="s">
        <v>238</v>
      </c>
      <c r="E221" s="399"/>
      <c r="F221" s="399"/>
      <c r="G221" s="399"/>
      <c r="H221" s="436"/>
      <c r="I221" s="431"/>
      <c r="J221" s="470"/>
      <c r="K221" s="470"/>
      <c r="L221" s="468"/>
      <c r="M221" s="400"/>
      <c r="N221" s="399"/>
      <c r="O221" s="399"/>
      <c r="P221" s="399"/>
      <c r="Q221" s="399"/>
      <c r="R221" s="399"/>
      <c r="S221" s="400"/>
      <c r="T221" s="399"/>
      <c r="U221" s="400"/>
      <c r="V221" s="400"/>
      <c r="W221" s="400"/>
      <c r="X221" s="400"/>
      <c r="Y221" s="400"/>
      <c r="Z221" s="400"/>
      <c r="AA221" s="400"/>
      <c r="AB221" s="399"/>
      <c r="AC221" s="401"/>
      <c r="AD221" s="401"/>
      <c r="AE221" s="401"/>
      <c r="AF221" s="401"/>
      <c r="AG221" s="401"/>
      <c r="AH221" s="401"/>
    </row>
    <row r="222" ht="12.0" customHeight="1">
      <c r="A222" s="399"/>
      <c r="B222" s="436"/>
      <c r="C222" s="399"/>
      <c r="D222" s="399" t="s">
        <v>900</v>
      </c>
      <c r="E222" s="399"/>
      <c r="F222" s="399"/>
      <c r="G222" s="399"/>
      <c r="H222" s="436"/>
      <c r="I222" s="431"/>
      <c r="J222" s="470"/>
      <c r="K222" s="470"/>
      <c r="L222" s="468"/>
      <c r="M222" s="400"/>
      <c r="N222" s="399"/>
      <c r="O222" s="399"/>
      <c r="P222" s="399"/>
      <c r="Q222" s="399"/>
      <c r="R222" s="399"/>
      <c r="S222" s="400"/>
      <c r="T222" s="399"/>
      <c r="U222" s="400"/>
      <c r="V222" s="400"/>
      <c r="W222" s="400"/>
      <c r="X222" s="400"/>
      <c r="Y222" s="400"/>
      <c r="Z222" s="400"/>
      <c r="AA222" s="400"/>
      <c r="AB222" s="399"/>
      <c r="AC222" s="401"/>
      <c r="AD222" s="401"/>
      <c r="AE222" s="401"/>
      <c r="AF222" s="401"/>
      <c r="AG222" s="401"/>
      <c r="AH222" s="401"/>
    </row>
    <row r="223" ht="12.0" customHeight="1">
      <c r="A223" s="399"/>
      <c r="B223" s="436"/>
      <c r="C223" s="399"/>
      <c r="D223" s="399" t="s">
        <v>901</v>
      </c>
      <c r="E223" s="399"/>
      <c r="F223" s="399"/>
      <c r="G223" s="399"/>
      <c r="H223" s="436"/>
      <c r="I223" s="431"/>
      <c r="J223" s="470"/>
      <c r="K223" s="470"/>
      <c r="L223" s="468"/>
      <c r="M223" s="400"/>
      <c r="N223" s="399"/>
      <c r="O223" s="399"/>
      <c r="P223" s="399"/>
      <c r="Q223" s="399"/>
      <c r="R223" s="399"/>
      <c r="S223" s="400"/>
      <c r="T223" s="399"/>
      <c r="U223" s="400"/>
      <c r="V223" s="400"/>
      <c r="W223" s="400"/>
      <c r="X223" s="400"/>
      <c r="Y223" s="400"/>
      <c r="Z223" s="400"/>
      <c r="AA223" s="400"/>
      <c r="AB223" s="399"/>
      <c r="AC223" s="401"/>
      <c r="AD223" s="401"/>
      <c r="AE223" s="401"/>
      <c r="AF223" s="401"/>
      <c r="AG223" s="401"/>
      <c r="AH223" s="401"/>
    </row>
    <row r="224" ht="12.0" customHeight="1">
      <c r="A224" s="399"/>
      <c r="B224" s="436"/>
      <c r="C224" s="399"/>
      <c r="D224" s="399"/>
      <c r="E224" s="399"/>
      <c r="F224" s="399"/>
      <c r="G224" s="399"/>
      <c r="H224" s="436"/>
      <c r="I224" s="431"/>
      <c r="J224" s="470"/>
      <c r="K224" s="470"/>
      <c r="L224" s="468"/>
      <c r="M224" s="400"/>
      <c r="N224" s="399"/>
      <c r="O224" s="399"/>
      <c r="P224" s="399"/>
      <c r="Q224" s="399"/>
      <c r="R224" s="399"/>
      <c r="S224" s="400"/>
      <c r="T224" s="399"/>
      <c r="U224" s="400"/>
      <c r="V224" s="400"/>
      <c r="W224" s="400"/>
      <c r="X224" s="400"/>
      <c r="Y224" s="400"/>
      <c r="Z224" s="400"/>
      <c r="AA224" s="400"/>
      <c r="AB224" s="399"/>
      <c r="AC224" s="401"/>
      <c r="AD224" s="401"/>
      <c r="AE224" s="401"/>
      <c r="AF224" s="401"/>
      <c r="AG224" s="401"/>
      <c r="AH224" s="401"/>
    </row>
    <row r="225" ht="12.0" customHeight="1">
      <c r="A225" s="399"/>
      <c r="B225" s="436"/>
      <c r="C225" s="399"/>
      <c r="D225" s="399"/>
      <c r="E225" s="399"/>
      <c r="F225" s="399"/>
      <c r="G225" s="399"/>
      <c r="H225" s="436"/>
      <c r="I225" s="431"/>
      <c r="J225" s="470"/>
      <c r="K225" s="470"/>
      <c r="L225" s="468"/>
      <c r="M225" s="400"/>
      <c r="N225" s="399"/>
      <c r="O225" s="399"/>
      <c r="P225" s="399"/>
      <c r="Q225" s="399"/>
      <c r="R225" s="399"/>
      <c r="S225" s="400"/>
      <c r="T225" s="399"/>
      <c r="U225" s="400"/>
      <c r="V225" s="400"/>
      <c r="W225" s="400"/>
      <c r="X225" s="400"/>
      <c r="Y225" s="400"/>
      <c r="Z225" s="400"/>
      <c r="AA225" s="400"/>
      <c r="AB225" s="399"/>
      <c r="AC225" s="401"/>
      <c r="AD225" s="401"/>
      <c r="AE225" s="401"/>
      <c r="AF225" s="401"/>
      <c r="AG225" s="401"/>
      <c r="AH225" s="401"/>
    </row>
    <row r="226" ht="12.0" customHeight="1">
      <c r="A226" s="399"/>
      <c r="B226" s="436"/>
      <c r="C226" s="399" t="s">
        <v>646</v>
      </c>
      <c r="D226" s="399" t="s">
        <v>1127</v>
      </c>
      <c r="E226" s="399"/>
      <c r="F226" s="399"/>
      <c r="G226" s="399"/>
      <c r="H226" s="436" t="s">
        <v>410</v>
      </c>
      <c r="I226" s="423">
        <v>734.12</v>
      </c>
      <c r="J226" s="470">
        <v>1.0</v>
      </c>
      <c r="K226" s="431">
        <v>734.12</v>
      </c>
      <c r="L226" s="468">
        <v>0.0</v>
      </c>
      <c r="M226" s="431">
        <v>483.46999999999986</v>
      </c>
      <c r="N226" s="431"/>
      <c r="O226" s="431"/>
      <c r="P226" s="430"/>
      <c r="Q226" s="468"/>
      <c r="R226" s="468"/>
      <c r="S226" s="400"/>
      <c r="T226" s="439">
        <v>0.0</v>
      </c>
      <c r="U226" s="400">
        <v>25783.455099999992</v>
      </c>
      <c r="V226" s="400"/>
      <c r="W226" s="400"/>
      <c r="X226" s="400"/>
      <c r="Y226" s="400"/>
      <c r="Z226" s="400"/>
      <c r="AA226" s="400">
        <v>25783.455099999992</v>
      </c>
      <c r="AB226" s="399"/>
      <c r="AC226" s="401"/>
      <c r="AD226" s="401"/>
      <c r="AE226" s="401"/>
      <c r="AF226" s="401"/>
      <c r="AG226" s="401"/>
      <c r="AH226" s="401"/>
    </row>
    <row r="227" ht="12.0" customHeight="1">
      <c r="A227" s="399"/>
      <c r="B227" s="436"/>
      <c r="C227" s="399"/>
      <c r="D227" s="399"/>
      <c r="E227" s="399"/>
      <c r="F227" s="399"/>
      <c r="G227" s="399"/>
      <c r="H227" s="436"/>
      <c r="I227" s="431"/>
      <c r="J227" s="470"/>
      <c r="K227" s="470"/>
      <c r="L227" s="468"/>
      <c r="M227" s="400"/>
      <c r="N227" s="399"/>
      <c r="O227" s="399"/>
      <c r="P227" s="399"/>
      <c r="Q227" s="399"/>
      <c r="R227" s="399"/>
      <c r="S227" s="400"/>
      <c r="T227" s="399"/>
      <c r="U227" s="400"/>
      <c r="V227" s="400"/>
      <c r="W227" s="400"/>
      <c r="X227" s="400"/>
      <c r="Y227" s="400"/>
      <c r="Z227" s="400"/>
      <c r="AA227" s="400"/>
      <c r="AB227" s="399"/>
      <c r="AC227" s="401"/>
      <c r="AD227" s="401"/>
      <c r="AE227" s="401"/>
      <c r="AF227" s="401"/>
      <c r="AG227" s="401"/>
      <c r="AH227" s="401"/>
    </row>
    <row r="228" ht="12.0" customHeight="1">
      <c r="A228" s="399"/>
      <c r="B228" s="436"/>
      <c r="C228" s="399"/>
      <c r="D228" s="399"/>
      <c r="E228" s="399"/>
      <c r="F228" s="399"/>
      <c r="G228" s="399"/>
      <c r="H228" s="399"/>
      <c r="I228" s="399"/>
      <c r="J228" s="399"/>
      <c r="K228" s="436" t="s">
        <v>607</v>
      </c>
      <c r="L228" s="436" t="s">
        <v>541</v>
      </c>
      <c r="M228" s="436" t="s">
        <v>648</v>
      </c>
      <c r="N228" s="399"/>
      <c r="O228" s="399"/>
      <c r="P228" s="436"/>
      <c r="Q228" s="399"/>
      <c r="R228" s="399"/>
      <c r="S228" s="400"/>
      <c r="T228" s="399"/>
      <c r="U228" s="400"/>
      <c r="V228" s="400"/>
      <c r="W228" s="400"/>
      <c r="X228" s="400"/>
      <c r="Y228" s="400"/>
      <c r="Z228" s="400"/>
      <c r="AA228" s="400"/>
      <c r="AB228" s="399"/>
      <c r="AC228" s="401"/>
      <c r="AD228" s="401"/>
      <c r="AE228" s="401"/>
      <c r="AF228" s="401"/>
      <c r="AG228" s="401"/>
      <c r="AH228" s="401"/>
    </row>
    <row r="229" ht="12.0" customHeight="1">
      <c r="A229" s="399"/>
      <c r="B229" s="436"/>
      <c r="C229" s="399"/>
      <c r="D229" s="399"/>
      <c r="E229" s="441" t="s">
        <v>609</v>
      </c>
      <c r="F229" s="399"/>
      <c r="G229" s="435" t="s">
        <v>357</v>
      </c>
      <c r="H229" s="435" t="s">
        <v>610</v>
      </c>
      <c r="I229" s="435" t="s">
        <v>611</v>
      </c>
      <c r="J229" s="435" t="s">
        <v>612</v>
      </c>
      <c r="K229" s="435" t="s">
        <v>613</v>
      </c>
      <c r="L229" s="435" t="s">
        <v>614</v>
      </c>
      <c r="M229" s="435" t="s">
        <v>615</v>
      </c>
      <c r="N229" s="399"/>
      <c r="O229" s="399"/>
      <c r="P229" s="436"/>
      <c r="Q229" s="399"/>
      <c r="R229" s="399"/>
      <c r="S229" s="400"/>
      <c r="T229" s="399"/>
      <c r="U229" s="400"/>
      <c r="V229" s="400"/>
      <c r="W229" s="400"/>
      <c r="X229" s="400"/>
      <c r="Y229" s="400"/>
      <c r="Z229" s="400"/>
      <c r="AA229" s="400"/>
      <c r="AB229" s="399"/>
      <c r="AC229" s="401"/>
      <c r="AD229" s="401"/>
      <c r="AE229" s="401"/>
      <c r="AF229" s="401"/>
      <c r="AG229" s="401"/>
      <c r="AH229" s="401"/>
    </row>
    <row r="230" ht="12.0" customHeight="1">
      <c r="A230" s="399"/>
      <c r="B230" s="436"/>
      <c r="C230" s="399"/>
      <c r="D230" s="399"/>
      <c r="E230" s="399" t="s">
        <v>1128</v>
      </c>
      <c r="F230" s="399"/>
      <c r="G230" s="436"/>
      <c r="H230" s="483"/>
      <c r="I230" s="455">
        <v>1422.0</v>
      </c>
      <c r="J230" s="455">
        <v>113.59999999999991</v>
      </c>
      <c r="K230" s="438">
        <v>-0.3</v>
      </c>
      <c r="L230" s="431">
        <v>147.6799999999999</v>
      </c>
      <c r="M230" s="431">
        <v>1.5383333333333322</v>
      </c>
      <c r="N230" s="436">
        <v>0.16</v>
      </c>
      <c r="O230" s="399" t="s">
        <v>709</v>
      </c>
      <c r="P230" s="455">
        <v>227.52</v>
      </c>
      <c r="Q230" s="399" t="s">
        <v>964</v>
      </c>
      <c r="R230" s="399"/>
      <c r="S230" s="400"/>
      <c r="T230" s="399"/>
      <c r="U230" s="400"/>
      <c r="V230" s="400"/>
      <c r="W230" s="400"/>
      <c r="X230" s="400"/>
      <c r="Y230" s="400"/>
      <c r="Z230" s="400"/>
      <c r="AA230" s="400"/>
      <c r="AB230" s="399"/>
      <c r="AC230" s="401"/>
      <c r="AD230" s="401"/>
      <c r="AE230" s="401"/>
      <c r="AF230" s="401"/>
      <c r="AG230" s="401"/>
      <c r="AH230" s="401"/>
    </row>
    <row r="231" ht="12.0" customHeight="1">
      <c r="A231" s="399"/>
      <c r="B231" s="436"/>
      <c r="C231" s="399"/>
      <c r="D231" s="399"/>
      <c r="E231" s="399" t="s">
        <v>1129</v>
      </c>
      <c r="F231" s="399"/>
      <c r="G231" s="436"/>
      <c r="H231" s="483"/>
      <c r="I231" s="455">
        <v>238.0</v>
      </c>
      <c r="J231" s="455">
        <v>119.0</v>
      </c>
      <c r="K231" s="438">
        <v>-0.3</v>
      </c>
      <c r="L231" s="431">
        <v>154.70000000000002</v>
      </c>
      <c r="M231" s="431">
        <v>1.6114583333333334</v>
      </c>
      <c r="N231" s="436">
        <v>0.96</v>
      </c>
      <c r="O231" s="399" t="s">
        <v>709</v>
      </c>
      <c r="P231" s="455">
        <v>228.48</v>
      </c>
      <c r="Q231" s="399" t="s">
        <v>710</v>
      </c>
      <c r="R231" s="399"/>
      <c r="S231" s="400"/>
      <c r="T231" s="399"/>
      <c r="U231" s="400"/>
      <c r="V231" s="400"/>
      <c r="W231" s="400"/>
      <c r="X231" s="400"/>
      <c r="Y231" s="400"/>
      <c r="Z231" s="400"/>
      <c r="AA231" s="400"/>
      <c r="AB231" s="399"/>
      <c r="AC231" s="401"/>
      <c r="AD231" s="401"/>
      <c r="AE231" s="401"/>
      <c r="AF231" s="401"/>
      <c r="AG231" s="401"/>
      <c r="AH231" s="401"/>
    </row>
    <row r="232" ht="12.0" customHeight="1">
      <c r="A232" s="399"/>
      <c r="B232" s="436"/>
      <c r="C232" s="399"/>
      <c r="D232" s="399"/>
      <c r="E232" s="399" t="s">
        <v>1130</v>
      </c>
      <c r="F232" s="399"/>
      <c r="G232" s="436"/>
      <c r="H232" s="483"/>
      <c r="I232" s="455">
        <v>6953.0</v>
      </c>
      <c r="J232" s="455">
        <v>139.29999999999998</v>
      </c>
      <c r="K232" s="438">
        <v>-0.3</v>
      </c>
      <c r="L232" s="478">
        <v>181.08999999999997</v>
      </c>
      <c r="M232" s="478">
        <v>1.8863541666666663</v>
      </c>
      <c r="N232" s="436">
        <v>0.04</v>
      </c>
      <c r="O232" s="399" t="s">
        <v>709</v>
      </c>
      <c r="P232" s="479">
        <v>278.12</v>
      </c>
      <c r="Q232" s="399" t="s">
        <v>710</v>
      </c>
      <c r="R232" s="399"/>
      <c r="S232" s="400"/>
      <c r="T232" s="399"/>
      <c r="U232" s="400"/>
      <c r="V232" s="400"/>
      <c r="W232" s="400"/>
      <c r="X232" s="400"/>
      <c r="Y232" s="400"/>
      <c r="Z232" s="400"/>
      <c r="AA232" s="400"/>
      <c r="AB232" s="399"/>
      <c r="AC232" s="401"/>
      <c r="AD232" s="401"/>
      <c r="AE232" s="401"/>
      <c r="AF232" s="401"/>
      <c r="AG232" s="401"/>
      <c r="AH232" s="401"/>
    </row>
    <row r="233" ht="12.0" customHeight="1">
      <c r="A233" s="399"/>
      <c r="B233" s="436"/>
      <c r="C233" s="399"/>
      <c r="D233" s="399"/>
      <c r="E233" s="399"/>
      <c r="F233" s="399"/>
      <c r="G233" s="436"/>
      <c r="H233" s="455"/>
      <c r="I233" s="431"/>
      <c r="J233" s="431"/>
      <c r="K233" s="438"/>
      <c r="L233" s="431">
        <v>483.46999999999986</v>
      </c>
      <c r="M233" s="431">
        <v>5.0361458333333315</v>
      </c>
      <c r="N233" s="436"/>
      <c r="O233" s="399"/>
      <c r="P233" s="431">
        <v>734.12</v>
      </c>
      <c r="Q233" s="399"/>
      <c r="R233" s="399"/>
      <c r="S233" s="400"/>
      <c r="T233" s="399"/>
      <c r="U233" s="400"/>
      <c r="V233" s="400"/>
      <c r="W233" s="400"/>
      <c r="X233" s="400"/>
      <c r="Y233" s="400"/>
      <c r="Z233" s="400"/>
      <c r="AA233" s="400"/>
      <c r="AB233" s="399"/>
      <c r="AC233" s="401"/>
      <c r="AD233" s="401"/>
      <c r="AE233" s="401"/>
      <c r="AF233" s="401"/>
      <c r="AG233" s="401"/>
      <c r="AH233" s="401"/>
    </row>
    <row r="234" ht="12.0" customHeight="1">
      <c r="A234" s="399"/>
      <c r="B234" s="436"/>
      <c r="C234" s="399"/>
      <c r="D234" s="399"/>
      <c r="E234" s="399"/>
      <c r="F234" s="399"/>
      <c r="G234" s="399"/>
      <c r="H234" s="436"/>
      <c r="I234" s="431"/>
      <c r="J234" s="470"/>
      <c r="K234" s="470"/>
      <c r="L234" s="468"/>
      <c r="M234" s="400"/>
      <c r="N234" s="399"/>
      <c r="O234" s="399"/>
      <c r="P234" s="399"/>
      <c r="Q234" s="399"/>
      <c r="R234" s="399"/>
      <c r="S234" s="400"/>
      <c r="T234" s="399"/>
      <c r="U234" s="400"/>
      <c r="V234" s="400"/>
      <c r="W234" s="400"/>
      <c r="X234" s="400"/>
      <c r="Y234" s="400"/>
      <c r="Z234" s="400"/>
      <c r="AA234" s="400"/>
      <c r="AB234" s="399"/>
      <c r="AC234" s="401"/>
      <c r="AD234" s="401"/>
      <c r="AE234" s="401"/>
      <c r="AF234" s="401"/>
      <c r="AG234" s="401"/>
      <c r="AH234" s="401"/>
    </row>
    <row r="235" ht="12.0" customHeight="1">
      <c r="A235" s="399"/>
      <c r="B235" s="436"/>
      <c r="C235" s="399"/>
      <c r="D235" s="399"/>
      <c r="E235" s="441" t="s">
        <v>544</v>
      </c>
      <c r="F235" s="399"/>
      <c r="G235" s="435" t="s">
        <v>553</v>
      </c>
      <c r="H235" s="479" t="s">
        <v>631</v>
      </c>
      <c r="I235" s="435" t="s">
        <v>632</v>
      </c>
      <c r="J235" s="479" t="s">
        <v>633</v>
      </c>
      <c r="K235" s="442" t="s">
        <v>634</v>
      </c>
      <c r="L235" s="479" t="s">
        <v>635</v>
      </c>
      <c r="M235" s="431"/>
      <c r="N235" s="436"/>
      <c r="O235" s="399"/>
      <c r="P235" s="455"/>
      <c r="Q235" s="399"/>
      <c r="R235" s="399"/>
      <c r="S235" s="400"/>
      <c r="T235" s="399"/>
      <c r="U235" s="400"/>
      <c r="V235" s="400"/>
      <c r="W235" s="400"/>
      <c r="X235" s="400"/>
      <c r="Y235" s="400"/>
      <c r="Z235" s="400"/>
      <c r="AA235" s="400"/>
      <c r="AB235" s="399"/>
      <c r="AC235" s="401"/>
      <c r="AD235" s="401"/>
      <c r="AE235" s="401"/>
      <c r="AF235" s="401"/>
      <c r="AG235" s="401"/>
      <c r="AH235" s="401"/>
    </row>
    <row r="236" ht="12.0" customHeight="1">
      <c r="A236" s="399"/>
      <c r="B236" s="436"/>
      <c r="C236" s="399"/>
      <c r="D236" s="399"/>
      <c r="E236" s="399" t="s">
        <v>478</v>
      </c>
      <c r="F236" s="399"/>
      <c r="G236" s="480">
        <v>483.46999999999986</v>
      </c>
      <c r="H236" s="480">
        <v>5.0361458333333315</v>
      </c>
      <c r="I236" s="456">
        <v>0.0</v>
      </c>
      <c r="J236" s="456">
        <v>0.0</v>
      </c>
      <c r="K236" s="456">
        <v>25783.455099999992</v>
      </c>
      <c r="L236" s="456">
        <v>25783.455099999992</v>
      </c>
      <c r="M236" s="431"/>
      <c r="N236" s="436"/>
      <c r="O236" s="399"/>
      <c r="P236" s="455"/>
      <c r="Q236" s="399"/>
      <c r="R236" s="399"/>
      <c r="S236" s="400"/>
      <c r="T236" s="399"/>
      <c r="U236" s="400"/>
      <c r="V236" s="400"/>
      <c r="W236" s="400"/>
      <c r="X236" s="400"/>
      <c r="Y236" s="400"/>
      <c r="Z236" s="400"/>
      <c r="AA236" s="400"/>
      <c r="AB236" s="399"/>
      <c r="AC236" s="401"/>
      <c r="AD236" s="401"/>
      <c r="AE236" s="401"/>
      <c r="AF236" s="401"/>
      <c r="AG236" s="401"/>
      <c r="AH236" s="401"/>
    </row>
    <row r="237" ht="12.0" customHeight="1">
      <c r="A237" s="399"/>
      <c r="B237" s="436"/>
      <c r="C237" s="399"/>
      <c r="D237" s="399"/>
      <c r="E237" s="399"/>
      <c r="F237" s="399"/>
      <c r="G237" s="399"/>
      <c r="H237" s="399"/>
      <c r="I237" s="431"/>
      <c r="J237" s="399"/>
      <c r="K237" s="431"/>
      <c r="L237" s="431"/>
      <c r="M237" s="431"/>
      <c r="N237" s="431"/>
      <c r="O237" s="431"/>
      <c r="P237" s="431"/>
      <c r="Q237" s="431"/>
      <c r="R237" s="431"/>
      <c r="S237" s="400"/>
      <c r="T237" s="431"/>
      <c r="U237" s="400"/>
      <c r="V237" s="400"/>
      <c r="W237" s="400"/>
      <c r="X237" s="400"/>
      <c r="Y237" s="400"/>
      <c r="Z237" s="400"/>
      <c r="AA237" s="400"/>
      <c r="AB237" s="399"/>
      <c r="AC237" s="401"/>
      <c r="AD237" s="401"/>
      <c r="AE237" s="401"/>
      <c r="AF237" s="401"/>
      <c r="AG237" s="401"/>
      <c r="AH237" s="401"/>
    </row>
    <row r="238" ht="12.0" customHeight="1">
      <c r="A238" s="399"/>
      <c r="B238" s="436"/>
      <c r="C238" s="399" t="s">
        <v>656</v>
      </c>
      <c r="D238" s="399" t="s">
        <v>1131</v>
      </c>
      <c r="E238" s="399"/>
      <c r="F238" s="399"/>
      <c r="G238" s="399"/>
      <c r="H238" s="436" t="s">
        <v>410</v>
      </c>
      <c r="I238" s="423">
        <v>808.6421</v>
      </c>
      <c r="J238" s="470">
        <v>1.0</v>
      </c>
      <c r="K238" s="431">
        <v>808.6421</v>
      </c>
      <c r="L238" s="468">
        <v>0.0</v>
      </c>
      <c r="M238" s="431">
        <v>524.03</v>
      </c>
      <c r="N238" s="431"/>
      <c r="O238" s="431"/>
      <c r="P238" s="430"/>
      <c r="Q238" s="468"/>
      <c r="R238" s="468"/>
      <c r="S238" s="400"/>
      <c r="T238" s="439">
        <v>0.0</v>
      </c>
      <c r="U238" s="400">
        <v>27946.519900000003</v>
      </c>
      <c r="V238" s="400"/>
      <c r="W238" s="400"/>
      <c r="X238" s="400"/>
      <c r="Y238" s="400"/>
      <c r="Z238" s="400"/>
      <c r="AA238" s="400">
        <v>27946.519900000003</v>
      </c>
      <c r="AB238" s="399"/>
      <c r="AC238" s="401"/>
      <c r="AD238" s="401"/>
      <c r="AE238" s="401"/>
      <c r="AF238" s="401"/>
      <c r="AG238" s="401"/>
      <c r="AH238" s="401"/>
    </row>
    <row r="239" ht="12.0" customHeight="1">
      <c r="A239" s="399"/>
      <c r="B239" s="436"/>
      <c r="C239" s="399"/>
      <c r="D239" s="399"/>
      <c r="E239" s="399"/>
      <c r="F239" s="399"/>
      <c r="G239" s="399"/>
      <c r="H239" s="436"/>
      <c r="I239" s="431"/>
      <c r="J239" s="470"/>
      <c r="K239" s="470"/>
      <c r="L239" s="468"/>
      <c r="M239" s="400"/>
      <c r="N239" s="399"/>
      <c r="O239" s="399"/>
      <c r="P239" s="399"/>
      <c r="Q239" s="399"/>
      <c r="R239" s="399"/>
      <c r="S239" s="400"/>
      <c r="T239" s="399"/>
      <c r="U239" s="400"/>
      <c r="V239" s="400"/>
      <c r="W239" s="400"/>
      <c r="X239" s="400"/>
      <c r="Y239" s="400"/>
      <c r="Z239" s="400"/>
      <c r="AA239" s="400"/>
      <c r="AB239" s="399"/>
      <c r="AC239" s="401"/>
      <c r="AD239" s="401"/>
      <c r="AE239" s="401"/>
      <c r="AF239" s="401"/>
      <c r="AG239" s="401"/>
      <c r="AH239" s="401"/>
    </row>
    <row r="240" ht="12.0" customHeight="1">
      <c r="A240" s="399"/>
      <c r="B240" s="436"/>
      <c r="C240" s="399"/>
      <c r="D240" s="399"/>
      <c r="E240" s="399"/>
      <c r="F240" s="399"/>
      <c r="G240" s="399"/>
      <c r="H240" s="399"/>
      <c r="I240" s="399"/>
      <c r="J240" s="399"/>
      <c r="K240" s="436" t="s">
        <v>607</v>
      </c>
      <c r="L240" s="436" t="s">
        <v>541</v>
      </c>
      <c r="M240" s="436" t="s">
        <v>648</v>
      </c>
      <c r="N240" s="399"/>
      <c r="O240" s="399"/>
      <c r="P240" s="436"/>
      <c r="Q240" s="399"/>
      <c r="R240" s="399"/>
      <c r="S240" s="400"/>
      <c r="T240" s="399"/>
      <c r="U240" s="400"/>
      <c r="V240" s="400"/>
      <c r="W240" s="400"/>
      <c r="X240" s="400"/>
      <c r="Y240" s="400"/>
      <c r="Z240" s="400"/>
      <c r="AA240" s="400"/>
      <c r="AB240" s="399"/>
      <c r="AC240" s="401"/>
      <c r="AD240" s="401"/>
      <c r="AE240" s="401"/>
      <c r="AF240" s="401"/>
      <c r="AG240" s="401"/>
      <c r="AH240" s="401"/>
    </row>
    <row r="241" ht="12.0" customHeight="1">
      <c r="A241" s="399"/>
      <c r="B241" s="436"/>
      <c r="C241" s="399"/>
      <c r="D241" s="399"/>
      <c r="E241" s="441" t="s">
        <v>609</v>
      </c>
      <c r="F241" s="399"/>
      <c r="G241" s="435" t="s">
        <v>357</v>
      </c>
      <c r="H241" s="435" t="s">
        <v>610</v>
      </c>
      <c r="I241" s="435" t="s">
        <v>611</v>
      </c>
      <c r="J241" s="435" t="s">
        <v>612</v>
      </c>
      <c r="K241" s="435" t="s">
        <v>613</v>
      </c>
      <c r="L241" s="435" t="s">
        <v>614</v>
      </c>
      <c r="M241" s="435" t="s">
        <v>615</v>
      </c>
      <c r="N241" s="399"/>
      <c r="O241" s="399"/>
      <c r="P241" s="436"/>
      <c r="Q241" s="399"/>
      <c r="R241" s="399"/>
      <c r="S241" s="400"/>
      <c r="T241" s="399"/>
      <c r="U241" s="400"/>
      <c r="V241" s="400"/>
      <c r="W241" s="400"/>
      <c r="X241" s="400"/>
      <c r="Y241" s="400"/>
      <c r="Z241" s="400"/>
      <c r="AA241" s="400"/>
      <c r="AB241" s="399"/>
      <c r="AC241" s="401"/>
      <c r="AD241" s="401"/>
      <c r="AE241" s="401"/>
      <c r="AF241" s="401"/>
      <c r="AG241" s="401"/>
      <c r="AH241" s="401"/>
    </row>
    <row r="242" ht="12.0" customHeight="1">
      <c r="A242" s="399"/>
      <c r="B242" s="436"/>
      <c r="C242" s="399"/>
      <c r="D242" s="399"/>
      <c r="E242" s="399" t="s">
        <v>1128</v>
      </c>
      <c r="F242" s="399"/>
      <c r="G242" s="436"/>
      <c r="H242" s="483"/>
      <c r="I242" s="455">
        <v>2240.045</v>
      </c>
      <c r="J242" s="455">
        <v>178.7</v>
      </c>
      <c r="K242" s="438">
        <v>-0.3</v>
      </c>
      <c r="L242" s="431">
        <v>232.31</v>
      </c>
      <c r="M242" s="431">
        <v>2.4198958333333334</v>
      </c>
      <c r="N242" s="436">
        <v>0.16</v>
      </c>
      <c r="O242" s="399" t="s">
        <v>709</v>
      </c>
      <c r="P242" s="455">
        <v>358.40720000000005</v>
      </c>
      <c r="Q242" s="399" t="s">
        <v>964</v>
      </c>
      <c r="R242" s="399"/>
      <c r="S242" s="400"/>
      <c r="T242" s="399"/>
      <c r="U242" s="400"/>
      <c r="V242" s="400"/>
      <c r="W242" s="400"/>
      <c r="X242" s="400"/>
      <c r="Y242" s="400"/>
      <c r="Z242" s="400"/>
      <c r="AA242" s="400"/>
      <c r="AB242" s="399"/>
      <c r="AC242" s="401"/>
      <c r="AD242" s="401"/>
      <c r="AE242" s="401"/>
      <c r="AF242" s="401"/>
      <c r="AG242" s="401"/>
      <c r="AH242" s="401"/>
    </row>
    <row r="243" ht="12.0" customHeight="1">
      <c r="A243" s="399"/>
      <c r="B243" s="436"/>
      <c r="C243" s="399"/>
      <c r="D243" s="399"/>
      <c r="E243" s="399" t="s">
        <v>1130</v>
      </c>
      <c r="F243" s="399"/>
      <c r="G243" s="436"/>
      <c r="H243" s="483"/>
      <c r="I243" s="455">
        <v>11255.8725</v>
      </c>
      <c r="J243" s="455">
        <v>224.40000000000003</v>
      </c>
      <c r="K243" s="438">
        <v>-0.3</v>
      </c>
      <c r="L243" s="478">
        <v>291.72</v>
      </c>
      <c r="M243" s="478">
        <v>3.0387500000000003</v>
      </c>
      <c r="N243" s="436">
        <v>0.04</v>
      </c>
      <c r="O243" s="399" t="s">
        <v>709</v>
      </c>
      <c r="P243" s="479">
        <v>450.2349</v>
      </c>
      <c r="Q243" s="399" t="s">
        <v>710</v>
      </c>
      <c r="R243" s="399"/>
      <c r="S243" s="400"/>
      <c r="T243" s="399"/>
      <c r="U243" s="400"/>
      <c r="V243" s="400"/>
      <c r="W243" s="400"/>
      <c r="X243" s="400"/>
      <c r="Y243" s="400"/>
      <c r="Z243" s="400"/>
      <c r="AA243" s="400"/>
      <c r="AB243" s="399"/>
      <c r="AC243" s="401"/>
      <c r="AD243" s="401"/>
      <c r="AE243" s="401"/>
      <c r="AF243" s="401"/>
      <c r="AG243" s="401"/>
      <c r="AH243" s="401"/>
    </row>
    <row r="244" ht="12.0" customHeight="1">
      <c r="A244" s="399"/>
      <c r="B244" s="436"/>
      <c r="C244" s="399"/>
      <c r="D244" s="399"/>
      <c r="E244" s="399"/>
      <c r="F244" s="399"/>
      <c r="G244" s="436"/>
      <c r="H244" s="455"/>
      <c r="I244" s="399"/>
      <c r="J244" s="455"/>
      <c r="K244" s="438"/>
      <c r="L244" s="431">
        <v>524.03</v>
      </c>
      <c r="M244" s="431">
        <v>5.458645833333334</v>
      </c>
      <c r="N244" s="436"/>
      <c r="O244" s="399"/>
      <c r="P244" s="431">
        <v>808.6421</v>
      </c>
      <c r="Q244" s="399"/>
      <c r="R244" s="399"/>
      <c r="S244" s="400"/>
      <c r="T244" s="399"/>
      <c r="U244" s="400"/>
      <c r="V244" s="400"/>
      <c r="W244" s="400"/>
      <c r="X244" s="400"/>
      <c r="Y244" s="400"/>
      <c r="Z244" s="400"/>
      <c r="AA244" s="400"/>
      <c r="AB244" s="399"/>
      <c r="AC244" s="401"/>
      <c r="AD244" s="401"/>
      <c r="AE244" s="401"/>
      <c r="AF244" s="401"/>
      <c r="AG244" s="401"/>
      <c r="AH244" s="401"/>
    </row>
    <row r="245" ht="12.0" customHeight="1">
      <c r="A245" s="399"/>
      <c r="B245" s="436"/>
      <c r="C245" s="399"/>
      <c r="D245" s="399"/>
      <c r="E245" s="399"/>
      <c r="F245" s="399"/>
      <c r="G245" s="399"/>
      <c r="H245" s="436"/>
      <c r="I245" s="431"/>
      <c r="J245" s="470"/>
      <c r="K245" s="470"/>
      <c r="L245" s="468"/>
      <c r="M245" s="400"/>
      <c r="N245" s="399"/>
      <c r="O245" s="399"/>
      <c r="P245" s="399"/>
      <c r="Q245" s="399"/>
      <c r="R245" s="399"/>
      <c r="S245" s="400"/>
      <c r="T245" s="399"/>
      <c r="U245" s="400"/>
      <c r="V245" s="400"/>
      <c r="W245" s="400"/>
      <c r="X245" s="400"/>
      <c r="Y245" s="400"/>
      <c r="Z245" s="400"/>
      <c r="AA245" s="400"/>
      <c r="AB245" s="399"/>
      <c r="AC245" s="401"/>
      <c r="AD245" s="401"/>
      <c r="AE245" s="401"/>
      <c r="AF245" s="401"/>
      <c r="AG245" s="401"/>
      <c r="AH245" s="401"/>
    </row>
    <row r="246" ht="12.0" customHeight="1">
      <c r="A246" s="399"/>
      <c r="B246" s="436"/>
      <c r="C246" s="399"/>
      <c r="D246" s="399"/>
      <c r="E246" s="441" t="s">
        <v>544</v>
      </c>
      <c r="F246" s="399"/>
      <c r="G246" s="435" t="s">
        <v>553</v>
      </c>
      <c r="H246" s="479" t="s">
        <v>631</v>
      </c>
      <c r="I246" s="435" t="s">
        <v>632</v>
      </c>
      <c r="J246" s="479" t="s">
        <v>633</v>
      </c>
      <c r="K246" s="442" t="s">
        <v>634</v>
      </c>
      <c r="L246" s="479" t="s">
        <v>635</v>
      </c>
      <c r="M246" s="431"/>
      <c r="N246" s="436"/>
      <c r="O246" s="399"/>
      <c r="P246" s="455"/>
      <c r="Q246" s="399"/>
      <c r="R246" s="399"/>
      <c r="S246" s="400"/>
      <c r="T246" s="399"/>
      <c r="U246" s="400"/>
      <c r="V246" s="400"/>
      <c r="W246" s="400"/>
      <c r="X246" s="400"/>
      <c r="Y246" s="400"/>
      <c r="Z246" s="400"/>
      <c r="AA246" s="400"/>
      <c r="AB246" s="399"/>
      <c r="AC246" s="401"/>
      <c r="AD246" s="401"/>
      <c r="AE246" s="401"/>
      <c r="AF246" s="401"/>
      <c r="AG246" s="401"/>
      <c r="AH246" s="401"/>
    </row>
    <row r="247" ht="12.0" customHeight="1">
      <c r="A247" s="399"/>
      <c r="B247" s="436"/>
      <c r="C247" s="399"/>
      <c r="D247" s="399"/>
      <c r="E247" s="399" t="s">
        <v>478</v>
      </c>
      <c r="F247" s="399"/>
      <c r="G247" s="480">
        <v>524.03</v>
      </c>
      <c r="H247" s="480">
        <v>5.458645833333334</v>
      </c>
      <c r="I247" s="456">
        <v>0.0</v>
      </c>
      <c r="J247" s="456">
        <v>0.0</v>
      </c>
      <c r="K247" s="456">
        <v>27946.519900000003</v>
      </c>
      <c r="L247" s="456">
        <v>27946.519900000003</v>
      </c>
      <c r="M247" s="431"/>
      <c r="N247" s="436"/>
      <c r="O247" s="399"/>
      <c r="P247" s="455"/>
      <c r="Q247" s="399"/>
      <c r="R247" s="399"/>
      <c r="S247" s="400"/>
      <c r="T247" s="399"/>
      <c r="U247" s="400"/>
      <c r="V247" s="400"/>
      <c r="W247" s="400"/>
      <c r="X247" s="400"/>
      <c r="Y247" s="400"/>
      <c r="Z247" s="400"/>
      <c r="AA247" s="400"/>
      <c r="AB247" s="399"/>
      <c r="AC247" s="401"/>
      <c r="AD247" s="401"/>
      <c r="AE247" s="401"/>
      <c r="AF247" s="401"/>
      <c r="AG247" s="401"/>
      <c r="AH247" s="401"/>
    </row>
    <row r="248" ht="12.0" customHeight="1">
      <c r="A248" s="399"/>
      <c r="B248" s="436"/>
      <c r="C248" s="399"/>
      <c r="D248" s="399"/>
      <c r="E248" s="399"/>
      <c r="F248" s="399"/>
      <c r="G248" s="399"/>
      <c r="H248" s="399"/>
      <c r="I248" s="431"/>
      <c r="J248" s="399"/>
      <c r="K248" s="431"/>
      <c r="L248" s="431"/>
      <c r="M248" s="431"/>
      <c r="N248" s="431"/>
      <c r="O248" s="431"/>
      <c r="P248" s="431"/>
      <c r="Q248" s="431"/>
      <c r="R248" s="431"/>
      <c r="S248" s="400"/>
      <c r="T248" s="431"/>
      <c r="U248" s="400"/>
      <c r="V248" s="400"/>
      <c r="W248" s="400"/>
      <c r="X248" s="400"/>
      <c r="Y248" s="400"/>
      <c r="Z248" s="400"/>
      <c r="AA248" s="400"/>
      <c r="AB248" s="399"/>
      <c r="AC248" s="401"/>
      <c r="AD248" s="401"/>
      <c r="AE248" s="401"/>
      <c r="AF248" s="401"/>
      <c r="AG248" s="401"/>
      <c r="AH248" s="401"/>
    </row>
    <row r="249" ht="12.0" customHeight="1">
      <c r="A249" s="399"/>
      <c r="B249" s="436"/>
      <c r="C249" s="399"/>
      <c r="D249" s="399"/>
      <c r="E249" s="399"/>
      <c r="F249" s="399"/>
      <c r="G249" s="399"/>
      <c r="H249" s="399"/>
      <c r="I249" s="431"/>
      <c r="J249" s="399"/>
      <c r="K249" s="431"/>
      <c r="L249" s="431"/>
      <c r="M249" s="431"/>
      <c r="N249" s="431"/>
      <c r="O249" s="431"/>
      <c r="P249" s="431"/>
      <c r="Q249" s="431"/>
      <c r="R249" s="431"/>
      <c r="S249" s="400"/>
      <c r="T249" s="431"/>
      <c r="U249" s="400"/>
      <c r="V249" s="400"/>
      <c r="W249" s="400"/>
      <c r="X249" s="400"/>
      <c r="Y249" s="400"/>
      <c r="Z249" s="400"/>
      <c r="AA249" s="400"/>
      <c r="AB249" s="399"/>
      <c r="AC249" s="401"/>
      <c r="AD249" s="401"/>
      <c r="AE249" s="401"/>
      <c r="AF249" s="401"/>
      <c r="AG249" s="401"/>
      <c r="AH249" s="401"/>
    </row>
    <row r="250" ht="12.0" customHeight="1">
      <c r="A250" s="449"/>
      <c r="B250" s="462">
        <v>2.12</v>
      </c>
      <c r="C250" s="449" t="s">
        <v>1132</v>
      </c>
      <c r="D250" s="449"/>
      <c r="E250" s="449"/>
      <c r="F250" s="449"/>
      <c r="G250" s="449"/>
      <c r="H250" s="462" t="s">
        <v>410</v>
      </c>
      <c r="I250" s="452">
        <v>339.77000000000004</v>
      </c>
      <c r="J250" s="473">
        <v>1.1</v>
      </c>
      <c r="K250" s="451">
        <v>373.74700000000007</v>
      </c>
      <c r="L250" s="474">
        <v>0.0</v>
      </c>
      <c r="M250" s="451">
        <v>0.0</v>
      </c>
      <c r="N250" s="451">
        <v>0.0</v>
      </c>
      <c r="O250" s="451"/>
      <c r="P250" s="463">
        <v>0.0</v>
      </c>
      <c r="Q250" s="474">
        <v>1995.9306520833334</v>
      </c>
      <c r="R250" s="474"/>
      <c r="S250" s="453"/>
      <c r="T250" s="466">
        <v>0.0</v>
      </c>
      <c r="U250" s="453">
        <v>0.0</v>
      </c>
      <c r="V250" s="453">
        <v>0.0</v>
      </c>
      <c r="W250" s="453"/>
      <c r="X250" s="453">
        <v>0.0</v>
      </c>
      <c r="Y250" s="453">
        <v>9215.778566409464</v>
      </c>
      <c r="Z250" s="453"/>
      <c r="AA250" s="453">
        <v>9215.778566409464</v>
      </c>
      <c r="AB250" s="449"/>
      <c r="AC250" s="401"/>
      <c r="AD250" s="401"/>
      <c r="AE250" s="401"/>
      <c r="AF250" s="401"/>
      <c r="AG250" s="401"/>
      <c r="AH250" s="401"/>
    </row>
    <row r="251" ht="12.0" customHeight="1">
      <c r="A251" s="399"/>
      <c r="B251" s="436"/>
      <c r="C251" s="399"/>
      <c r="D251" s="399" t="s">
        <v>900</v>
      </c>
      <c r="E251" s="399"/>
      <c r="F251" s="399"/>
      <c r="G251" s="399"/>
      <c r="H251" s="399"/>
      <c r="I251" s="399"/>
      <c r="J251" s="436"/>
      <c r="K251" s="455"/>
      <c r="L251" s="436"/>
      <c r="M251" s="399"/>
      <c r="N251" s="399"/>
      <c r="O251" s="436"/>
      <c r="P251" s="399"/>
      <c r="Q251" s="399"/>
      <c r="R251" s="399"/>
      <c r="S251" s="400"/>
      <c r="T251" s="399"/>
      <c r="U251" s="400"/>
      <c r="V251" s="400"/>
      <c r="W251" s="400"/>
      <c r="X251" s="400"/>
      <c r="Y251" s="400"/>
      <c r="Z251" s="400"/>
      <c r="AA251" s="400"/>
      <c r="AB251" s="399"/>
      <c r="AC251" s="401"/>
      <c r="AD251" s="401"/>
      <c r="AE251" s="401"/>
      <c r="AF251" s="401"/>
      <c r="AG251" s="401"/>
      <c r="AH251" s="401"/>
    </row>
    <row r="252" ht="12.0" customHeight="1">
      <c r="A252" s="399"/>
      <c r="B252" s="436"/>
      <c r="C252" s="399"/>
      <c r="D252" s="399" t="s">
        <v>907</v>
      </c>
      <c r="E252" s="399"/>
      <c r="F252" s="399"/>
      <c r="G252" s="399"/>
      <c r="H252" s="399"/>
      <c r="I252" s="399"/>
      <c r="J252" s="436"/>
      <c r="K252" s="455"/>
      <c r="L252" s="436"/>
      <c r="M252" s="399"/>
      <c r="N252" s="399"/>
      <c r="O252" s="436"/>
      <c r="P252" s="399"/>
      <c r="Q252" s="399"/>
      <c r="R252" s="399"/>
      <c r="S252" s="400"/>
      <c r="T252" s="399"/>
      <c r="U252" s="400"/>
      <c r="V252" s="400"/>
      <c r="W252" s="400"/>
      <c r="X252" s="400"/>
      <c r="Y252" s="400"/>
      <c r="Z252" s="400"/>
      <c r="AA252" s="400"/>
      <c r="AB252" s="399"/>
      <c r="AC252" s="401"/>
      <c r="AD252" s="401"/>
      <c r="AE252" s="401"/>
      <c r="AF252" s="401"/>
      <c r="AG252" s="401"/>
      <c r="AH252" s="401"/>
    </row>
    <row r="253" ht="12.0" customHeight="1">
      <c r="A253" s="399"/>
      <c r="B253" s="436"/>
      <c r="C253" s="399"/>
      <c r="D253" s="399" t="s">
        <v>908</v>
      </c>
      <c r="E253" s="399"/>
      <c r="F253" s="399"/>
      <c r="G253" s="399"/>
      <c r="H253" s="399"/>
      <c r="I253" s="399"/>
      <c r="J253" s="436"/>
      <c r="K253" s="455"/>
      <c r="L253" s="436"/>
      <c r="M253" s="399"/>
      <c r="N253" s="399"/>
      <c r="O253" s="436"/>
      <c r="P253" s="399"/>
      <c r="Q253" s="399"/>
      <c r="R253" s="399"/>
      <c r="S253" s="400"/>
      <c r="T253" s="399"/>
      <c r="U253" s="400"/>
      <c r="V253" s="400"/>
      <c r="W253" s="400"/>
      <c r="X253" s="400"/>
      <c r="Y253" s="400"/>
      <c r="Z253" s="400"/>
      <c r="AA253" s="400"/>
      <c r="AB253" s="399"/>
      <c r="AC253" s="401"/>
      <c r="AD253" s="401"/>
      <c r="AE253" s="401"/>
      <c r="AF253" s="401"/>
      <c r="AG253" s="401"/>
      <c r="AH253" s="401"/>
    </row>
    <row r="254" ht="12.0" customHeight="1">
      <c r="A254" s="399"/>
      <c r="B254" s="436"/>
      <c r="C254" s="399"/>
      <c r="D254" s="399"/>
      <c r="E254" s="399"/>
      <c r="F254" s="399"/>
      <c r="G254" s="399"/>
      <c r="H254" s="399"/>
      <c r="I254" s="399"/>
      <c r="J254" s="436"/>
      <c r="K254" s="455"/>
      <c r="L254" s="436"/>
      <c r="M254" s="399"/>
      <c r="N254" s="399"/>
      <c r="O254" s="436"/>
      <c r="P254" s="399"/>
      <c r="Q254" s="399"/>
      <c r="R254" s="399"/>
      <c r="S254" s="400"/>
      <c r="T254" s="399"/>
      <c r="U254" s="400"/>
      <c r="V254" s="400"/>
      <c r="W254" s="400"/>
      <c r="X254" s="400"/>
      <c r="Y254" s="400"/>
      <c r="Z254" s="400"/>
      <c r="AA254" s="400"/>
      <c r="AB254" s="399"/>
      <c r="AC254" s="401"/>
      <c r="AD254" s="401"/>
      <c r="AE254" s="401"/>
      <c r="AF254" s="401"/>
      <c r="AG254" s="401"/>
      <c r="AH254" s="401"/>
    </row>
    <row r="255" ht="12.0" customHeight="1">
      <c r="A255" s="399"/>
      <c r="B255" s="436"/>
      <c r="C255" s="399"/>
      <c r="D255" s="399"/>
      <c r="E255" s="399"/>
      <c r="F255" s="399"/>
      <c r="G255" s="399"/>
      <c r="H255" s="399"/>
      <c r="I255" s="399"/>
      <c r="J255" s="399"/>
      <c r="K255" s="436" t="s">
        <v>607</v>
      </c>
      <c r="L255" s="436" t="s">
        <v>541</v>
      </c>
      <c r="M255" s="436" t="s">
        <v>608</v>
      </c>
      <c r="N255" s="399"/>
      <c r="O255" s="399"/>
      <c r="P255" s="436"/>
      <c r="Q255" s="399"/>
      <c r="R255" s="399"/>
      <c r="S255" s="400"/>
      <c r="T255" s="399"/>
      <c r="U255" s="400"/>
      <c r="V255" s="400"/>
      <c r="W255" s="400"/>
      <c r="X255" s="400"/>
      <c r="Y255" s="400"/>
      <c r="Z255" s="400"/>
      <c r="AA255" s="400"/>
      <c r="AB255" s="399"/>
      <c r="AC255" s="401"/>
      <c r="AD255" s="401"/>
      <c r="AE255" s="401"/>
      <c r="AF255" s="401"/>
      <c r="AG255" s="401"/>
      <c r="AH255" s="401"/>
    </row>
    <row r="256" ht="12.0" customHeight="1">
      <c r="A256" s="399"/>
      <c r="B256" s="436"/>
      <c r="C256" s="399"/>
      <c r="D256" s="469"/>
      <c r="E256" s="441" t="s">
        <v>609</v>
      </c>
      <c r="F256" s="399"/>
      <c r="G256" s="435" t="s">
        <v>357</v>
      </c>
      <c r="H256" s="435" t="s">
        <v>610</v>
      </c>
      <c r="I256" s="435" t="s">
        <v>611</v>
      </c>
      <c r="J256" s="435" t="s">
        <v>612</v>
      </c>
      <c r="K256" s="435" t="s">
        <v>613</v>
      </c>
      <c r="L256" s="435" t="s">
        <v>614</v>
      </c>
      <c r="M256" s="435" t="s">
        <v>615</v>
      </c>
      <c r="N256" s="399"/>
      <c r="O256" s="399"/>
      <c r="P256" s="436"/>
      <c r="Q256" s="399"/>
      <c r="R256" s="399"/>
      <c r="S256" s="400"/>
      <c r="T256" s="399"/>
      <c r="U256" s="400"/>
      <c r="V256" s="400"/>
      <c r="W256" s="400"/>
      <c r="X256" s="400"/>
      <c r="Y256" s="400"/>
      <c r="Z256" s="400"/>
      <c r="AA256" s="400"/>
      <c r="AB256" s="399"/>
      <c r="AC256" s="401"/>
      <c r="AD256" s="401"/>
      <c r="AE256" s="401"/>
      <c r="AF256" s="401"/>
      <c r="AG256" s="401"/>
      <c r="AH256" s="401"/>
    </row>
    <row r="257" ht="12.0" customHeight="1">
      <c r="A257" s="399"/>
      <c r="B257" s="436"/>
      <c r="C257" s="399"/>
      <c r="D257" s="424" t="s">
        <v>477</v>
      </c>
      <c r="E257" s="399" t="s">
        <v>442</v>
      </c>
      <c r="F257" s="399"/>
      <c r="G257" s="436"/>
      <c r="H257" s="455">
        <v>2689.0</v>
      </c>
      <c r="I257" s="436"/>
      <c r="J257" s="455">
        <v>73.33127083333333</v>
      </c>
      <c r="K257" s="438">
        <v>-0.3</v>
      </c>
      <c r="L257" s="431">
        <v>95.33065208333333</v>
      </c>
      <c r="M257" s="431">
        <v>0.11769216306584362</v>
      </c>
      <c r="N257" s="436">
        <v>0.11</v>
      </c>
      <c r="O257" s="399" t="s">
        <v>616</v>
      </c>
      <c r="P257" s="455">
        <v>295.79</v>
      </c>
      <c r="Q257" s="399" t="s">
        <v>617</v>
      </c>
      <c r="R257" s="399"/>
      <c r="S257" s="400"/>
      <c r="T257" s="399"/>
      <c r="U257" s="400"/>
      <c r="V257" s="400"/>
      <c r="W257" s="400"/>
      <c r="X257" s="400"/>
      <c r="Y257" s="400"/>
      <c r="Z257" s="400"/>
      <c r="AA257" s="400"/>
      <c r="AB257" s="399"/>
      <c r="AC257" s="428">
        <f>(P257*$G$645)/H257*J250</f>
        <v>82.12512</v>
      </c>
      <c r="AD257" s="476" t="s">
        <v>618</v>
      </c>
      <c r="AE257" s="477">
        <f>L257/H257</f>
        <v>0.03545208333</v>
      </c>
      <c r="AF257" s="401" t="s">
        <v>619</v>
      </c>
      <c r="AG257" s="401"/>
      <c r="AH257" s="401"/>
    </row>
    <row r="258" ht="12.0" customHeight="1">
      <c r="A258" s="399"/>
      <c r="B258" s="436"/>
      <c r="C258" s="399"/>
      <c r="D258" s="424" t="s">
        <v>477</v>
      </c>
      <c r="E258" s="399" t="s">
        <v>445</v>
      </c>
      <c r="F258" s="399"/>
      <c r="G258" s="436"/>
      <c r="H258" s="399"/>
      <c r="I258" s="455">
        <v>14660.0</v>
      </c>
      <c r="J258" s="455">
        <v>1462.0</v>
      </c>
      <c r="K258" s="438">
        <v>-0.3</v>
      </c>
      <c r="L258" s="478">
        <v>1900.6000000000001</v>
      </c>
      <c r="M258" s="478">
        <v>2.34641975308642</v>
      </c>
      <c r="N258" s="436">
        <v>0.003</v>
      </c>
      <c r="O258" s="399" t="s">
        <v>620</v>
      </c>
      <c r="P258" s="479">
        <v>43.980000000000004</v>
      </c>
      <c r="Q258" s="399" t="s">
        <v>621</v>
      </c>
      <c r="R258" s="399"/>
      <c r="S258" s="400"/>
      <c r="T258" s="399"/>
      <c r="U258" s="400"/>
      <c r="V258" s="400"/>
      <c r="W258" s="400"/>
      <c r="X258" s="400"/>
      <c r="Y258" s="400"/>
      <c r="Z258" s="400"/>
      <c r="AA258" s="400"/>
      <c r="AB258" s="399"/>
      <c r="AC258" s="428">
        <f>(P258*$G$645)/I258*J250</f>
        <v>2.239776</v>
      </c>
      <c r="AD258" s="476" t="s">
        <v>622</v>
      </c>
      <c r="AE258" s="477">
        <f>L258/I258</f>
        <v>0.1296452933</v>
      </c>
      <c r="AF258" s="401" t="s">
        <v>623</v>
      </c>
      <c r="AG258" s="401"/>
      <c r="AH258" s="401"/>
    </row>
    <row r="259" ht="12.0" hidden="1" customHeight="1">
      <c r="A259" s="399"/>
      <c r="B259" s="436"/>
      <c r="C259" s="399"/>
      <c r="D259" s="399" t="s">
        <v>477</v>
      </c>
      <c r="E259" s="399" t="s">
        <v>624</v>
      </c>
      <c r="F259" s="399"/>
      <c r="G259" s="436"/>
      <c r="H259" s="455"/>
      <c r="I259" s="436"/>
      <c r="J259" s="455"/>
      <c r="K259" s="438">
        <v>0.0</v>
      </c>
      <c r="L259" s="431">
        <v>0.0</v>
      </c>
      <c r="M259" s="431">
        <v>0.0</v>
      </c>
      <c r="N259" s="436">
        <v>0.0015</v>
      </c>
      <c r="O259" s="399" t="s">
        <v>620</v>
      </c>
      <c r="P259" s="455">
        <v>0.0</v>
      </c>
      <c r="Q259" s="399" t="s">
        <v>625</v>
      </c>
      <c r="R259" s="399"/>
      <c r="S259" s="400"/>
      <c r="T259" s="399"/>
      <c r="U259" s="400"/>
      <c r="V259" s="400"/>
      <c r="W259" s="400"/>
      <c r="X259" s="400"/>
      <c r="Y259" s="400"/>
      <c r="Z259" s="400"/>
      <c r="AA259" s="400"/>
      <c r="AB259" s="399"/>
      <c r="AC259" s="401"/>
      <c r="AD259" s="401"/>
      <c r="AE259" s="401"/>
      <c r="AF259" s="401"/>
      <c r="AG259" s="401"/>
      <c r="AH259" s="401"/>
    </row>
    <row r="260" ht="12.0" hidden="1" customHeight="1">
      <c r="A260" s="399"/>
      <c r="B260" s="436"/>
      <c r="C260" s="399"/>
      <c r="D260" s="399" t="s">
        <v>477</v>
      </c>
      <c r="E260" s="399" t="s">
        <v>626</v>
      </c>
      <c r="F260" s="399"/>
      <c r="G260" s="436"/>
      <c r="H260" s="455"/>
      <c r="I260" s="436"/>
      <c r="J260" s="455"/>
      <c r="K260" s="438">
        <v>0.0</v>
      </c>
      <c r="L260" s="431">
        <v>0.0</v>
      </c>
      <c r="M260" s="431">
        <v>0.0</v>
      </c>
      <c r="N260" s="436">
        <v>0.003</v>
      </c>
      <c r="O260" s="399" t="s">
        <v>620</v>
      </c>
      <c r="P260" s="455">
        <v>0.0</v>
      </c>
      <c r="Q260" s="399" t="s">
        <v>627</v>
      </c>
      <c r="R260" s="399"/>
      <c r="S260" s="400"/>
      <c r="T260" s="399"/>
      <c r="U260" s="400"/>
      <c r="V260" s="400"/>
      <c r="W260" s="400"/>
      <c r="X260" s="400"/>
      <c r="Y260" s="400"/>
      <c r="Z260" s="400"/>
      <c r="AA260" s="400"/>
      <c r="AB260" s="399"/>
      <c r="AC260" s="401"/>
      <c r="AD260" s="401"/>
      <c r="AE260" s="401"/>
      <c r="AF260" s="401"/>
      <c r="AG260" s="401"/>
      <c r="AH260" s="401"/>
    </row>
    <row r="261" ht="12.0" hidden="1" customHeight="1">
      <c r="A261" s="399"/>
      <c r="B261" s="436"/>
      <c r="C261" s="399"/>
      <c r="D261" s="424" t="s">
        <v>477</v>
      </c>
      <c r="E261" s="399" t="s">
        <v>628</v>
      </c>
      <c r="F261" s="399"/>
      <c r="G261" s="436"/>
      <c r="H261" s="455"/>
      <c r="I261" s="436"/>
      <c r="J261" s="455"/>
      <c r="K261" s="438">
        <v>0.0</v>
      </c>
      <c r="L261" s="478">
        <v>0.0</v>
      </c>
      <c r="M261" s="478">
        <v>0.0</v>
      </c>
      <c r="N261" s="436">
        <v>4.0</v>
      </c>
      <c r="O261" s="399" t="s">
        <v>629</v>
      </c>
      <c r="P261" s="479">
        <v>0.0</v>
      </c>
      <c r="Q261" s="399" t="s">
        <v>630</v>
      </c>
      <c r="R261" s="399"/>
      <c r="S261" s="400"/>
      <c r="T261" s="399"/>
      <c r="U261" s="400"/>
      <c r="V261" s="400"/>
      <c r="W261" s="400"/>
      <c r="X261" s="400"/>
      <c r="Y261" s="400"/>
      <c r="Z261" s="400"/>
      <c r="AA261" s="400"/>
      <c r="AB261" s="399"/>
      <c r="AC261" s="401"/>
      <c r="AD261" s="401"/>
      <c r="AE261" s="401"/>
      <c r="AF261" s="401"/>
      <c r="AG261" s="401"/>
      <c r="AH261" s="401"/>
    </row>
    <row r="262" ht="12.0" customHeight="1">
      <c r="A262" s="399"/>
      <c r="B262" s="436"/>
      <c r="C262" s="399"/>
      <c r="D262" s="399"/>
      <c r="E262" s="399"/>
      <c r="F262" s="399"/>
      <c r="G262" s="436"/>
      <c r="H262" s="455"/>
      <c r="I262" s="399"/>
      <c r="J262" s="455"/>
      <c r="K262" s="438"/>
      <c r="L262" s="431">
        <v>1995.9306520833334</v>
      </c>
      <c r="M262" s="431">
        <v>2.4641119161522633</v>
      </c>
      <c r="N262" s="436"/>
      <c r="O262" s="399"/>
      <c r="P262" s="455">
        <v>339.77000000000004</v>
      </c>
      <c r="Q262" s="399"/>
      <c r="R262" s="399"/>
      <c r="S262" s="400"/>
      <c r="T262" s="399"/>
      <c r="U262" s="400"/>
      <c r="V262" s="400"/>
      <c r="W262" s="400"/>
      <c r="X262" s="400"/>
      <c r="Y262" s="400"/>
      <c r="Z262" s="400"/>
      <c r="AA262" s="400"/>
      <c r="AB262" s="399"/>
      <c r="AC262" s="401"/>
      <c r="AD262" s="401"/>
      <c r="AE262" s="401"/>
      <c r="AF262" s="401"/>
      <c r="AG262" s="401"/>
      <c r="AH262" s="401"/>
    </row>
    <row r="263" ht="12.0" customHeight="1">
      <c r="A263" s="399"/>
      <c r="B263" s="436"/>
      <c r="C263" s="399"/>
      <c r="D263" s="399"/>
      <c r="E263" s="399"/>
      <c r="F263" s="399"/>
      <c r="G263" s="399"/>
      <c r="H263" s="399"/>
      <c r="I263" s="399"/>
      <c r="J263" s="436"/>
      <c r="K263" s="436"/>
      <c r="L263" s="436"/>
      <c r="M263" s="399"/>
      <c r="N263" s="399"/>
      <c r="O263" s="436"/>
      <c r="P263" s="399"/>
      <c r="Q263" s="399"/>
      <c r="R263" s="399"/>
      <c r="S263" s="400"/>
      <c r="T263" s="399"/>
      <c r="U263" s="400"/>
      <c r="V263" s="400"/>
      <c r="W263" s="400"/>
      <c r="X263" s="400"/>
      <c r="Y263" s="400"/>
      <c r="Z263" s="400"/>
      <c r="AA263" s="400"/>
      <c r="AB263" s="399"/>
      <c r="AC263" s="401"/>
      <c r="AD263" s="401"/>
      <c r="AE263" s="401"/>
      <c r="AF263" s="401"/>
      <c r="AG263" s="401"/>
      <c r="AH263" s="401"/>
    </row>
    <row r="264" ht="12.0" customHeight="1">
      <c r="A264" s="399"/>
      <c r="B264" s="436"/>
      <c r="C264" s="399"/>
      <c r="D264" s="399"/>
      <c r="E264" s="441" t="s">
        <v>544</v>
      </c>
      <c r="F264" s="399"/>
      <c r="G264" s="435" t="s">
        <v>553</v>
      </c>
      <c r="H264" s="479" t="s">
        <v>631</v>
      </c>
      <c r="I264" s="435" t="s">
        <v>632</v>
      </c>
      <c r="J264" s="479" t="s">
        <v>633</v>
      </c>
      <c r="K264" s="442" t="s">
        <v>634</v>
      </c>
      <c r="L264" s="479" t="s">
        <v>635</v>
      </c>
      <c r="M264" s="431"/>
      <c r="N264" s="436"/>
      <c r="O264" s="399"/>
      <c r="P264" s="455"/>
      <c r="Q264" s="399"/>
      <c r="R264" s="399"/>
      <c r="S264" s="400"/>
      <c r="T264" s="399"/>
      <c r="U264" s="400"/>
      <c r="V264" s="400"/>
      <c r="W264" s="400"/>
      <c r="X264" s="400"/>
      <c r="Y264" s="400"/>
      <c r="Z264" s="400"/>
      <c r="AA264" s="400"/>
      <c r="AB264" s="399"/>
      <c r="AC264" s="401"/>
      <c r="AD264" s="401"/>
      <c r="AE264" s="401"/>
      <c r="AF264" s="401"/>
      <c r="AG264" s="401"/>
      <c r="AH264" s="401"/>
    </row>
    <row r="265" ht="12.0" customHeight="1">
      <c r="A265" s="399"/>
      <c r="B265" s="436"/>
      <c r="C265" s="399"/>
      <c r="D265" s="399"/>
      <c r="E265" s="399" t="s">
        <v>636</v>
      </c>
      <c r="F265" s="399"/>
      <c r="G265" s="480">
        <v>1995.9306520833334</v>
      </c>
      <c r="H265" s="480">
        <v>2.4641119161522633</v>
      </c>
      <c r="I265" s="456">
        <v>0.0</v>
      </c>
      <c r="J265" s="456">
        <v>1232.0559580761317</v>
      </c>
      <c r="K265" s="456">
        <v>7983.7226083333335</v>
      </c>
      <c r="L265" s="456">
        <v>9215.778566409464</v>
      </c>
      <c r="M265" s="431"/>
      <c r="N265" s="436"/>
      <c r="O265" s="399"/>
      <c r="P265" s="455"/>
      <c r="Q265" s="399"/>
      <c r="R265" s="399"/>
      <c r="S265" s="400"/>
      <c r="T265" s="399"/>
      <c r="U265" s="400"/>
      <c r="V265" s="400"/>
      <c r="W265" s="400"/>
      <c r="X265" s="400"/>
      <c r="Y265" s="400"/>
      <c r="Z265" s="400"/>
      <c r="AA265" s="400"/>
      <c r="AB265" s="399"/>
      <c r="AC265" s="401"/>
      <c r="AD265" s="401"/>
      <c r="AE265" s="401"/>
      <c r="AF265" s="401"/>
      <c r="AG265" s="401"/>
      <c r="AH265" s="401"/>
    </row>
    <row r="266" ht="12.0" hidden="1" customHeight="1">
      <c r="A266" s="399"/>
      <c r="B266" s="436"/>
      <c r="C266" s="399"/>
      <c r="D266" s="399"/>
      <c r="E266" s="399" t="s">
        <v>478</v>
      </c>
      <c r="F266" s="399"/>
      <c r="G266" s="480">
        <v>0.0</v>
      </c>
      <c r="H266" s="480">
        <v>0.0</v>
      </c>
      <c r="I266" s="456">
        <v>0.0</v>
      </c>
      <c r="J266" s="456">
        <v>0.0</v>
      </c>
      <c r="K266" s="456">
        <v>0.0</v>
      </c>
      <c r="L266" s="456">
        <v>0.0</v>
      </c>
      <c r="M266" s="431"/>
      <c r="N266" s="436"/>
      <c r="O266" s="399"/>
      <c r="P266" s="455"/>
      <c r="Q266" s="399"/>
      <c r="R266" s="399"/>
      <c r="S266" s="400"/>
      <c r="T266" s="399"/>
      <c r="U266" s="400"/>
      <c r="V266" s="400"/>
      <c r="W266" s="400"/>
      <c r="X266" s="400"/>
      <c r="Y266" s="400"/>
      <c r="Z266" s="400"/>
      <c r="AA266" s="400"/>
      <c r="AB266" s="399"/>
      <c r="AC266" s="401"/>
      <c r="AD266" s="401"/>
      <c r="AE266" s="401"/>
      <c r="AF266" s="401"/>
      <c r="AG266" s="401"/>
      <c r="AH266" s="401"/>
    </row>
    <row r="267" ht="12.0" hidden="1" customHeight="1">
      <c r="A267" s="399"/>
      <c r="B267" s="436"/>
      <c r="C267" s="399"/>
      <c r="D267" s="399"/>
      <c r="E267" s="399" t="s">
        <v>483</v>
      </c>
      <c r="F267" s="399"/>
      <c r="G267" s="480">
        <v>0.0</v>
      </c>
      <c r="H267" s="480">
        <v>0.0</v>
      </c>
      <c r="I267" s="456">
        <v>0.0</v>
      </c>
      <c r="J267" s="456">
        <v>0.0</v>
      </c>
      <c r="K267" s="456">
        <v>0.0</v>
      </c>
      <c r="L267" s="456">
        <v>0.0</v>
      </c>
      <c r="M267" s="431"/>
      <c r="N267" s="436"/>
      <c r="O267" s="399"/>
      <c r="P267" s="455"/>
      <c r="Q267" s="399"/>
      <c r="R267" s="399"/>
      <c r="S267" s="400"/>
      <c r="T267" s="399"/>
      <c r="U267" s="400"/>
      <c r="V267" s="400"/>
      <c r="W267" s="400"/>
      <c r="X267" s="400"/>
      <c r="Y267" s="400"/>
      <c r="Z267" s="400"/>
      <c r="AA267" s="400"/>
      <c r="AB267" s="399"/>
      <c r="AC267" s="401"/>
      <c r="AD267" s="401"/>
      <c r="AE267" s="401"/>
      <c r="AF267" s="401"/>
      <c r="AG267" s="401"/>
      <c r="AH267" s="401"/>
    </row>
    <row r="268" ht="12.0" hidden="1" customHeight="1">
      <c r="A268" s="399"/>
      <c r="B268" s="436"/>
      <c r="C268" s="399"/>
      <c r="D268" s="399"/>
      <c r="E268" s="399" t="s">
        <v>637</v>
      </c>
      <c r="F268" s="399"/>
      <c r="G268" s="455">
        <v>0.0</v>
      </c>
      <c r="H268" s="455">
        <v>0.0</v>
      </c>
      <c r="I268" s="456">
        <v>0.0</v>
      </c>
      <c r="J268" s="456">
        <v>0.0</v>
      </c>
      <c r="K268" s="456">
        <v>0.0</v>
      </c>
      <c r="L268" s="456">
        <v>0.0</v>
      </c>
      <c r="M268" s="431"/>
      <c r="N268" s="436"/>
      <c r="O268" s="399"/>
      <c r="P268" s="455"/>
      <c r="Q268" s="399"/>
      <c r="R268" s="399"/>
      <c r="S268" s="400"/>
      <c r="T268" s="399"/>
      <c r="U268" s="400"/>
      <c r="V268" s="400"/>
      <c r="W268" s="400"/>
      <c r="X268" s="400"/>
      <c r="Y268" s="400"/>
      <c r="Z268" s="400"/>
      <c r="AA268" s="400"/>
      <c r="AB268" s="399"/>
      <c r="AC268" s="401"/>
      <c r="AD268" s="401"/>
      <c r="AE268" s="401"/>
      <c r="AF268" s="401"/>
      <c r="AG268" s="401"/>
      <c r="AH268" s="401"/>
    </row>
    <row r="269" ht="12.0" customHeight="1">
      <c r="A269" s="399"/>
      <c r="B269" s="436"/>
      <c r="C269" s="399"/>
      <c r="D269" s="399"/>
      <c r="E269" s="399"/>
      <c r="F269" s="399"/>
      <c r="G269" s="399"/>
      <c r="H269" s="399"/>
      <c r="I269" s="431"/>
      <c r="J269" s="399"/>
      <c r="K269" s="431"/>
      <c r="L269" s="431"/>
      <c r="M269" s="431"/>
      <c r="N269" s="431"/>
      <c r="O269" s="431"/>
      <c r="P269" s="431"/>
      <c r="Q269" s="431"/>
      <c r="R269" s="431"/>
      <c r="S269" s="400"/>
      <c r="T269" s="431"/>
      <c r="U269" s="400"/>
      <c r="V269" s="400"/>
      <c r="W269" s="400"/>
      <c r="X269" s="400"/>
      <c r="Y269" s="400"/>
      <c r="Z269" s="400"/>
      <c r="AA269" s="400"/>
      <c r="AB269" s="399"/>
      <c r="AC269" s="401"/>
      <c r="AD269" s="401"/>
      <c r="AE269" s="401"/>
      <c r="AF269" s="401"/>
      <c r="AG269" s="401"/>
      <c r="AH269" s="401"/>
    </row>
    <row r="270" ht="12.0" customHeight="1">
      <c r="A270" s="449"/>
      <c r="B270" s="462">
        <v>2.13</v>
      </c>
      <c r="C270" s="449" t="s">
        <v>1133</v>
      </c>
      <c r="D270" s="449"/>
      <c r="E270" s="449"/>
      <c r="F270" s="449"/>
      <c r="G270" s="449"/>
      <c r="H270" s="462"/>
      <c r="I270" s="452">
        <v>1591.3206833333334</v>
      </c>
      <c r="J270" s="473"/>
      <c r="K270" s="452">
        <v>1591.3206833333334</v>
      </c>
      <c r="L270" s="452">
        <v>0.0</v>
      </c>
      <c r="M270" s="452">
        <v>3535.276</v>
      </c>
      <c r="N270" s="452">
        <v>0.0</v>
      </c>
      <c r="O270" s="452">
        <v>60.0</v>
      </c>
      <c r="P270" s="452">
        <v>0.0</v>
      </c>
      <c r="Q270" s="452">
        <v>2638.6724999999997</v>
      </c>
      <c r="R270" s="452">
        <v>9.6</v>
      </c>
      <c r="S270" s="453">
        <v>0.0</v>
      </c>
      <c r="T270" s="453">
        <v>0.0</v>
      </c>
      <c r="U270" s="453">
        <v>188536.26908000003</v>
      </c>
      <c r="V270" s="453">
        <v>720.0</v>
      </c>
      <c r="W270" s="453">
        <v>0.0</v>
      </c>
      <c r="X270" s="453">
        <v>0.0</v>
      </c>
      <c r="Y270" s="453">
        <v>12183.500185185185</v>
      </c>
      <c r="Z270" s="453">
        <v>3489.6</v>
      </c>
      <c r="AA270" s="453">
        <v>204929.36926518523</v>
      </c>
      <c r="AB270" s="449"/>
      <c r="AC270" s="428">
        <f>(K270+K326)*$G$645/C3</f>
        <v>21.69321345</v>
      </c>
      <c r="AD270" s="401"/>
      <c r="AE270" s="449"/>
      <c r="AF270" s="401"/>
      <c r="AG270" s="449"/>
      <c r="AH270" s="401"/>
    </row>
    <row r="271" ht="12.0" customHeight="1">
      <c r="A271" s="399"/>
      <c r="B271" s="436"/>
      <c r="C271" s="399"/>
      <c r="D271" s="441" t="s">
        <v>238</v>
      </c>
      <c r="E271" s="399"/>
      <c r="F271" s="399"/>
      <c r="G271" s="399"/>
      <c r="H271" s="399"/>
      <c r="I271" s="399"/>
      <c r="J271" s="401" t="s">
        <v>477</v>
      </c>
      <c r="K271" s="477">
        <f t="array" ref="K271">SUM(IF(D284:D363="clean",P284:P363),0)</f>
        <v>809.3923333</v>
      </c>
      <c r="L271" s="399"/>
      <c r="M271" s="399"/>
      <c r="N271" s="399"/>
      <c r="O271" s="399"/>
      <c r="P271" s="399"/>
      <c r="Q271" s="399"/>
      <c r="R271" s="399"/>
      <c r="S271" s="400"/>
      <c r="T271" s="399"/>
      <c r="U271" s="400"/>
      <c r="V271" s="400"/>
      <c r="W271" s="400"/>
      <c r="X271" s="400"/>
      <c r="Y271" s="400"/>
      <c r="Z271" s="400"/>
      <c r="AA271" s="400"/>
      <c r="AB271" s="399"/>
      <c r="AC271" s="428">
        <f t="shared" ref="AC271:AC273" si="1">(K271)*$G$645/C$3</f>
        <v>8.350445597</v>
      </c>
      <c r="AD271" s="401"/>
      <c r="AE271" s="401">
        <f>(Q270+Q326)/C3</f>
        <v>0.06791877575</v>
      </c>
      <c r="AF271" s="401"/>
      <c r="AG271" s="401"/>
      <c r="AH271" s="401"/>
    </row>
    <row r="272" ht="12.0" customHeight="1">
      <c r="A272" s="399"/>
      <c r="B272" s="436"/>
      <c r="C272" s="399"/>
      <c r="D272" s="399" t="s">
        <v>1134</v>
      </c>
      <c r="E272" s="399"/>
      <c r="F272" s="399"/>
      <c r="G272" s="399"/>
      <c r="H272" s="399"/>
      <c r="I272" s="399"/>
      <c r="J272" s="401" t="s">
        <v>510</v>
      </c>
      <c r="K272" s="477">
        <f t="array" ref="K272">SUM(IF(D284:D363="contaminated",P284:P363),0)</f>
        <v>1182.28835</v>
      </c>
      <c r="L272" s="399"/>
      <c r="M272" s="399"/>
      <c r="N272" s="399"/>
      <c r="O272" s="399"/>
      <c r="P272" s="399"/>
      <c r="Q272" s="399"/>
      <c r="R272" s="399"/>
      <c r="S272" s="400"/>
      <c r="T272" s="399"/>
      <c r="U272" s="400"/>
      <c r="V272" s="400"/>
      <c r="W272" s="400"/>
      <c r="X272" s="400"/>
      <c r="Y272" s="400"/>
      <c r="Z272" s="400"/>
      <c r="AA272" s="400"/>
      <c r="AB272" s="399"/>
      <c r="AC272" s="428">
        <f t="shared" si="1"/>
        <v>12.19758841</v>
      </c>
      <c r="AD272" s="401"/>
      <c r="AE272" s="401"/>
      <c r="AF272" s="401"/>
      <c r="AG272" s="401">
        <f>(M270+M326)/C3</f>
        <v>0.06263739037</v>
      </c>
      <c r="AH272" s="401"/>
    </row>
    <row r="273" ht="12.0" customHeight="1">
      <c r="A273" s="399"/>
      <c r="B273" s="436"/>
      <c r="C273" s="399"/>
      <c r="D273" s="399" t="s">
        <v>641</v>
      </c>
      <c r="E273" s="399"/>
      <c r="F273" s="399"/>
      <c r="G273" s="399"/>
      <c r="H273" s="399"/>
      <c r="I273" s="399"/>
      <c r="J273" s="401" t="s">
        <v>511</v>
      </c>
      <c r="K273" s="477">
        <f t="array" ref="K273">SUM(IF(D283:D363="Hazardous",P283:P363),0)</f>
        <v>25</v>
      </c>
      <c r="L273" s="399"/>
      <c r="M273" s="399"/>
      <c r="N273" s="399"/>
      <c r="O273" s="399"/>
      <c r="P273" s="399"/>
      <c r="Q273" s="399"/>
      <c r="R273" s="399"/>
      <c r="S273" s="400"/>
      <c r="T273" s="399"/>
      <c r="U273" s="400"/>
      <c r="V273" s="400"/>
      <c r="W273" s="400"/>
      <c r="X273" s="400"/>
      <c r="Y273" s="400"/>
      <c r="Z273" s="400"/>
      <c r="AA273" s="400"/>
      <c r="AB273" s="399"/>
      <c r="AC273" s="428">
        <f t="shared" si="1"/>
        <v>0.2579232979</v>
      </c>
      <c r="AD273" s="401"/>
      <c r="AE273" s="401"/>
      <c r="AF273" s="401"/>
      <c r="AG273" s="401"/>
      <c r="AH273" s="401"/>
    </row>
    <row r="274" ht="12.0" customHeight="1">
      <c r="A274" s="399"/>
      <c r="B274" s="436"/>
      <c r="C274" s="399"/>
      <c r="D274" s="399" t="s">
        <v>642</v>
      </c>
      <c r="E274" s="399"/>
      <c r="F274" s="399"/>
      <c r="G274" s="399"/>
      <c r="H274" s="399"/>
      <c r="I274" s="399"/>
      <c r="J274" s="401" t="s">
        <v>483</v>
      </c>
      <c r="K274" s="477">
        <f t="array" ref="K274">SUM(IF(D283:D364="Mixed",P283:P364),0)</f>
        <v>0</v>
      </c>
      <c r="L274" s="399"/>
      <c r="M274" s="399"/>
      <c r="N274" s="399"/>
      <c r="O274" s="399"/>
      <c r="P274" s="399"/>
      <c r="Q274" s="399"/>
      <c r="R274" s="399"/>
      <c r="S274" s="400"/>
      <c r="T274" s="399"/>
      <c r="U274" s="400"/>
      <c r="V274" s="400"/>
      <c r="W274" s="400"/>
      <c r="X274" s="400"/>
      <c r="Y274" s="400"/>
      <c r="Z274" s="400"/>
      <c r="AA274" s="400"/>
      <c r="AB274" s="399"/>
      <c r="AC274" s="401"/>
      <c r="AD274" s="401"/>
      <c r="AE274" s="401"/>
      <c r="AF274" s="401"/>
      <c r="AG274" s="401"/>
      <c r="AH274" s="401"/>
    </row>
    <row r="275" ht="12.0" customHeight="1">
      <c r="A275" s="399"/>
      <c r="B275" s="436"/>
      <c r="C275" s="399"/>
      <c r="D275" s="399" t="s">
        <v>1135</v>
      </c>
      <c r="E275" s="399"/>
      <c r="F275" s="399"/>
      <c r="G275" s="399"/>
      <c r="H275" s="399"/>
      <c r="I275" s="399"/>
      <c r="J275" s="399"/>
      <c r="K275" s="431"/>
      <c r="L275" s="399"/>
      <c r="M275" s="399"/>
      <c r="N275" s="399"/>
      <c r="O275" s="399"/>
      <c r="P275" s="399"/>
      <c r="Q275" s="399"/>
      <c r="R275" s="399"/>
      <c r="S275" s="400"/>
      <c r="T275" s="399"/>
      <c r="U275" s="400"/>
      <c r="V275" s="400"/>
      <c r="W275" s="400"/>
      <c r="X275" s="400"/>
      <c r="Y275" s="400"/>
      <c r="Z275" s="400"/>
      <c r="AA275" s="400"/>
      <c r="AB275" s="399"/>
      <c r="AC275" s="401"/>
      <c r="AD275" s="401"/>
      <c r="AE275" s="401"/>
      <c r="AF275" s="401"/>
      <c r="AG275" s="401"/>
      <c r="AH275" s="401"/>
    </row>
    <row r="276" ht="12.0" customHeight="1">
      <c r="A276" s="399"/>
      <c r="B276" s="436"/>
      <c r="C276" s="399"/>
      <c r="D276" s="399"/>
      <c r="E276" s="399"/>
      <c r="F276" s="399"/>
      <c r="G276" s="399"/>
      <c r="H276" s="399"/>
      <c r="I276" s="399"/>
      <c r="J276" s="399"/>
      <c r="K276" s="431"/>
      <c r="L276" s="399"/>
      <c r="M276" s="399"/>
      <c r="N276" s="399"/>
      <c r="O276" s="399"/>
      <c r="P276" s="399"/>
      <c r="Q276" s="399"/>
      <c r="R276" s="399"/>
      <c r="S276" s="400"/>
      <c r="T276" s="399"/>
      <c r="U276" s="400"/>
      <c r="V276" s="400"/>
      <c r="W276" s="400"/>
      <c r="X276" s="400"/>
      <c r="Y276" s="400"/>
      <c r="Z276" s="400"/>
      <c r="AA276" s="400"/>
      <c r="AB276" s="399"/>
      <c r="AC276" s="401"/>
      <c r="AD276" s="401"/>
      <c r="AE276" s="401"/>
      <c r="AF276" s="401"/>
      <c r="AG276" s="401"/>
      <c r="AH276" s="401"/>
    </row>
    <row r="277" ht="12.0" customHeight="1">
      <c r="A277" s="399"/>
      <c r="B277" s="436"/>
      <c r="C277" s="399" t="s">
        <v>1136</v>
      </c>
      <c r="D277" s="399" t="s">
        <v>1137</v>
      </c>
      <c r="E277" s="399"/>
      <c r="F277" s="399"/>
      <c r="G277" s="399"/>
      <c r="H277" s="436" t="s">
        <v>410</v>
      </c>
      <c r="I277" s="423">
        <v>1530.3910166666667</v>
      </c>
      <c r="J277" s="470">
        <v>1.0</v>
      </c>
      <c r="K277" s="431">
        <v>1530.3910166666667</v>
      </c>
      <c r="L277" s="468">
        <v>0.0</v>
      </c>
      <c r="M277" s="431">
        <v>3535.276</v>
      </c>
      <c r="N277" s="431"/>
      <c r="O277" s="431">
        <v>60.0</v>
      </c>
      <c r="P277" s="430">
        <v>0.0</v>
      </c>
      <c r="Q277" s="468">
        <v>2377.4615</v>
      </c>
      <c r="R277" s="468">
        <v>9.6</v>
      </c>
      <c r="S277" s="400"/>
      <c r="T277" s="439">
        <v>0.0</v>
      </c>
      <c r="U277" s="400">
        <v>188536.26908000003</v>
      </c>
      <c r="V277" s="400">
        <v>720.0</v>
      </c>
      <c r="W277" s="400"/>
      <c r="X277" s="400">
        <v>0.0</v>
      </c>
      <c r="Y277" s="400">
        <v>10977.414827160494</v>
      </c>
      <c r="Z277" s="400">
        <v>3489.6</v>
      </c>
      <c r="AA277" s="400">
        <v>203723.28390716054</v>
      </c>
      <c r="AB277" s="399"/>
      <c r="AC277" s="401"/>
      <c r="AD277" s="401"/>
      <c r="AE277" s="401"/>
      <c r="AF277" s="401"/>
      <c r="AG277" s="401"/>
      <c r="AH277" s="401"/>
    </row>
    <row r="278" ht="12.0" customHeight="1">
      <c r="A278" s="399"/>
      <c r="B278" s="436"/>
      <c r="C278" s="399"/>
      <c r="D278" s="399"/>
      <c r="E278" s="399"/>
      <c r="F278" s="399"/>
      <c r="G278" s="399"/>
      <c r="H278" s="436"/>
      <c r="I278" s="423"/>
      <c r="J278" s="399"/>
      <c r="K278" s="399"/>
      <c r="L278" s="468"/>
      <c r="M278" s="431"/>
      <c r="N278" s="431"/>
      <c r="O278" s="431"/>
      <c r="P278" s="430"/>
      <c r="Q278" s="468"/>
      <c r="R278" s="468"/>
      <c r="S278" s="400"/>
      <c r="T278" s="439"/>
      <c r="U278" s="400"/>
      <c r="V278" s="400"/>
      <c r="W278" s="400"/>
      <c r="X278" s="400"/>
      <c r="Y278" s="400"/>
      <c r="Z278" s="400"/>
      <c r="AA278" s="400"/>
      <c r="AB278" s="399"/>
      <c r="AC278" s="401"/>
      <c r="AD278" s="401"/>
      <c r="AE278" s="401"/>
      <c r="AF278" s="401"/>
      <c r="AG278" s="401"/>
      <c r="AH278" s="401"/>
    </row>
    <row r="279" ht="12.0" customHeight="1">
      <c r="A279" s="399"/>
      <c r="B279" s="436"/>
      <c r="C279" s="399"/>
      <c r="D279" s="399"/>
      <c r="E279" s="399"/>
      <c r="F279" s="399"/>
      <c r="G279" s="399"/>
      <c r="H279" s="436"/>
      <c r="I279" s="423"/>
      <c r="J279" s="399"/>
      <c r="K279" s="399"/>
      <c r="L279" s="468"/>
      <c r="M279" s="431"/>
      <c r="N279" s="431"/>
      <c r="O279" s="431"/>
      <c r="P279" s="430"/>
      <c r="Q279" s="468"/>
      <c r="R279" s="468"/>
      <c r="S279" s="400"/>
      <c r="T279" s="439"/>
      <c r="U279" s="400"/>
      <c r="V279" s="400"/>
      <c r="W279" s="400"/>
      <c r="X279" s="400"/>
      <c r="Y279" s="400"/>
      <c r="Z279" s="400"/>
      <c r="AA279" s="400"/>
      <c r="AB279" s="399"/>
      <c r="AC279" s="401"/>
      <c r="AD279" s="401"/>
      <c r="AE279" s="401"/>
      <c r="AF279" s="401"/>
      <c r="AG279" s="401"/>
      <c r="AH279" s="401"/>
    </row>
    <row r="280" ht="12.0" customHeight="1">
      <c r="A280" s="399"/>
      <c r="B280" s="436"/>
      <c r="C280" s="399"/>
      <c r="D280" s="399"/>
      <c r="E280" s="399"/>
      <c r="F280" s="399"/>
      <c r="G280" s="399"/>
      <c r="H280" s="436"/>
      <c r="I280" s="423"/>
      <c r="J280" s="399"/>
      <c r="K280" s="399"/>
      <c r="L280" s="468"/>
      <c r="M280" s="431"/>
      <c r="N280" s="431"/>
      <c r="O280" s="431"/>
      <c r="P280" s="430"/>
      <c r="Q280" s="468"/>
      <c r="R280" s="468"/>
      <c r="S280" s="400"/>
      <c r="T280" s="439"/>
      <c r="U280" s="400"/>
      <c r="V280" s="400"/>
      <c r="W280" s="400"/>
      <c r="X280" s="400"/>
      <c r="Y280" s="400"/>
      <c r="Z280" s="400"/>
      <c r="AA280" s="400"/>
      <c r="AB280" s="399"/>
      <c r="AC280" s="401"/>
      <c r="AD280" s="401"/>
      <c r="AE280" s="401"/>
      <c r="AF280" s="401"/>
      <c r="AG280" s="401"/>
      <c r="AH280" s="401"/>
    </row>
    <row r="281" ht="12.0" customHeight="1">
      <c r="A281" s="399"/>
      <c r="B281" s="436"/>
      <c r="C281" s="399"/>
      <c r="D281" s="399"/>
      <c r="E281" s="399"/>
      <c r="F281" s="399"/>
      <c r="G281" s="436"/>
      <c r="H281" s="436"/>
      <c r="I281" s="399"/>
      <c r="J281" s="399"/>
      <c r="K281" s="399"/>
      <c r="L281" s="436"/>
      <c r="M281" s="399"/>
      <c r="N281" s="399"/>
      <c r="O281" s="436"/>
      <c r="P281" s="399"/>
      <c r="Q281" s="399"/>
      <c r="R281" s="399"/>
      <c r="S281" s="400"/>
      <c r="T281" s="399"/>
      <c r="U281" s="400"/>
      <c r="V281" s="400"/>
      <c r="W281" s="400"/>
      <c r="X281" s="400"/>
      <c r="Y281" s="400"/>
      <c r="Z281" s="400"/>
      <c r="AA281" s="400"/>
      <c r="AB281" s="399"/>
      <c r="AC281" s="401"/>
      <c r="AD281" s="401"/>
      <c r="AE281" s="401"/>
      <c r="AF281" s="401"/>
      <c r="AG281" s="401"/>
      <c r="AH281" s="401"/>
    </row>
    <row r="282" ht="12.0" customHeight="1">
      <c r="A282" s="399"/>
      <c r="B282" s="436"/>
      <c r="C282" s="399"/>
      <c r="D282" s="399"/>
      <c r="E282" s="399"/>
      <c r="F282" s="399"/>
      <c r="G282" s="399"/>
      <c r="H282" s="399"/>
      <c r="I282" s="399"/>
      <c r="J282" s="399"/>
      <c r="K282" s="436" t="s">
        <v>607</v>
      </c>
      <c r="L282" s="436" t="s">
        <v>541</v>
      </c>
      <c r="M282" s="436" t="s">
        <v>648</v>
      </c>
      <c r="N282" s="399"/>
      <c r="O282" s="399"/>
      <c r="P282" s="436"/>
      <c r="Q282" s="399"/>
      <c r="R282" s="399"/>
      <c r="S282" s="400"/>
      <c r="T282" s="399"/>
      <c r="U282" s="400"/>
      <c r="V282" s="400"/>
      <c r="W282" s="400"/>
      <c r="X282" s="400"/>
      <c r="Y282" s="400"/>
      <c r="Z282" s="400"/>
      <c r="AA282" s="400"/>
      <c r="AB282" s="399"/>
      <c r="AC282" s="401"/>
      <c r="AD282" s="401"/>
      <c r="AE282" s="401"/>
      <c r="AF282" s="401"/>
      <c r="AG282" s="401"/>
      <c r="AH282" s="401"/>
    </row>
    <row r="283" ht="12.0" customHeight="1">
      <c r="A283" s="399"/>
      <c r="B283" s="436"/>
      <c r="C283" s="399"/>
      <c r="D283" s="469"/>
      <c r="E283" s="441" t="s">
        <v>609</v>
      </c>
      <c r="F283" s="399"/>
      <c r="G283" s="435" t="s">
        <v>357</v>
      </c>
      <c r="H283" s="435" t="s">
        <v>610</v>
      </c>
      <c r="I283" s="435" t="s">
        <v>611</v>
      </c>
      <c r="J283" s="435" t="s">
        <v>612</v>
      </c>
      <c r="K283" s="435" t="s">
        <v>613</v>
      </c>
      <c r="L283" s="435" t="s">
        <v>614</v>
      </c>
      <c r="M283" s="435" t="s">
        <v>615</v>
      </c>
      <c r="N283" s="399"/>
      <c r="O283" s="399"/>
      <c r="P283" s="436"/>
      <c r="Q283" s="399"/>
      <c r="R283" s="399"/>
      <c r="S283" s="400"/>
      <c r="T283" s="399"/>
      <c r="U283" s="400"/>
      <c r="V283" s="400"/>
      <c r="W283" s="400"/>
      <c r="X283" s="400"/>
      <c r="Y283" s="400"/>
      <c r="Z283" s="400"/>
      <c r="AA283" s="400"/>
      <c r="AB283" s="399"/>
      <c r="AC283" s="401"/>
      <c r="AD283" s="401"/>
      <c r="AE283" s="401"/>
      <c r="AF283" s="401"/>
      <c r="AG283" s="401"/>
      <c r="AH283" s="401"/>
    </row>
    <row r="284" ht="12.0" customHeight="1">
      <c r="A284" s="399"/>
      <c r="B284" s="436"/>
      <c r="C284" s="399"/>
      <c r="D284" s="424" t="s">
        <v>477</v>
      </c>
      <c r="E284" s="399" t="s">
        <v>683</v>
      </c>
      <c r="F284" s="399"/>
      <c r="G284" s="436"/>
      <c r="H284" s="483">
        <v>12917.0</v>
      </c>
      <c r="I284" s="436"/>
      <c r="J284" s="455">
        <v>400.427</v>
      </c>
      <c r="K284" s="438">
        <v>0.0</v>
      </c>
      <c r="L284" s="431">
        <v>400.427</v>
      </c>
      <c r="M284" s="431">
        <v>0.49435432098765436</v>
      </c>
      <c r="N284" s="482">
        <v>0.013333333333333334</v>
      </c>
      <c r="O284" s="399" t="s">
        <v>616</v>
      </c>
      <c r="P284" s="455">
        <v>172.2266666666667</v>
      </c>
      <c r="Q284" s="399" t="s">
        <v>671</v>
      </c>
      <c r="R284" s="399"/>
      <c r="S284" s="400"/>
      <c r="T284" s="399"/>
      <c r="U284" s="400"/>
      <c r="V284" s="400"/>
      <c r="W284" s="400"/>
      <c r="X284" s="400"/>
      <c r="Y284" s="400"/>
      <c r="Z284" s="400"/>
      <c r="AA284" s="400"/>
      <c r="AB284" s="399"/>
      <c r="AC284" s="401"/>
      <c r="AD284" s="401"/>
      <c r="AE284" s="401"/>
      <c r="AF284" s="401"/>
      <c r="AG284" s="401"/>
      <c r="AH284" s="401"/>
    </row>
    <row r="285" ht="12.0" customHeight="1">
      <c r="A285" s="399"/>
      <c r="B285" s="436"/>
      <c r="C285" s="399"/>
      <c r="D285" s="424" t="s">
        <v>477</v>
      </c>
      <c r="E285" s="399" t="s">
        <v>684</v>
      </c>
      <c r="F285" s="399"/>
      <c r="G285" s="455"/>
      <c r="H285" s="483">
        <v>6.0</v>
      </c>
      <c r="I285" s="436"/>
      <c r="J285" s="455">
        <v>0.522</v>
      </c>
      <c r="K285" s="438">
        <v>0.0</v>
      </c>
      <c r="L285" s="431">
        <v>0.522</v>
      </c>
      <c r="M285" s="431">
        <v>6.444444444444444E-4</v>
      </c>
      <c r="N285" s="482">
        <v>0.017666666666666667</v>
      </c>
      <c r="O285" s="399" t="s">
        <v>616</v>
      </c>
      <c r="P285" s="455">
        <v>0.10600000000000001</v>
      </c>
      <c r="Q285" s="399" t="s">
        <v>685</v>
      </c>
      <c r="R285" s="399"/>
      <c r="S285" s="400"/>
      <c r="T285" s="399"/>
      <c r="U285" s="400"/>
      <c r="V285" s="400"/>
      <c r="W285" s="400"/>
      <c r="X285" s="400"/>
      <c r="Y285" s="400"/>
      <c r="Z285" s="400"/>
      <c r="AA285" s="400"/>
      <c r="AB285" s="399"/>
      <c r="AC285" s="401"/>
      <c r="AD285" s="401"/>
      <c r="AE285" s="401"/>
      <c r="AF285" s="401"/>
      <c r="AG285" s="401"/>
      <c r="AH285" s="401"/>
    </row>
    <row r="286" ht="12.0" customHeight="1">
      <c r="A286" s="399"/>
      <c r="B286" s="436"/>
      <c r="C286" s="399"/>
      <c r="D286" s="424" t="s">
        <v>478</v>
      </c>
      <c r="E286" s="399" t="s">
        <v>690</v>
      </c>
      <c r="F286" s="399"/>
      <c r="G286" s="436"/>
      <c r="H286" s="483">
        <v>2369.0</v>
      </c>
      <c r="I286" s="436"/>
      <c r="J286" s="455">
        <v>73.439</v>
      </c>
      <c r="K286" s="438">
        <v>0.0</v>
      </c>
      <c r="L286" s="431">
        <v>73.439</v>
      </c>
      <c r="M286" s="431">
        <v>0.7649895833333332</v>
      </c>
      <c r="N286" s="482">
        <v>0.018000000000000002</v>
      </c>
      <c r="O286" s="399" t="s">
        <v>616</v>
      </c>
      <c r="P286" s="455">
        <v>42.642</v>
      </c>
      <c r="Q286" s="399" t="s">
        <v>691</v>
      </c>
      <c r="R286" s="399"/>
      <c r="S286" s="400"/>
      <c r="T286" s="399"/>
      <c r="U286" s="400"/>
      <c r="V286" s="400"/>
      <c r="W286" s="400"/>
      <c r="X286" s="400"/>
      <c r="Y286" s="400"/>
      <c r="Z286" s="400"/>
      <c r="AA286" s="400"/>
      <c r="AB286" s="399"/>
      <c r="AC286" s="401"/>
      <c r="AD286" s="401"/>
      <c r="AE286" s="401"/>
      <c r="AF286" s="401"/>
      <c r="AG286" s="401"/>
      <c r="AH286" s="401"/>
    </row>
    <row r="287" ht="12.0" customHeight="1">
      <c r="A287" s="399"/>
      <c r="B287" s="436"/>
      <c r="C287" s="399"/>
      <c r="D287" s="424" t="s">
        <v>478</v>
      </c>
      <c r="E287" s="399" t="s">
        <v>692</v>
      </c>
      <c r="F287" s="399"/>
      <c r="G287" s="455"/>
      <c r="H287" s="483">
        <v>171.0</v>
      </c>
      <c r="I287" s="436"/>
      <c r="J287" s="455">
        <v>14.876999999999999</v>
      </c>
      <c r="K287" s="438">
        <v>0.0</v>
      </c>
      <c r="L287" s="431">
        <v>14.876999999999999</v>
      </c>
      <c r="M287" s="431">
        <v>0.15496875</v>
      </c>
      <c r="N287" s="482">
        <v>0.023850000000000003</v>
      </c>
      <c r="O287" s="399" t="s">
        <v>616</v>
      </c>
      <c r="P287" s="455">
        <v>4.07835</v>
      </c>
      <c r="Q287" s="399" t="s">
        <v>693</v>
      </c>
      <c r="R287" s="399"/>
      <c r="S287" s="400"/>
      <c r="T287" s="399"/>
      <c r="U287" s="400"/>
      <c r="V287" s="400"/>
      <c r="W287" s="400"/>
      <c r="X287" s="400"/>
      <c r="Y287" s="400"/>
      <c r="Z287" s="400"/>
      <c r="AA287" s="400"/>
      <c r="AB287" s="399"/>
      <c r="AC287" s="401"/>
      <c r="AD287" s="401"/>
      <c r="AE287" s="401"/>
      <c r="AF287" s="401"/>
      <c r="AG287" s="401"/>
      <c r="AH287" s="401"/>
    </row>
    <row r="288" ht="12.0" customHeight="1">
      <c r="A288" s="399"/>
      <c r="B288" s="436"/>
      <c r="C288" s="399"/>
      <c r="D288" s="424" t="s">
        <v>478</v>
      </c>
      <c r="E288" s="399" t="s">
        <v>694</v>
      </c>
      <c r="F288" s="399"/>
      <c r="G288" s="436"/>
      <c r="H288" s="483">
        <v>204.0</v>
      </c>
      <c r="I288" s="436"/>
      <c r="J288" s="455">
        <v>48.96</v>
      </c>
      <c r="K288" s="438">
        <v>0.0</v>
      </c>
      <c r="L288" s="431">
        <v>48.96</v>
      </c>
      <c r="M288" s="431">
        <v>0.51</v>
      </c>
      <c r="N288" s="482">
        <v>0.072</v>
      </c>
      <c r="O288" s="399" t="s">
        <v>616</v>
      </c>
      <c r="P288" s="455">
        <v>14.687999999999999</v>
      </c>
      <c r="Q288" s="399" t="s">
        <v>695</v>
      </c>
      <c r="R288" s="399"/>
      <c r="S288" s="400"/>
      <c r="T288" s="399"/>
      <c r="U288" s="400"/>
      <c r="V288" s="400"/>
      <c r="W288" s="400"/>
      <c r="X288" s="400"/>
      <c r="Y288" s="400"/>
      <c r="Z288" s="400"/>
      <c r="AA288" s="400"/>
      <c r="AB288" s="399"/>
      <c r="AC288" s="401"/>
      <c r="AD288" s="401"/>
      <c r="AE288" s="401"/>
      <c r="AF288" s="401"/>
      <c r="AG288" s="401"/>
      <c r="AH288" s="401"/>
    </row>
    <row r="289" ht="12.0" customHeight="1">
      <c r="A289" s="399"/>
      <c r="B289" s="436"/>
      <c r="C289" s="399"/>
      <c r="D289" s="399" t="s">
        <v>477</v>
      </c>
      <c r="E289" s="399" t="s">
        <v>650</v>
      </c>
      <c r="F289" s="399"/>
      <c r="G289" s="483">
        <v>1.0</v>
      </c>
      <c r="H289" s="455"/>
      <c r="I289" s="399"/>
      <c r="J289" s="455">
        <v>54.0</v>
      </c>
      <c r="K289" s="438">
        <v>0.0</v>
      </c>
      <c r="L289" s="431">
        <v>54.0</v>
      </c>
      <c r="M289" s="431">
        <v>0.06666666666666667</v>
      </c>
      <c r="N289" s="436">
        <v>4.0</v>
      </c>
      <c r="O289" s="399" t="s">
        <v>629</v>
      </c>
      <c r="P289" s="455">
        <v>4.0</v>
      </c>
      <c r="Q289" s="424" t="s">
        <v>651</v>
      </c>
      <c r="R289" s="424"/>
      <c r="S289" s="400"/>
      <c r="T289" s="399"/>
      <c r="U289" s="400"/>
      <c r="V289" s="400"/>
      <c r="W289" s="400"/>
      <c r="X289" s="400"/>
      <c r="Y289" s="400"/>
      <c r="Z289" s="400"/>
      <c r="AA289" s="400"/>
      <c r="AB289" s="399"/>
      <c r="AC289" s="401"/>
      <c r="AD289" s="401"/>
      <c r="AE289" s="401"/>
      <c r="AF289" s="401"/>
      <c r="AG289" s="401"/>
      <c r="AH289" s="401"/>
    </row>
    <row r="290" ht="12.0" customHeight="1">
      <c r="A290" s="399"/>
      <c r="B290" s="436"/>
      <c r="C290" s="399"/>
      <c r="D290" s="399" t="s">
        <v>478</v>
      </c>
      <c r="E290" s="399" t="s">
        <v>650</v>
      </c>
      <c r="F290" s="399"/>
      <c r="G290" s="483">
        <v>1.0</v>
      </c>
      <c r="H290" s="455"/>
      <c r="I290" s="399"/>
      <c r="J290" s="455">
        <v>240.0</v>
      </c>
      <c r="K290" s="438">
        <v>0.0</v>
      </c>
      <c r="L290" s="431">
        <v>240.0</v>
      </c>
      <c r="M290" s="431">
        <v>2.5</v>
      </c>
      <c r="N290" s="436">
        <v>7.0</v>
      </c>
      <c r="O290" s="399" t="s">
        <v>629</v>
      </c>
      <c r="P290" s="455">
        <v>7.0</v>
      </c>
      <c r="Q290" s="424" t="s">
        <v>651</v>
      </c>
      <c r="R290" s="424"/>
      <c r="S290" s="400"/>
      <c r="T290" s="399"/>
      <c r="U290" s="400"/>
      <c r="V290" s="400"/>
      <c r="W290" s="400"/>
      <c r="X290" s="400"/>
      <c r="Y290" s="400"/>
      <c r="Z290" s="400"/>
      <c r="AA290" s="400"/>
      <c r="AB290" s="399"/>
      <c r="AC290" s="401"/>
      <c r="AD290" s="401"/>
      <c r="AE290" s="401"/>
      <c r="AF290" s="401"/>
      <c r="AG290" s="401"/>
      <c r="AH290" s="401"/>
    </row>
    <row r="291" ht="12.0" customHeight="1">
      <c r="A291" s="399"/>
      <c r="B291" s="436"/>
      <c r="C291" s="399"/>
      <c r="D291" s="424" t="s">
        <v>477</v>
      </c>
      <c r="E291" s="399" t="s">
        <v>662</v>
      </c>
      <c r="F291" s="399"/>
      <c r="G291" s="436"/>
      <c r="H291" s="483">
        <v>2.5</v>
      </c>
      <c r="I291" s="436"/>
      <c r="J291" s="455">
        <v>5.025</v>
      </c>
      <c r="K291" s="438">
        <v>0.5</v>
      </c>
      <c r="L291" s="431">
        <v>2.5125</v>
      </c>
      <c r="M291" s="431">
        <v>0.003101851851851852</v>
      </c>
      <c r="N291" s="436">
        <v>0.06</v>
      </c>
      <c r="O291" s="399" t="s">
        <v>616</v>
      </c>
      <c r="P291" s="455">
        <v>0.15</v>
      </c>
      <c r="Q291" s="424" t="s">
        <v>663</v>
      </c>
      <c r="R291" s="424"/>
      <c r="S291" s="400"/>
      <c r="T291" s="399"/>
      <c r="U291" s="400"/>
      <c r="V291" s="400"/>
      <c r="W291" s="400"/>
      <c r="X291" s="400"/>
      <c r="Y291" s="400"/>
      <c r="Z291" s="400"/>
      <c r="AA291" s="400"/>
      <c r="AB291" s="399"/>
      <c r="AC291" s="401"/>
      <c r="AD291" s="401"/>
      <c r="AE291" s="401"/>
      <c r="AF291" s="401"/>
      <c r="AG291" s="401"/>
      <c r="AH291" s="401"/>
    </row>
    <row r="292" ht="12.0" customHeight="1">
      <c r="A292" s="399"/>
      <c r="B292" s="436"/>
      <c r="C292" s="399"/>
      <c r="D292" s="399" t="s">
        <v>477</v>
      </c>
      <c r="E292" s="399" t="s">
        <v>654</v>
      </c>
      <c r="F292" s="399"/>
      <c r="G292" s="483">
        <v>87.0</v>
      </c>
      <c r="H292" s="455"/>
      <c r="I292" s="436"/>
      <c r="J292" s="455">
        <v>1870.0</v>
      </c>
      <c r="K292" s="438">
        <v>0.0</v>
      </c>
      <c r="L292" s="431">
        <v>1870.0</v>
      </c>
      <c r="M292" s="431">
        <v>2.308641975308642</v>
      </c>
      <c r="N292" s="436">
        <v>2.5</v>
      </c>
      <c r="O292" s="399" t="s">
        <v>629</v>
      </c>
      <c r="P292" s="455">
        <v>217.5</v>
      </c>
      <c r="Q292" s="424" t="s">
        <v>655</v>
      </c>
      <c r="R292" s="424"/>
      <c r="S292" s="400"/>
      <c r="T292" s="399"/>
      <c r="U292" s="400"/>
      <c r="V292" s="400"/>
      <c r="W292" s="400"/>
      <c r="X292" s="400"/>
      <c r="Y292" s="400"/>
      <c r="Z292" s="400"/>
      <c r="AA292" s="400"/>
      <c r="AB292" s="399"/>
      <c r="AC292" s="401"/>
      <c r="AD292" s="401"/>
      <c r="AE292" s="401"/>
      <c r="AF292" s="401"/>
      <c r="AG292" s="401"/>
      <c r="AH292" s="401"/>
    </row>
    <row r="293" ht="12.0" customHeight="1">
      <c r="A293" s="399"/>
      <c r="B293" s="436"/>
      <c r="C293" s="399"/>
      <c r="D293" s="399" t="s">
        <v>478</v>
      </c>
      <c r="E293" s="399" t="s">
        <v>654</v>
      </c>
      <c r="F293" s="399"/>
      <c r="G293" s="483">
        <v>233.0</v>
      </c>
      <c r="H293" s="455"/>
      <c r="I293" s="436"/>
      <c r="J293" s="455">
        <v>3158.0</v>
      </c>
      <c r="K293" s="438">
        <v>0.0</v>
      </c>
      <c r="L293" s="431">
        <v>3158.0</v>
      </c>
      <c r="M293" s="431">
        <v>32.895833333333336</v>
      </c>
      <c r="N293" s="436">
        <v>4.0</v>
      </c>
      <c r="O293" s="399" t="s">
        <v>629</v>
      </c>
      <c r="P293" s="455">
        <v>932.0</v>
      </c>
      <c r="Q293" s="424" t="s">
        <v>655</v>
      </c>
      <c r="R293" s="424"/>
      <c r="S293" s="400"/>
      <c r="T293" s="399"/>
      <c r="U293" s="400"/>
      <c r="V293" s="400"/>
      <c r="W293" s="400"/>
      <c r="X293" s="400"/>
      <c r="Y293" s="400"/>
      <c r="Z293" s="400"/>
      <c r="AA293" s="400"/>
      <c r="AB293" s="399"/>
      <c r="AC293" s="401"/>
      <c r="AD293" s="401"/>
      <c r="AE293" s="401"/>
      <c r="AF293" s="401"/>
      <c r="AG293" s="401"/>
      <c r="AH293" s="401"/>
    </row>
    <row r="294" ht="12.0" customHeight="1">
      <c r="A294" s="399"/>
      <c r="B294" s="436"/>
      <c r="C294" s="399"/>
      <c r="D294" s="399" t="s">
        <v>855</v>
      </c>
      <c r="E294" s="399" t="s">
        <v>1138</v>
      </c>
      <c r="F294" s="399"/>
      <c r="G294" s="483">
        <v>344.0</v>
      </c>
      <c r="H294" s="455"/>
      <c r="I294" s="436"/>
      <c r="J294" s="455">
        <v>9.6</v>
      </c>
      <c r="K294" s="438">
        <v>0.0</v>
      </c>
      <c r="L294" s="431">
        <v>9.6</v>
      </c>
      <c r="M294" s="431">
        <v>1.2</v>
      </c>
      <c r="N294" s="436">
        <v>0.25</v>
      </c>
      <c r="O294" s="399" t="s">
        <v>629</v>
      </c>
      <c r="P294" s="455">
        <v>86.0</v>
      </c>
      <c r="Q294" s="424" t="s">
        <v>263</v>
      </c>
      <c r="R294" s="424"/>
      <c r="S294" s="400"/>
      <c r="T294" s="399"/>
      <c r="U294" s="400"/>
      <c r="V294" s="400"/>
      <c r="W294" s="400"/>
      <c r="X294" s="400"/>
      <c r="Y294" s="400"/>
      <c r="Z294" s="400"/>
      <c r="AA294" s="400"/>
      <c r="AB294" s="399"/>
      <c r="AC294" s="401"/>
      <c r="AD294" s="401"/>
      <c r="AE294" s="401"/>
      <c r="AF294" s="401"/>
      <c r="AG294" s="401"/>
      <c r="AH294" s="401"/>
    </row>
    <row r="295" ht="12.0" customHeight="1">
      <c r="A295" s="399"/>
      <c r="B295" s="436"/>
      <c r="C295" s="399"/>
      <c r="D295" s="399" t="s">
        <v>477</v>
      </c>
      <c r="E295" s="399" t="s">
        <v>652</v>
      </c>
      <c r="F295" s="399"/>
      <c r="G295" s="436">
        <v>100.0</v>
      </c>
      <c r="H295" s="455"/>
      <c r="I295" s="399"/>
      <c r="J295" s="455">
        <v>50.0</v>
      </c>
      <c r="K295" s="438">
        <v>0.0</v>
      </c>
      <c r="L295" s="431">
        <v>50.0</v>
      </c>
      <c r="M295" s="431">
        <v>0.06172839506172839</v>
      </c>
      <c r="N295" s="436">
        <v>0.25</v>
      </c>
      <c r="O295" s="399" t="s">
        <v>629</v>
      </c>
      <c r="P295" s="455">
        <v>25.0</v>
      </c>
      <c r="Q295" s="424" t="s">
        <v>263</v>
      </c>
      <c r="R295" s="424"/>
      <c r="S295" s="400"/>
      <c r="T295" s="399"/>
      <c r="U295" s="400"/>
      <c r="V295" s="400"/>
      <c r="W295" s="400"/>
      <c r="X295" s="400"/>
      <c r="Y295" s="400"/>
      <c r="Z295" s="400"/>
      <c r="AA295" s="400"/>
      <c r="AB295" s="399"/>
      <c r="AC295" s="401"/>
      <c r="AD295" s="401"/>
      <c r="AE295" s="401"/>
      <c r="AF295" s="401"/>
      <c r="AG295" s="401"/>
      <c r="AH295" s="401"/>
    </row>
    <row r="296" ht="12.0" customHeight="1">
      <c r="A296" s="399"/>
      <c r="B296" s="436"/>
      <c r="C296" s="399"/>
      <c r="D296" s="399" t="s">
        <v>511</v>
      </c>
      <c r="E296" s="399" t="s">
        <v>637</v>
      </c>
      <c r="F296" s="399"/>
      <c r="G296" s="436">
        <v>100.0</v>
      </c>
      <c r="H296" s="455">
        <v>300.0</v>
      </c>
      <c r="I296" s="399"/>
      <c r="J296" s="455"/>
      <c r="K296" s="438">
        <v>0.0</v>
      </c>
      <c r="L296" s="478">
        <v>0.0</v>
      </c>
      <c r="M296" s="478">
        <v>7.5</v>
      </c>
      <c r="N296" s="436">
        <v>0.25</v>
      </c>
      <c r="O296" s="399" t="s">
        <v>629</v>
      </c>
      <c r="P296" s="479">
        <v>25.0</v>
      </c>
      <c r="Q296" s="424" t="s">
        <v>263</v>
      </c>
      <c r="R296" s="424"/>
      <c r="S296" s="400"/>
      <c r="T296" s="399"/>
      <c r="U296" s="400"/>
      <c r="V296" s="400"/>
      <c r="W296" s="400"/>
      <c r="X296" s="400"/>
      <c r="Y296" s="400"/>
      <c r="Z296" s="400"/>
      <c r="AA296" s="400"/>
      <c r="AB296" s="399"/>
      <c r="AC296" s="401"/>
      <c r="AD296" s="401"/>
      <c r="AE296" s="401"/>
      <c r="AF296" s="401"/>
      <c r="AG296" s="401"/>
      <c r="AH296" s="401"/>
    </row>
    <row r="297" ht="12.0" customHeight="1">
      <c r="A297" s="399"/>
      <c r="B297" s="436"/>
      <c r="C297" s="399"/>
      <c r="D297" s="399"/>
      <c r="E297" s="399"/>
      <c r="F297" s="399"/>
      <c r="G297" s="436"/>
      <c r="H297" s="455"/>
      <c r="I297" s="399"/>
      <c r="J297" s="455"/>
      <c r="K297" s="438"/>
      <c r="L297" s="431">
        <v>5922.337500000001</v>
      </c>
      <c r="M297" s="431">
        <v>48.46092932098766</v>
      </c>
      <c r="N297" s="436"/>
      <c r="O297" s="399"/>
      <c r="P297" s="455">
        <v>1530.3910166666667</v>
      </c>
      <c r="Q297" s="399"/>
      <c r="R297" s="399"/>
      <c r="S297" s="400"/>
      <c r="T297" s="399"/>
      <c r="U297" s="400"/>
      <c r="V297" s="400"/>
      <c r="W297" s="400"/>
      <c r="X297" s="400"/>
      <c r="Y297" s="400"/>
      <c r="Z297" s="400"/>
      <c r="AA297" s="400"/>
      <c r="AB297" s="399"/>
      <c r="AC297" s="401"/>
      <c r="AD297" s="401"/>
      <c r="AE297" s="401"/>
      <c r="AF297" s="401"/>
      <c r="AG297" s="401"/>
      <c r="AH297" s="401"/>
    </row>
    <row r="298" ht="12.0" customHeight="1">
      <c r="A298" s="399"/>
      <c r="B298" s="436"/>
      <c r="C298" s="399"/>
      <c r="D298" s="399"/>
      <c r="E298" s="399"/>
      <c r="F298" s="399"/>
      <c r="G298" s="436"/>
      <c r="H298" s="455"/>
      <c r="I298" s="399"/>
      <c r="J298" s="455"/>
      <c r="K298" s="438"/>
      <c r="L298" s="431"/>
      <c r="M298" s="431"/>
      <c r="N298" s="436"/>
      <c r="O298" s="399"/>
      <c r="P298" s="455"/>
      <c r="Q298" s="399"/>
      <c r="R298" s="399"/>
      <c r="S298" s="400"/>
      <c r="T298" s="399"/>
      <c r="U298" s="400"/>
      <c r="V298" s="400"/>
      <c r="W298" s="400"/>
      <c r="X298" s="400"/>
      <c r="Y298" s="400"/>
      <c r="Z298" s="400"/>
      <c r="AA298" s="400"/>
      <c r="AB298" s="399"/>
      <c r="AC298" s="401"/>
      <c r="AD298" s="401"/>
      <c r="AE298" s="401"/>
      <c r="AF298" s="401"/>
      <c r="AG298" s="401"/>
      <c r="AH298" s="401"/>
    </row>
    <row r="299" ht="12.0" customHeight="1">
      <c r="A299" s="399"/>
      <c r="B299" s="436"/>
      <c r="C299" s="399"/>
      <c r="D299" s="399"/>
      <c r="E299" s="441" t="s">
        <v>544</v>
      </c>
      <c r="F299" s="435" t="s">
        <v>649</v>
      </c>
      <c r="G299" s="435" t="s">
        <v>553</v>
      </c>
      <c r="H299" s="479" t="s">
        <v>631</v>
      </c>
      <c r="I299" s="435" t="s">
        <v>632</v>
      </c>
      <c r="J299" s="479" t="s">
        <v>633</v>
      </c>
      <c r="K299" s="442" t="s">
        <v>634</v>
      </c>
      <c r="L299" s="479" t="s">
        <v>635</v>
      </c>
      <c r="M299" s="431"/>
      <c r="N299" s="436"/>
      <c r="O299" s="399"/>
      <c r="P299" s="455"/>
      <c r="Q299" s="399"/>
      <c r="R299" s="399"/>
      <c r="S299" s="400"/>
      <c r="T299" s="399"/>
      <c r="U299" s="400"/>
      <c r="V299" s="400"/>
      <c r="W299" s="400"/>
      <c r="X299" s="400"/>
      <c r="Y299" s="400"/>
      <c r="Z299" s="400"/>
      <c r="AA299" s="400"/>
      <c r="AB299" s="399"/>
      <c r="AC299" s="401"/>
      <c r="AD299" s="401"/>
      <c r="AE299" s="401"/>
      <c r="AF299" s="401"/>
      <c r="AG299" s="401"/>
      <c r="AH299" s="401"/>
    </row>
    <row r="300" ht="12.0" customHeight="1">
      <c r="A300" s="399"/>
      <c r="B300" s="436"/>
      <c r="C300" s="399"/>
      <c r="D300" s="399"/>
      <c r="E300" s="399" t="s">
        <v>636</v>
      </c>
      <c r="F300" s="399"/>
      <c r="G300" s="480">
        <v>2377.4615</v>
      </c>
      <c r="H300" s="480">
        <v>2.9351376543209877</v>
      </c>
      <c r="I300" s="456">
        <v>0.0</v>
      </c>
      <c r="J300" s="456">
        <v>1467.5688271604938</v>
      </c>
      <c r="K300" s="456">
        <v>9509.846</v>
      </c>
      <c r="L300" s="456">
        <v>10977.414827160494</v>
      </c>
      <c r="M300" s="431"/>
      <c r="N300" s="436"/>
      <c r="O300" s="399"/>
      <c r="P300" s="455"/>
      <c r="Q300" s="399"/>
      <c r="R300" s="399"/>
      <c r="S300" s="400"/>
      <c r="T300" s="399"/>
      <c r="U300" s="400"/>
      <c r="V300" s="400"/>
      <c r="W300" s="400"/>
      <c r="X300" s="400"/>
      <c r="Y300" s="400"/>
      <c r="Z300" s="400"/>
      <c r="AA300" s="400"/>
      <c r="AB300" s="399"/>
      <c r="AC300" s="401"/>
      <c r="AD300" s="401"/>
      <c r="AE300" s="401"/>
      <c r="AF300" s="401"/>
      <c r="AG300" s="401"/>
      <c r="AH300" s="401"/>
    </row>
    <row r="301" ht="12.0" customHeight="1">
      <c r="A301" s="399"/>
      <c r="B301" s="436"/>
      <c r="C301" s="399"/>
      <c r="D301" s="399"/>
      <c r="E301" s="399" t="s">
        <v>478</v>
      </c>
      <c r="F301" s="399"/>
      <c r="G301" s="480">
        <v>3535.276</v>
      </c>
      <c r="H301" s="480">
        <v>36.82579166666667</v>
      </c>
      <c r="I301" s="456">
        <v>0.0</v>
      </c>
      <c r="J301" s="456">
        <v>0.0</v>
      </c>
      <c r="K301" s="456">
        <v>188536.26908000003</v>
      </c>
      <c r="L301" s="456">
        <v>188536.26908000003</v>
      </c>
      <c r="M301" s="431"/>
      <c r="N301" s="436"/>
      <c r="O301" s="399"/>
      <c r="P301" s="455"/>
      <c r="Q301" s="399"/>
      <c r="R301" s="399"/>
      <c r="S301" s="400"/>
      <c r="T301" s="399"/>
      <c r="U301" s="400"/>
      <c r="V301" s="400"/>
      <c r="W301" s="400"/>
      <c r="X301" s="400"/>
      <c r="Y301" s="400"/>
      <c r="Z301" s="400"/>
      <c r="AA301" s="400"/>
      <c r="AB301" s="399"/>
      <c r="AC301" s="401"/>
      <c r="AD301" s="401"/>
      <c r="AE301" s="401"/>
      <c r="AF301" s="401"/>
      <c r="AG301" s="401"/>
      <c r="AH301" s="401"/>
    </row>
    <row r="302" ht="12.0" customHeight="1">
      <c r="A302" s="399"/>
      <c r="B302" s="436"/>
      <c r="C302" s="399"/>
      <c r="D302" s="399"/>
      <c r="E302" s="399" t="s">
        <v>483</v>
      </c>
      <c r="F302" s="399"/>
      <c r="G302" s="480">
        <v>0.0</v>
      </c>
      <c r="H302" s="480">
        <v>0.0</v>
      </c>
      <c r="I302" s="456">
        <v>0.0</v>
      </c>
      <c r="J302" s="456">
        <v>0.0</v>
      </c>
      <c r="K302" s="456">
        <v>0.0</v>
      </c>
      <c r="L302" s="456">
        <v>0.0</v>
      </c>
      <c r="M302" s="431"/>
      <c r="N302" s="436"/>
      <c r="O302" s="399"/>
      <c r="P302" s="455"/>
      <c r="Q302" s="399"/>
      <c r="R302" s="399"/>
      <c r="S302" s="400"/>
      <c r="T302" s="399"/>
      <c r="U302" s="400"/>
      <c r="V302" s="400"/>
      <c r="W302" s="400"/>
      <c r="X302" s="400"/>
      <c r="Y302" s="400"/>
      <c r="Z302" s="400"/>
      <c r="AA302" s="400"/>
      <c r="AB302" s="399"/>
      <c r="AC302" s="401"/>
      <c r="AD302" s="401"/>
      <c r="AE302" s="401"/>
      <c r="AF302" s="401"/>
      <c r="AG302" s="401"/>
      <c r="AH302" s="401"/>
    </row>
    <row r="303" ht="12.0" customHeight="1">
      <c r="A303" s="399"/>
      <c r="B303" s="436"/>
      <c r="C303" s="399"/>
      <c r="D303" s="399"/>
      <c r="E303" s="399" t="s">
        <v>855</v>
      </c>
      <c r="F303" s="423">
        <v>6796.8</v>
      </c>
      <c r="G303" s="480">
        <v>9.6</v>
      </c>
      <c r="H303" s="480">
        <v>1.2</v>
      </c>
      <c r="I303" s="456">
        <v>78.0</v>
      </c>
      <c r="J303" s="456">
        <v>13.2</v>
      </c>
      <c r="K303" s="456">
        <v>3398.4</v>
      </c>
      <c r="L303" s="456">
        <v>3489.6</v>
      </c>
      <c r="M303" s="431"/>
      <c r="N303" s="436"/>
      <c r="O303" s="399"/>
      <c r="P303" s="455"/>
      <c r="Q303" s="399"/>
      <c r="R303" s="399"/>
      <c r="S303" s="400"/>
      <c r="T303" s="399"/>
      <c r="U303" s="400"/>
      <c r="V303" s="400"/>
      <c r="W303" s="400"/>
      <c r="X303" s="400"/>
      <c r="Y303" s="400"/>
      <c r="Z303" s="400"/>
      <c r="AA303" s="400"/>
      <c r="AB303" s="399"/>
      <c r="AC303" s="401"/>
      <c r="AD303" s="401"/>
      <c r="AE303" s="401"/>
      <c r="AF303" s="401"/>
      <c r="AG303" s="401"/>
      <c r="AH303" s="401"/>
    </row>
    <row r="304" ht="12.0" customHeight="1">
      <c r="A304" s="399"/>
      <c r="B304" s="436"/>
      <c r="C304" s="399"/>
      <c r="D304" s="399"/>
      <c r="E304" s="399" t="s">
        <v>637</v>
      </c>
      <c r="F304" s="399"/>
      <c r="G304" s="455">
        <v>60.0</v>
      </c>
      <c r="H304" s="455">
        <v>7.5</v>
      </c>
      <c r="I304" s="456">
        <v>487.5</v>
      </c>
      <c r="J304" s="456">
        <v>82.5</v>
      </c>
      <c r="K304" s="456">
        <v>150.0</v>
      </c>
      <c r="L304" s="456">
        <v>720.0</v>
      </c>
      <c r="M304" s="431"/>
      <c r="N304" s="436"/>
      <c r="O304" s="399"/>
      <c r="P304" s="455"/>
      <c r="Q304" s="399"/>
      <c r="R304" s="399"/>
      <c r="S304" s="400"/>
      <c r="T304" s="399"/>
      <c r="U304" s="400"/>
      <c r="V304" s="400"/>
      <c r="W304" s="400"/>
      <c r="X304" s="400"/>
      <c r="Y304" s="400"/>
      <c r="Z304" s="400"/>
      <c r="AA304" s="400"/>
      <c r="AB304" s="399"/>
      <c r="AC304" s="401"/>
      <c r="AD304" s="401"/>
      <c r="AE304" s="401"/>
      <c r="AF304" s="401"/>
      <c r="AG304" s="401"/>
      <c r="AH304" s="401"/>
    </row>
    <row r="305" ht="12.0" customHeight="1">
      <c r="A305" s="399"/>
      <c r="B305" s="436"/>
      <c r="C305" s="399"/>
      <c r="D305" s="399"/>
      <c r="E305" s="399"/>
      <c r="F305" s="399"/>
      <c r="G305" s="399"/>
      <c r="H305" s="399"/>
      <c r="I305" s="399"/>
      <c r="J305" s="436"/>
      <c r="K305" s="455"/>
      <c r="L305" s="436"/>
      <c r="M305" s="399"/>
      <c r="N305" s="399"/>
      <c r="O305" s="436"/>
      <c r="P305" s="399"/>
      <c r="Q305" s="399"/>
      <c r="R305" s="399"/>
      <c r="S305" s="400"/>
      <c r="T305" s="399"/>
      <c r="U305" s="400"/>
      <c r="V305" s="400"/>
      <c r="W305" s="400"/>
      <c r="X305" s="400"/>
      <c r="Y305" s="400"/>
      <c r="Z305" s="400"/>
      <c r="AA305" s="400"/>
      <c r="AB305" s="399"/>
      <c r="AC305" s="401"/>
      <c r="AD305" s="401"/>
      <c r="AE305" s="401"/>
      <c r="AF305" s="401"/>
      <c r="AG305" s="401"/>
      <c r="AH305" s="401"/>
    </row>
    <row r="306" ht="12.0" customHeight="1">
      <c r="A306" s="399"/>
      <c r="B306" s="436"/>
      <c r="C306" s="399" t="s">
        <v>1139</v>
      </c>
      <c r="D306" s="399" t="s">
        <v>1140</v>
      </c>
      <c r="E306" s="399"/>
      <c r="F306" s="399"/>
      <c r="G306" s="399"/>
      <c r="H306" s="436" t="s">
        <v>410</v>
      </c>
      <c r="I306" s="423">
        <v>60.92966666666667</v>
      </c>
      <c r="J306" s="470">
        <v>1.0</v>
      </c>
      <c r="K306" s="431">
        <v>60.92966666666667</v>
      </c>
      <c r="L306" s="468">
        <v>0.0</v>
      </c>
      <c r="M306" s="431">
        <v>0.0</v>
      </c>
      <c r="N306" s="431">
        <v>0.0</v>
      </c>
      <c r="O306" s="431">
        <v>0.0</v>
      </c>
      <c r="P306" s="430">
        <v>0.0</v>
      </c>
      <c r="Q306" s="468">
        <v>261.21099999999996</v>
      </c>
      <c r="R306" s="468"/>
      <c r="S306" s="400"/>
      <c r="T306" s="439">
        <v>0.0</v>
      </c>
      <c r="U306" s="400">
        <v>0.0</v>
      </c>
      <c r="V306" s="400">
        <v>0.0</v>
      </c>
      <c r="W306" s="400"/>
      <c r="X306" s="400">
        <v>0.0</v>
      </c>
      <c r="Y306" s="400">
        <v>1206.0853580246915</v>
      </c>
      <c r="Z306" s="400"/>
      <c r="AA306" s="400">
        <v>1206.0853580246915</v>
      </c>
      <c r="AB306" s="399"/>
      <c r="AC306" s="401"/>
      <c r="AD306" s="401"/>
      <c r="AE306" s="401"/>
      <c r="AF306" s="401"/>
      <c r="AG306" s="401"/>
      <c r="AH306" s="401"/>
    </row>
    <row r="307" ht="12.0" customHeight="1">
      <c r="A307" s="399"/>
      <c r="B307" s="436"/>
      <c r="C307" s="399"/>
      <c r="D307" s="399"/>
      <c r="E307" s="399"/>
      <c r="F307" s="399"/>
      <c r="G307" s="399"/>
      <c r="H307" s="399"/>
      <c r="I307" s="399"/>
      <c r="J307" s="436"/>
      <c r="K307" s="455"/>
      <c r="L307" s="436"/>
      <c r="M307" s="399"/>
      <c r="N307" s="399"/>
      <c r="O307" s="436"/>
      <c r="P307" s="399"/>
      <c r="Q307" s="399"/>
      <c r="R307" s="399"/>
      <c r="S307" s="400"/>
      <c r="T307" s="399"/>
      <c r="U307" s="400"/>
      <c r="V307" s="400"/>
      <c r="W307" s="400"/>
      <c r="X307" s="400"/>
      <c r="Y307" s="400"/>
      <c r="Z307" s="400"/>
      <c r="AA307" s="400"/>
      <c r="AB307" s="399"/>
      <c r="AC307" s="401"/>
      <c r="AD307" s="401"/>
      <c r="AE307" s="401"/>
      <c r="AF307" s="401"/>
      <c r="AG307" s="401"/>
      <c r="AH307" s="401"/>
    </row>
    <row r="308" ht="12.0" customHeight="1">
      <c r="A308" s="399"/>
      <c r="B308" s="436"/>
      <c r="C308" s="399"/>
      <c r="D308" s="399"/>
      <c r="E308" s="399"/>
      <c r="F308" s="399"/>
      <c r="G308" s="399"/>
      <c r="H308" s="399"/>
      <c r="I308" s="399"/>
      <c r="J308" s="399"/>
      <c r="K308" s="436" t="s">
        <v>607</v>
      </c>
      <c r="L308" s="436" t="s">
        <v>541</v>
      </c>
      <c r="M308" s="436" t="s">
        <v>648</v>
      </c>
      <c r="N308" s="399"/>
      <c r="O308" s="399"/>
      <c r="P308" s="436"/>
      <c r="Q308" s="399"/>
      <c r="R308" s="399"/>
      <c r="S308" s="400"/>
      <c r="T308" s="399"/>
      <c r="U308" s="400"/>
      <c r="V308" s="400"/>
      <c r="W308" s="400"/>
      <c r="X308" s="400"/>
      <c r="Y308" s="400"/>
      <c r="Z308" s="400"/>
      <c r="AA308" s="400"/>
      <c r="AB308" s="399"/>
      <c r="AC308" s="401"/>
      <c r="AD308" s="401"/>
      <c r="AE308" s="401"/>
      <c r="AF308" s="401"/>
      <c r="AG308" s="401"/>
      <c r="AH308" s="401"/>
    </row>
    <row r="309" ht="12.0" customHeight="1">
      <c r="A309" s="399"/>
      <c r="B309" s="436"/>
      <c r="C309" s="399"/>
      <c r="D309" s="469"/>
      <c r="E309" s="441" t="s">
        <v>609</v>
      </c>
      <c r="F309" s="399"/>
      <c r="G309" s="435" t="s">
        <v>357</v>
      </c>
      <c r="H309" s="435" t="s">
        <v>610</v>
      </c>
      <c r="I309" s="435" t="s">
        <v>611</v>
      </c>
      <c r="J309" s="435" t="s">
        <v>612</v>
      </c>
      <c r="K309" s="435" t="s">
        <v>613</v>
      </c>
      <c r="L309" s="435" t="s">
        <v>614</v>
      </c>
      <c r="M309" s="435" t="s">
        <v>615</v>
      </c>
      <c r="N309" s="399"/>
      <c r="O309" s="399"/>
      <c r="P309" s="436"/>
      <c r="Q309" s="399"/>
      <c r="R309" s="399"/>
      <c r="S309" s="400"/>
      <c r="T309" s="399"/>
      <c r="U309" s="400"/>
      <c r="V309" s="400"/>
      <c r="W309" s="400"/>
      <c r="X309" s="400"/>
      <c r="Y309" s="400"/>
      <c r="Z309" s="400"/>
      <c r="AA309" s="400"/>
      <c r="AB309" s="399"/>
      <c r="AC309" s="401"/>
      <c r="AD309" s="401"/>
      <c r="AE309" s="401"/>
      <c r="AF309" s="401"/>
      <c r="AG309" s="401"/>
      <c r="AH309" s="401"/>
    </row>
    <row r="310" ht="12.0" customHeight="1">
      <c r="A310" s="399"/>
      <c r="B310" s="436"/>
      <c r="C310" s="399"/>
      <c r="D310" s="424" t="s">
        <v>477</v>
      </c>
      <c r="E310" s="399" t="s">
        <v>662</v>
      </c>
      <c r="F310" s="399"/>
      <c r="G310" s="436"/>
      <c r="H310" s="483">
        <v>155.0</v>
      </c>
      <c r="I310" s="436"/>
      <c r="J310" s="455">
        <v>92.0</v>
      </c>
      <c r="K310" s="438">
        <v>0.5</v>
      </c>
      <c r="L310" s="431">
        <v>46.0</v>
      </c>
      <c r="M310" s="431">
        <v>0.056790123456790124</v>
      </c>
      <c r="N310" s="436">
        <v>0.06</v>
      </c>
      <c r="O310" s="399" t="s">
        <v>616</v>
      </c>
      <c r="P310" s="455">
        <v>9.299999999999999</v>
      </c>
      <c r="Q310" s="424" t="s">
        <v>663</v>
      </c>
      <c r="R310" s="424"/>
      <c r="S310" s="400"/>
      <c r="T310" s="399"/>
      <c r="U310" s="400"/>
      <c r="V310" s="400"/>
      <c r="W310" s="400"/>
      <c r="X310" s="400"/>
      <c r="Y310" s="400"/>
      <c r="Z310" s="400"/>
      <c r="AA310" s="400"/>
      <c r="AB310" s="399"/>
      <c r="AC310" s="401"/>
      <c r="AD310" s="401"/>
      <c r="AE310" s="401"/>
      <c r="AF310" s="401"/>
      <c r="AG310" s="401"/>
      <c r="AH310" s="401"/>
    </row>
    <row r="311" ht="12.0" customHeight="1">
      <c r="A311" s="399"/>
      <c r="B311" s="436"/>
      <c r="C311" s="399"/>
      <c r="D311" s="399" t="s">
        <v>477</v>
      </c>
      <c r="E311" s="399" t="s">
        <v>650</v>
      </c>
      <c r="F311" s="399"/>
      <c r="G311" s="483">
        <v>6.0</v>
      </c>
      <c r="H311" s="455"/>
      <c r="I311" s="436"/>
      <c r="J311" s="455">
        <v>114.0</v>
      </c>
      <c r="K311" s="438">
        <v>0.0</v>
      </c>
      <c r="L311" s="431">
        <v>114.0</v>
      </c>
      <c r="M311" s="431">
        <v>0.14074074074074075</v>
      </c>
      <c r="N311" s="436">
        <v>4.0</v>
      </c>
      <c r="O311" s="399" t="s">
        <v>629</v>
      </c>
      <c r="P311" s="455">
        <v>24.0</v>
      </c>
      <c r="Q311" s="424" t="s">
        <v>651</v>
      </c>
      <c r="R311" s="424"/>
      <c r="S311" s="400"/>
      <c r="T311" s="399"/>
      <c r="U311" s="400"/>
      <c r="V311" s="400"/>
      <c r="W311" s="400"/>
      <c r="X311" s="400"/>
      <c r="Y311" s="400"/>
      <c r="Z311" s="400"/>
      <c r="AA311" s="400"/>
      <c r="AB311" s="399"/>
      <c r="AC311" s="401"/>
      <c r="AD311" s="401"/>
      <c r="AE311" s="401"/>
      <c r="AF311" s="401"/>
      <c r="AG311" s="401"/>
      <c r="AH311" s="401"/>
    </row>
    <row r="312" ht="12.0" customHeight="1">
      <c r="A312" s="399"/>
      <c r="B312" s="436"/>
      <c r="C312" s="399"/>
      <c r="D312" s="399" t="s">
        <v>477</v>
      </c>
      <c r="E312" s="399" t="s">
        <v>654</v>
      </c>
      <c r="F312" s="399"/>
      <c r="G312" s="483">
        <v>2.0</v>
      </c>
      <c r="H312" s="455"/>
      <c r="I312" s="436"/>
      <c r="J312" s="455">
        <v>48.0</v>
      </c>
      <c r="K312" s="438">
        <v>0.0</v>
      </c>
      <c r="L312" s="431">
        <v>48.0</v>
      </c>
      <c r="M312" s="431">
        <v>0.05925925925925926</v>
      </c>
      <c r="N312" s="436">
        <v>2.5</v>
      </c>
      <c r="O312" s="399" t="s">
        <v>629</v>
      </c>
      <c r="P312" s="455">
        <v>5.0</v>
      </c>
      <c r="Q312" s="424" t="s">
        <v>655</v>
      </c>
      <c r="R312" s="424"/>
      <c r="S312" s="400"/>
      <c r="T312" s="399"/>
      <c r="U312" s="400"/>
      <c r="V312" s="400"/>
      <c r="W312" s="400"/>
      <c r="X312" s="400"/>
      <c r="Y312" s="400"/>
      <c r="Z312" s="400"/>
      <c r="AA312" s="400"/>
      <c r="AB312" s="399"/>
      <c r="AC312" s="401"/>
      <c r="AD312" s="401"/>
      <c r="AE312" s="401"/>
      <c r="AF312" s="401"/>
      <c r="AG312" s="401"/>
      <c r="AH312" s="401"/>
    </row>
    <row r="313" ht="12.0" customHeight="1">
      <c r="A313" s="399"/>
      <c r="B313" s="436"/>
      <c r="C313" s="399"/>
      <c r="D313" s="424" t="s">
        <v>477</v>
      </c>
      <c r="E313" s="399" t="s">
        <v>683</v>
      </c>
      <c r="F313" s="399"/>
      <c r="G313" s="436"/>
      <c r="H313" s="483">
        <v>1680.0</v>
      </c>
      <c r="I313" s="436"/>
      <c r="J313" s="455">
        <v>52.08</v>
      </c>
      <c r="K313" s="438">
        <v>0.0</v>
      </c>
      <c r="L313" s="431">
        <v>52.08</v>
      </c>
      <c r="M313" s="431">
        <v>0.0642962962962963</v>
      </c>
      <c r="N313" s="482">
        <v>0.013333333333333334</v>
      </c>
      <c r="O313" s="399" t="s">
        <v>616</v>
      </c>
      <c r="P313" s="455">
        <v>22.400000000000002</v>
      </c>
      <c r="Q313" s="399" t="s">
        <v>671</v>
      </c>
      <c r="R313" s="399"/>
      <c r="S313" s="400"/>
      <c r="T313" s="399"/>
      <c r="U313" s="400"/>
      <c r="V313" s="400"/>
      <c r="W313" s="400"/>
      <c r="X313" s="400"/>
      <c r="Y313" s="400"/>
      <c r="Z313" s="400"/>
      <c r="AA313" s="400"/>
      <c r="AB313" s="399"/>
      <c r="AC313" s="401"/>
      <c r="AD313" s="401"/>
      <c r="AE313" s="401"/>
      <c r="AF313" s="401"/>
      <c r="AG313" s="401"/>
      <c r="AH313" s="401"/>
    </row>
    <row r="314" ht="12.0" customHeight="1">
      <c r="A314" s="399"/>
      <c r="B314" s="436"/>
      <c r="C314" s="399"/>
      <c r="D314" s="424" t="s">
        <v>477</v>
      </c>
      <c r="E314" s="399" t="s">
        <v>684</v>
      </c>
      <c r="F314" s="399"/>
      <c r="G314" s="455"/>
      <c r="H314" s="483">
        <v>13.0</v>
      </c>
      <c r="I314" s="436"/>
      <c r="J314" s="455">
        <v>1.131</v>
      </c>
      <c r="K314" s="438">
        <v>0.0</v>
      </c>
      <c r="L314" s="478">
        <v>1.131</v>
      </c>
      <c r="M314" s="478">
        <v>0.0013962962962962963</v>
      </c>
      <c r="N314" s="482">
        <v>0.017666666666666667</v>
      </c>
      <c r="O314" s="399" t="s">
        <v>616</v>
      </c>
      <c r="P314" s="479">
        <v>0.22966666666666669</v>
      </c>
      <c r="Q314" s="399" t="s">
        <v>685</v>
      </c>
      <c r="R314" s="399"/>
      <c r="S314" s="400"/>
      <c r="T314" s="399"/>
      <c r="U314" s="400"/>
      <c r="V314" s="400"/>
      <c r="W314" s="400"/>
      <c r="X314" s="400"/>
      <c r="Y314" s="400"/>
      <c r="Z314" s="400"/>
      <c r="AA314" s="400"/>
      <c r="AB314" s="399"/>
      <c r="AC314" s="401"/>
      <c r="AD314" s="401"/>
      <c r="AE314" s="401"/>
      <c r="AF314" s="401"/>
      <c r="AG314" s="401"/>
      <c r="AH314" s="401"/>
    </row>
    <row r="315" ht="12.0" customHeight="1">
      <c r="A315" s="399"/>
      <c r="B315" s="436"/>
      <c r="C315" s="399"/>
      <c r="D315" s="399"/>
      <c r="E315" s="399"/>
      <c r="F315" s="399"/>
      <c r="G315" s="436"/>
      <c r="H315" s="455"/>
      <c r="I315" s="399"/>
      <c r="J315" s="455"/>
      <c r="K315" s="438"/>
      <c r="L315" s="431">
        <v>261.21099999999996</v>
      </c>
      <c r="M315" s="431">
        <v>0.3224827160493827</v>
      </c>
      <c r="N315" s="436"/>
      <c r="O315" s="399"/>
      <c r="P315" s="455">
        <v>60.92966666666667</v>
      </c>
      <c r="Q315" s="424"/>
      <c r="R315" s="424"/>
      <c r="S315" s="400"/>
      <c r="T315" s="399"/>
      <c r="U315" s="400"/>
      <c r="V315" s="400"/>
      <c r="W315" s="400"/>
      <c r="X315" s="400"/>
      <c r="Y315" s="400"/>
      <c r="Z315" s="400"/>
      <c r="AA315" s="400"/>
      <c r="AB315" s="399"/>
      <c r="AC315" s="401"/>
      <c r="AD315" s="401"/>
      <c r="AE315" s="401"/>
      <c r="AF315" s="401"/>
      <c r="AG315" s="401"/>
      <c r="AH315" s="401"/>
    </row>
    <row r="316" ht="12.0" customHeight="1">
      <c r="A316" s="399"/>
      <c r="B316" s="436"/>
      <c r="C316" s="399"/>
      <c r="D316" s="399"/>
      <c r="E316" s="399"/>
      <c r="F316" s="399"/>
      <c r="G316" s="399"/>
      <c r="H316" s="399"/>
      <c r="I316" s="399"/>
      <c r="J316" s="436"/>
      <c r="K316" s="455"/>
      <c r="L316" s="436"/>
      <c r="M316" s="399"/>
      <c r="N316" s="399"/>
      <c r="O316" s="436"/>
      <c r="P316" s="399"/>
      <c r="Q316" s="399"/>
      <c r="R316" s="399"/>
      <c r="S316" s="400"/>
      <c r="T316" s="399"/>
      <c r="U316" s="400"/>
      <c r="V316" s="400"/>
      <c r="W316" s="400"/>
      <c r="X316" s="400"/>
      <c r="Y316" s="400"/>
      <c r="Z316" s="400"/>
      <c r="AA316" s="400"/>
      <c r="AB316" s="399"/>
      <c r="AC316" s="401"/>
      <c r="AD316" s="401"/>
      <c r="AE316" s="401"/>
      <c r="AF316" s="401"/>
      <c r="AG316" s="401"/>
      <c r="AH316" s="401"/>
    </row>
    <row r="317" ht="12.0" customHeight="1">
      <c r="A317" s="399"/>
      <c r="B317" s="436"/>
      <c r="C317" s="399"/>
      <c r="D317" s="399"/>
      <c r="E317" s="441" t="s">
        <v>544</v>
      </c>
      <c r="F317" s="399"/>
      <c r="G317" s="435" t="s">
        <v>553</v>
      </c>
      <c r="H317" s="479" t="s">
        <v>631</v>
      </c>
      <c r="I317" s="435" t="s">
        <v>632</v>
      </c>
      <c r="J317" s="479" t="s">
        <v>633</v>
      </c>
      <c r="K317" s="442" t="s">
        <v>634</v>
      </c>
      <c r="L317" s="479" t="s">
        <v>635</v>
      </c>
      <c r="M317" s="431"/>
      <c r="N317" s="436"/>
      <c r="O317" s="399"/>
      <c r="P317" s="455"/>
      <c r="Q317" s="399"/>
      <c r="R317" s="399"/>
      <c r="S317" s="400"/>
      <c r="T317" s="399"/>
      <c r="U317" s="400"/>
      <c r="V317" s="400"/>
      <c r="W317" s="400"/>
      <c r="X317" s="400"/>
      <c r="Y317" s="400"/>
      <c r="Z317" s="400"/>
      <c r="AA317" s="400"/>
      <c r="AB317" s="399"/>
      <c r="AC317" s="401"/>
      <c r="AD317" s="401"/>
      <c r="AE317" s="401"/>
      <c r="AF317" s="401"/>
      <c r="AG317" s="401"/>
      <c r="AH317" s="401"/>
    </row>
    <row r="318" ht="12.0" customHeight="1">
      <c r="A318" s="399"/>
      <c r="B318" s="436"/>
      <c r="C318" s="399"/>
      <c r="D318" s="399"/>
      <c r="E318" s="399" t="s">
        <v>636</v>
      </c>
      <c r="F318" s="399"/>
      <c r="G318" s="480">
        <v>261.21099999999996</v>
      </c>
      <c r="H318" s="480">
        <v>0.3224827160493827</v>
      </c>
      <c r="I318" s="456">
        <v>0.0</v>
      </c>
      <c r="J318" s="456">
        <v>161.24135802469135</v>
      </c>
      <c r="K318" s="456">
        <v>1044.844</v>
      </c>
      <c r="L318" s="456">
        <v>1206.0853580246915</v>
      </c>
      <c r="M318" s="431"/>
      <c r="N318" s="436"/>
      <c r="O318" s="399"/>
      <c r="P318" s="455"/>
      <c r="Q318" s="399"/>
      <c r="R318" s="399"/>
      <c r="S318" s="400"/>
      <c r="T318" s="399"/>
      <c r="U318" s="400"/>
      <c r="V318" s="400"/>
      <c r="W318" s="400"/>
      <c r="X318" s="400"/>
      <c r="Y318" s="400"/>
      <c r="Z318" s="400"/>
      <c r="AA318" s="400"/>
      <c r="AB318" s="399"/>
      <c r="AC318" s="401"/>
      <c r="AD318" s="401"/>
      <c r="AE318" s="401"/>
      <c r="AF318" s="401"/>
      <c r="AG318" s="401"/>
      <c r="AH318" s="401"/>
    </row>
    <row r="319" ht="12.0" hidden="1" customHeight="1">
      <c r="A319" s="399"/>
      <c r="B319" s="436"/>
      <c r="C319" s="399"/>
      <c r="D319" s="399"/>
      <c r="E319" s="399" t="s">
        <v>478</v>
      </c>
      <c r="F319" s="399"/>
      <c r="G319" s="480">
        <v>0.0</v>
      </c>
      <c r="H319" s="480">
        <v>0.0</v>
      </c>
      <c r="I319" s="456">
        <v>0.0</v>
      </c>
      <c r="J319" s="456">
        <v>0.0</v>
      </c>
      <c r="K319" s="456">
        <v>0.0</v>
      </c>
      <c r="L319" s="456">
        <v>0.0</v>
      </c>
      <c r="M319" s="431"/>
      <c r="N319" s="436"/>
      <c r="O319" s="399"/>
      <c r="P319" s="455"/>
      <c r="Q319" s="399"/>
      <c r="R319" s="399"/>
      <c r="S319" s="400"/>
      <c r="T319" s="399"/>
      <c r="U319" s="400"/>
      <c r="V319" s="400"/>
      <c r="W319" s="400"/>
      <c r="X319" s="400"/>
      <c r="Y319" s="400"/>
      <c r="Z319" s="400"/>
      <c r="AA319" s="400"/>
      <c r="AB319" s="399"/>
      <c r="AC319" s="401"/>
      <c r="AD319" s="401"/>
      <c r="AE319" s="401"/>
      <c r="AF319" s="401"/>
      <c r="AG319" s="401"/>
      <c r="AH319" s="401"/>
    </row>
    <row r="320" ht="12.0" hidden="1" customHeight="1">
      <c r="A320" s="399"/>
      <c r="B320" s="436"/>
      <c r="C320" s="399"/>
      <c r="D320" s="399"/>
      <c r="E320" s="399" t="s">
        <v>483</v>
      </c>
      <c r="F320" s="399"/>
      <c r="G320" s="480">
        <v>0.0</v>
      </c>
      <c r="H320" s="480">
        <v>0.0</v>
      </c>
      <c r="I320" s="456">
        <v>0.0</v>
      </c>
      <c r="J320" s="456">
        <v>0.0</v>
      </c>
      <c r="K320" s="456">
        <v>0.0</v>
      </c>
      <c r="L320" s="456">
        <v>0.0</v>
      </c>
      <c r="M320" s="431"/>
      <c r="N320" s="436"/>
      <c r="O320" s="399"/>
      <c r="P320" s="455"/>
      <c r="Q320" s="399"/>
      <c r="R320" s="399"/>
      <c r="S320" s="400"/>
      <c r="T320" s="399"/>
      <c r="U320" s="400"/>
      <c r="V320" s="400"/>
      <c r="W320" s="400"/>
      <c r="X320" s="400"/>
      <c r="Y320" s="400"/>
      <c r="Z320" s="400"/>
      <c r="AA320" s="400"/>
      <c r="AB320" s="399"/>
      <c r="AC320" s="401"/>
      <c r="AD320" s="401"/>
      <c r="AE320" s="401"/>
      <c r="AF320" s="401"/>
      <c r="AG320" s="401"/>
      <c r="AH320" s="401"/>
    </row>
    <row r="321" ht="12.0" hidden="1" customHeight="1">
      <c r="A321" s="399"/>
      <c r="B321" s="436"/>
      <c r="C321" s="399"/>
      <c r="D321" s="399"/>
      <c r="E321" s="399" t="s">
        <v>637</v>
      </c>
      <c r="F321" s="399"/>
      <c r="G321" s="455">
        <v>0.0</v>
      </c>
      <c r="H321" s="455">
        <v>0.0</v>
      </c>
      <c r="I321" s="456">
        <v>0.0</v>
      </c>
      <c r="J321" s="456">
        <v>0.0</v>
      </c>
      <c r="K321" s="456">
        <v>0.0</v>
      </c>
      <c r="L321" s="456">
        <v>0.0</v>
      </c>
      <c r="M321" s="431"/>
      <c r="N321" s="436"/>
      <c r="O321" s="399"/>
      <c r="P321" s="455"/>
      <c r="Q321" s="399"/>
      <c r="R321" s="399"/>
      <c r="S321" s="400"/>
      <c r="T321" s="399"/>
      <c r="U321" s="400"/>
      <c r="V321" s="400"/>
      <c r="W321" s="400"/>
      <c r="X321" s="400"/>
      <c r="Y321" s="400"/>
      <c r="Z321" s="400"/>
      <c r="AA321" s="400"/>
      <c r="AB321" s="399"/>
      <c r="AC321" s="401"/>
      <c r="AD321" s="401"/>
      <c r="AE321" s="401"/>
      <c r="AF321" s="401"/>
      <c r="AG321" s="401"/>
      <c r="AH321" s="401"/>
    </row>
    <row r="322" ht="12.0" hidden="1" customHeight="1">
      <c r="A322" s="399"/>
      <c r="B322" s="436"/>
      <c r="C322" s="399"/>
      <c r="D322" s="469"/>
      <c r="E322" s="399" t="s">
        <v>667</v>
      </c>
      <c r="F322" s="399"/>
      <c r="G322" s="455">
        <v>0.0</v>
      </c>
      <c r="H322" s="455">
        <v>0.0</v>
      </c>
      <c r="I322" s="456">
        <v>0.0</v>
      </c>
      <c r="J322" s="456">
        <v>0.0</v>
      </c>
      <c r="K322" s="456">
        <v>0.0</v>
      </c>
      <c r="L322" s="456">
        <v>0.0</v>
      </c>
      <c r="M322" s="431"/>
      <c r="N322" s="436"/>
      <c r="O322" s="399"/>
      <c r="P322" s="455"/>
      <c r="Q322" s="399"/>
      <c r="R322" s="399"/>
      <c r="S322" s="400"/>
      <c r="T322" s="399"/>
      <c r="U322" s="400"/>
      <c r="V322" s="400"/>
      <c r="W322" s="400"/>
      <c r="X322" s="400"/>
      <c r="Y322" s="400"/>
      <c r="Z322" s="400"/>
      <c r="AA322" s="400"/>
      <c r="AB322" s="399"/>
      <c r="AC322" s="401"/>
      <c r="AD322" s="401"/>
      <c r="AE322" s="401"/>
      <c r="AF322" s="401"/>
      <c r="AG322" s="401"/>
      <c r="AH322" s="401"/>
    </row>
    <row r="323" ht="12.0" hidden="1" customHeight="1">
      <c r="A323" s="399"/>
      <c r="B323" s="436"/>
      <c r="C323" s="399"/>
      <c r="D323" s="399"/>
      <c r="E323" s="399"/>
      <c r="F323" s="399"/>
      <c r="G323" s="399"/>
      <c r="H323" s="399"/>
      <c r="I323" s="399"/>
      <c r="J323" s="436"/>
      <c r="K323" s="455"/>
      <c r="L323" s="436"/>
      <c r="M323" s="399"/>
      <c r="N323" s="399"/>
      <c r="O323" s="436"/>
      <c r="P323" s="399"/>
      <c r="Q323" s="399"/>
      <c r="R323" s="399"/>
      <c r="S323" s="400"/>
      <c r="T323" s="399"/>
      <c r="U323" s="400"/>
      <c r="V323" s="400"/>
      <c r="W323" s="400"/>
      <c r="X323" s="400"/>
      <c r="Y323" s="400"/>
      <c r="Z323" s="400"/>
      <c r="AA323" s="400"/>
      <c r="AB323" s="399"/>
      <c r="AC323" s="401"/>
      <c r="AD323" s="401"/>
      <c r="AE323" s="401"/>
      <c r="AF323" s="401"/>
      <c r="AG323" s="401"/>
      <c r="AH323" s="401"/>
    </row>
    <row r="324" ht="12.0" hidden="1" customHeight="1">
      <c r="A324" s="399"/>
      <c r="B324" s="436"/>
      <c r="C324" s="399"/>
      <c r="D324" s="399"/>
      <c r="E324" s="399"/>
      <c r="F324" s="399"/>
      <c r="G324" s="399"/>
      <c r="H324" s="399"/>
      <c r="I324" s="399"/>
      <c r="J324" s="436"/>
      <c r="K324" s="455"/>
      <c r="L324" s="436"/>
      <c r="M324" s="399"/>
      <c r="N324" s="399"/>
      <c r="O324" s="436"/>
      <c r="P324" s="399"/>
      <c r="Q324" s="399"/>
      <c r="R324" s="399"/>
      <c r="S324" s="400"/>
      <c r="T324" s="399"/>
      <c r="U324" s="400"/>
      <c r="V324" s="400"/>
      <c r="W324" s="400"/>
      <c r="X324" s="400"/>
      <c r="Y324" s="400"/>
      <c r="Z324" s="400"/>
      <c r="AA324" s="400"/>
      <c r="AB324" s="399"/>
      <c r="AC324" s="401"/>
      <c r="AD324" s="401"/>
      <c r="AE324" s="401"/>
      <c r="AF324" s="401"/>
      <c r="AG324" s="401"/>
      <c r="AH324" s="401"/>
    </row>
    <row r="325" ht="12.0" customHeight="1">
      <c r="A325" s="399"/>
      <c r="B325" s="436"/>
      <c r="C325" s="399"/>
      <c r="D325" s="399"/>
      <c r="E325" s="399"/>
      <c r="F325" s="399"/>
      <c r="G325" s="399"/>
      <c r="H325" s="399"/>
      <c r="I325" s="399"/>
      <c r="J325" s="436"/>
      <c r="K325" s="455"/>
      <c r="L325" s="436"/>
      <c r="M325" s="399"/>
      <c r="N325" s="399"/>
      <c r="O325" s="436"/>
      <c r="P325" s="399"/>
      <c r="Q325" s="399"/>
      <c r="R325" s="399"/>
      <c r="S325" s="400"/>
      <c r="T325" s="399"/>
      <c r="U325" s="400"/>
      <c r="V325" s="400"/>
      <c r="W325" s="400"/>
      <c r="X325" s="400"/>
      <c r="Y325" s="400"/>
      <c r="Z325" s="400"/>
      <c r="AA325" s="400"/>
      <c r="AB325" s="399"/>
      <c r="AC325" s="401"/>
      <c r="AD325" s="401"/>
      <c r="AE325" s="401"/>
      <c r="AF325" s="401"/>
      <c r="AG325" s="401"/>
      <c r="AH325" s="401"/>
    </row>
    <row r="326" ht="12.0" customHeight="1">
      <c r="A326" s="449"/>
      <c r="B326" s="462">
        <v>2.14</v>
      </c>
      <c r="C326" s="449" t="s">
        <v>1141</v>
      </c>
      <c r="D326" s="449"/>
      <c r="E326" s="449"/>
      <c r="F326" s="449"/>
      <c r="G326" s="449"/>
      <c r="H326" s="462"/>
      <c r="I326" s="452">
        <v>511.36</v>
      </c>
      <c r="J326" s="473"/>
      <c r="K326" s="452">
        <v>511.36</v>
      </c>
      <c r="L326" s="452">
        <v>0.0</v>
      </c>
      <c r="M326" s="452">
        <v>585.45</v>
      </c>
      <c r="N326" s="452">
        <v>0.0</v>
      </c>
      <c r="O326" s="452">
        <v>0.0</v>
      </c>
      <c r="P326" s="452">
        <v>0.0</v>
      </c>
      <c r="Q326" s="452">
        <v>1829.5</v>
      </c>
      <c r="R326" s="452">
        <v>0.0</v>
      </c>
      <c r="S326" s="453">
        <v>0.0</v>
      </c>
      <c r="T326" s="453">
        <v>0.0</v>
      </c>
      <c r="U326" s="453">
        <v>31222.0485</v>
      </c>
      <c r="V326" s="453">
        <v>0.0</v>
      </c>
      <c r="W326" s="453">
        <v>0.0</v>
      </c>
      <c r="X326" s="453">
        <v>0.0</v>
      </c>
      <c r="Y326" s="453">
        <v>8447.32098765432</v>
      </c>
      <c r="Z326" s="453">
        <v>0.0</v>
      </c>
      <c r="AA326" s="453">
        <v>39669.36948765432</v>
      </c>
      <c r="AB326" s="449"/>
      <c r="AC326" s="401"/>
      <c r="AD326" s="401"/>
      <c r="AE326" s="401"/>
      <c r="AF326" s="401"/>
      <c r="AG326" s="401"/>
      <c r="AH326" s="401"/>
    </row>
    <row r="327" ht="12.0" customHeight="1">
      <c r="A327" s="399"/>
      <c r="B327" s="436"/>
      <c r="C327" s="399"/>
      <c r="D327" s="399"/>
      <c r="E327" s="399"/>
      <c r="F327" s="399"/>
      <c r="G327" s="399"/>
      <c r="H327" s="399"/>
      <c r="I327" s="399"/>
      <c r="J327" s="436"/>
      <c r="K327" s="455"/>
      <c r="L327" s="436"/>
      <c r="M327" s="399"/>
      <c r="N327" s="399"/>
      <c r="O327" s="436"/>
      <c r="P327" s="399"/>
      <c r="Q327" s="399"/>
      <c r="R327" s="399"/>
      <c r="S327" s="400"/>
      <c r="T327" s="399"/>
      <c r="U327" s="400"/>
      <c r="V327" s="400"/>
      <c r="W327" s="400"/>
      <c r="X327" s="400"/>
      <c r="Y327" s="400"/>
      <c r="Z327" s="400"/>
      <c r="AA327" s="400"/>
      <c r="AB327" s="399"/>
      <c r="AC327" s="401"/>
      <c r="AD327" s="401"/>
      <c r="AE327" s="401"/>
      <c r="AF327" s="401"/>
      <c r="AG327" s="401"/>
      <c r="AH327" s="401"/>
    </row>
    <row r="328" ht="12.0" customHeight="1">
      <c r="A328" s="399"/>
      <c r="B328" s="436"/>
      <c r="C328" s="399" t="s">
        <v>1142</v>
      </c>
      <c r="D328" s="399" t="s">
        <v>1143</v>
      </c>
      <c r="E328" s="399"/>
      <c r="F328" s="399"/>
      <c r="G328" s="399"/>
      <c r="H328" s="436" t="s">
        <v>410</v>
      </c>
      <c r="I328" s="431">
        <v>104.24</v>
      </c>
      <c r="J328" s="470">
        <v>1.0</v>
      </c>
      <c r="K328" s="431">
        <v>104.24</v>
      </c>
      <c r="L328" s="468">
        <v>0.0</v>
      </c>
      <c r="M328" s="431">
        <v>308.0</v>
      </c>
      <c r="N328" s="431"/>
      <c r="O328" s="431"/>
      <c r="P328" s="430"/>
      <c r="Q328" s="468">
        <v>324.0</v>
      </c>
      <c r="R328" s="468"/>
      <c r="S328" s="400"/>
      <c r="T328" s="439">
        <v>0.0</v>
      </c>
      <c r="U328" s="400">
        <v>16425.64</v>
      </c>
      <c r="V328" s="400"/>
      <c r="W328" s="400"/>
      <c r="X328" s="400"/>
      <c r="Y328" s="400">
        <v>1496.0</v>
      </c>
      <c r="Z328" s="400"/>
      <c r="AA328" s="400">
        <v>17921.64</v>
      </c>
      <c r="AB328" s="399"/>
      <c r="AC328" s="401"/>
      <c r="AD328" s="401"/>
      <c r="AE328" s="401"/>
      <c r="AF328" s="401"/>
      <c r="AG328" s="401"/>
      <c r="AH328" s="401"/>
    </row>
    <row r="329" ht="12.0" customHeight="1">
      <c r="A329" s="399"/>
      <c r="B329" s="436"/>
      <c r="C329" s="399"/>
      <c r="D329" s="399"/>
      <c r="E329" s="399"/>
      <c r="F329" s="399"/>
      <c r="G329" s="399"/>
      <c r="H329" s="436"/>
      <c r="I329" s="431"/>
      <c r="J329" s="470"/>
      <c r="K329" s="431"/>
      <c r="L329" s="468"/>
      <c r="M329" s="400"/>
      <c r="N329" s="399"/>
      <c r="O329" s="399"/>
      <c r="P329" s="399"/>
      <c r="Q329" s="399"/>
      <c r="R329" s="399"/>
      <c r="S329" s="400"/>
      <c r="T329" s="399"/>
      <c r="U329" s="400"/>
      <c r="V329" s="400"/>
      <c r="W329" s="400"/>
      <c r="X329" s="400"/>
      <c r="Y329" s="400"/>
      <c r="Z329" s="400"/>
      <c r="AA329" s="400"/>
      <c r="AB329" s="399"/>
      <c r="AC329" s="401"/>
      <c r="AD329" s="401"/>
      <c r="AE329" s="401"/>
      <c r="AF329" s="401"/>
      <c r="AG329" s="401"/>
      <c r="AH329" s="401"/>
    </row>
    <row r="330" ht="12.0" customHeight="1">
      <c r="A330" s="399"/>
      <c r="B330" s="436"/>
      <c r="C330" s="399"/>
      <c r="D330" s="399"/>
      <c r="E330" s="399"/>
      <c r="F330" s="399"/>
      <c r="G330" s="399"/>
      <c r="H330" s="399"/>
      <c r="I330" s="399"/>
      <c r="J330" s="399"/>
      <c r="K330" s="436" t="s">
        <v>607</v>
      </c>
      <c r="L330" s="436" t="s">
        <v>541</v>
      </c>
      <c r="M330" s="436" t="s">
        <v>648</v>
      </c>
      <c r="N330" s="399"/>
      <c r="O330" s="399"/>
      <c r="P330" s="436"/>
      <c r="Q330" s="399"/>
      <c r="R330" s="399"/>
      <c r="S330" s="400"/>
      <c r="T330" s="399"/>
      <c r="U330" s="400"/>
      <c r="V330" s="400"/>
      <c r="W330" s="400"/>
      <c r="X330" s="400"/>
      <c r="Y330" s="400"/>
      <c r="Z330" s="400"/>
      <c r="AA330" s="400"/>
      <c r="AB330" s="399"/>
      <c r="AC330" s="401"/>
      <c r="AD330" s="401"/>
      <c r="AE330" s="401"/>
      <c r="AF330" s="401"/>
      <c r="AG330" s="401"/>
      <c r="AH330" s="401"/>
    </row>
    <row r="331" ht="12.0" customHeight="1">
      <c r="A331" s="399"/>
      <c r="B331" s="436"/>
      <c r="C331" s="399"/>
      <c r="D331" s="469"/>
      <c r="E331" s="441" t="s">
        <v>609</v>
      </c>
      <c r="F331" s="399"/>
      <c r="G331" s="435" t="s">
        <v>357</v>
      </c>
      <c r="H331" s="435" t="s">
        <v>610</v>
      </c>
      <c r="I331" s="435" t="s">
        <v>611</v>
      </c>
      <c r="J331" s="435" t="s">
        <v>612</v>
      </c>
      <c r="K331" s="435" t="s">
        <v>613</v>
      </c>
      <c r="L331" s="435" t="s">
        <v>614</v>
      </c>
      <c r="M331" s="435" t="s">
        <v>615</v>
      </c>
      <c r="N331" s="399"/>
      <c r="O331" s="399"/>
      <c r="P331" s="436"/>
      <c r="Q331" s="399"/>
      <c r="R331" s="399"/>
      <c r="S331" s="400"/>
      <c r="T331" s="399"/>
      <c r="U331" s="400"/>
      <c r="V331" s="400"/>
      <c r="W331" s="400"/>
      <c r="X331" s="400"/>
      <c r="Y331" s="400"/>
      <c r="Z331" s="400"/>
      <c r="AA331" s="400"/>
      <c r="AB331" s="399"/>
      <c r="AC331" s="401"/>
      <c r="AD331" s="401"/>
      <c r="AE331" s="401"/>
      <c r="AF331" s="401"/>
      <c r="AG331" s="401"/>
      <c r="AH331" s="401"/>
    </row>
    <row r="332" ht="12.0" customHeight="1">
      <c r="A332" s="399"/>
      <c r="B332" s="436"/>
      <c r="C332" s="399"/>
      <c r="D332" s="424" t="s">
        <v>477</v>
      </c>
      <c r="E332" s="399" t="s">
        <v>662</v>
      </c>
      <c r="F332" s="399"/>
      <c r="G332" s="436"/>
      <c r="H332" s="483">
        <v>274.0</v>
      </c>
      <c r="I332" s="436"/>
      <c r="J332" s="455">
        <v>648.0</v>
      </c>
      <c r="K332" s="438">
        <v>0.5</v>
      </c>
      <c r="L332" s="431">
        <v>324.0</v>
      </c>
      <c r="M332" s="431">
        <v>0.4</v>
      </c>
      <c r="N332" s="436">
        <v>0.06</v>
      </c>
      <c r="O332" s="399" t="s">
        <v>616</v>
      </c>
      <c r="P332" s="455">
        <v>16.439999999999998</v>
      </c>
      <c r="Q332" s="424" t="s">
        <v>663</v>
      </c>
      <c r="R332" s="424"/>
      <c r="S332" s="400"/>
      <c r="T332" s="399"/>
      <c r="U332" s="400"/>
      <c r="V332" s="400"/>
      <c r="W332" s="400"/>
      <c r="X332" s="400"/>
      <c r="Y332" s="400"/>
      <c r="Z332" s="400"/>
      <c r="AA332" s="400"/>
      <c r="AB332" s="399"/>
      <c r="AC332" s="401"/>
      <c r="AD332" s="401"/>
      <c r="AE332" s="401"/>
      <c r="AF332" s="401"/>
      <c r="AG332" s="401"/>
      <c r="AH332" s="401"/>
    </row>
    <row r="333" ht="12.0" customHeight="1">
      <c r="A333" s="399"/>
      <c r="B333" s="436"/>
      <c r="C333" s="399"/>
      <c r="D333" s="399" t="s">
        <v>478</v>
      </c>
      <c r="E333" s="399" t="s">
        <v>662</v>
      </c>
      <c r="F333" s="399"/>
      <c r="G333" s="436"/>
      <c r="H333" s="455">
        <v>615.0</v>
      </c>
      <c r="I333" s="399"/>
      <c r="J333" s="455">
        <v>340.0</v>
      </c>
      <c r="K333" s="438">
        <v>0.5</v>
      </c>
      <c r="L333" s="431">
        <v>170.0</v>
      </c>
      <c r="M333" s="431">
        <v>1.7708333333333333</v>
      </c>
      <c r="N333" s="436">
        <v>0.12</v>
      </c>
      <c r="O333" s="399" t="s">
        <v>616</v>
      </c>
      <c r="P333" s="455">
        <v>73.8</v>
      </c>
      <c r="Q333" s="424" t="s">
        <v>663</v>
      </c>
      <c r="R333" s="424"/>
      <c r="S333" s="400"/>
      <c r="T333" s="399"/>
      <c r="U333" s="400"/>
      <c r="V333" s="400"/>
      <c r="W333" s="400"/>
      <c r="X333" s="400"/>
      <c r="Y333" s="400"/>
      <c r="Z333" s="400"/>
      <c r="AA333" s="400"/>
      <c r="AB333" s="399"/>
      <c r="AC333" s="401"/>
      <c r="AD333" s="401"/>
      <c r="AE333" s="401"/>
      <c r="AF333" s="401"/>
      <c r="AG333" s="401"/>
      <c r="AH333" s="401"/>
    </row>
    <row r="334" ht="12.0" customHeight="1">
      <c r="A334" s="399"/>
      <c r="B334" s="436"/>
      <c r="C334" s="399"/>
      <c r="D334" s="399" t="s">
        <v>478</v>
      </c>
      <c r="E334" s="399" t="s">
        <v>650</v>
      </c>
      <c r="F334" s="399"/>
      <c r="G334" s="483">
        <v>2.0</v>
      </c>
      <c r="H334" s="455"/>
      <c r="I334" s="399"/>
      <c r="J334" s="455">
        <v>138.0</v>
      </c>
      <c r="K334" s="438">
        <v>0.0</v>
      </c>
      <c r="L334" s="478">
        <v>138.0</v>
      </c>
      <c r="M334" s="478">
        <v>1.4375</v>
      </c>
      <c r="N334" s="436">
        <v>7.0</v>
      </c>
      <c r="O334" s="399" t="s">
        <v>629</v>
      </c>
      <c r="P334" s="455">
        <v>14.0</v>
      </c>
      <c r="Q334" s="424" t="s">
        <v>651</v>
      </c>
      <c r="R334" s="424"/>
      <c r="S334" s="400"/>
      <c r="T334" s="399"/>
      <c r="U334" s="400"/>
      <c r="V334" s="400"/>
      <c r="W334" s="400"/>
      <c r="X334" s="400"/>
      <c r="Y334" s="400"/>
      <c r="Z334" s="400"/>
      <c r="AA334" s="400"/>
      <c r="AB334" s="399"/>
      <c r="AC334" s="401"/>
      <c r="AD334" s="401"/>
      <c r="AE334" s="401"/>
      <c r="AF334" s="401"/>
      <c r="AG334" s="401"/>
      <c r="AH334" s="401"/>
    </row>
    <row r="335" ht="12.0" customHeight="1">
      <c r="A335" s="399"/>
      <c r="B335" s="436"/>
      <c r="C335" s="399"/>
      <c r="D335" s="399"/>
      <c r="E335" s="399"/>
      <c r="F335" s="399"/>
      <c r="G335" s="436"/>
      <c r="H335" s="455"/>
      <c r="I335" s="399"/>
      <c r="J335" s="455"/>
      <c r="K335" s="438"/>
      <c r="L335" s="478"/>
      <c r="M335" s="478"/>
      <c r="N335" s="436"/>
      <c r="O335" s="399"/>
      <c r="P335" s="479"/>
      <c r="Q335" s="424"/>
      <c r="R335" s="424"/>
      <c r="S335" s="400"/>
      <c r="T335" s="399"/>
      <c r="U335" s="400"/>
      <c r="V335" s="400"/>
      <c r="W335" s="400"/>
      <c r="X335" s="400"/>
      <c r="Y335" s="400"/>
      <c r="Z335" s="400"/>
      <c r="AA335" s="400"/>
      <c r="AB335" s="399"/>
      <c r="AC335" s="401"/>
      <c r="AD335" s="401"/>
      <c r="AE335" s="401"/>
      <c r="AF335" s="401"/>
      <c r="AG335" s="401"/>
      <c r="AH335" s="401"/>
    </row>
    <row r="336" ht="12.0" customHeight="1">
      <c r="A336" s="399"/>
      <c r="B336" s="436"/>
      <c r="C336" s="399"/>
      <c r="D336" s="399"/>
      <c r="E336" s="399"/>
      <c r="F336" s="399"/>
      <c r="G336" s="436"/>
      <c r="H336" s="455"/>
      <c r="I336" s="399"/>
      <c r="J336" s="455"/>
      <c r="K336" s="438"/>
      <c r="L336" s="431">
        <v>632.0</v>
      </c>
      <c r="M336" s="431">
        <v>3.6083333333333334</v>
      </c>
      <c r="N336" s="436"/>
      <c r="O336" s="399"/>
      <c r="P336" s="455">
        <v>104.24</v>
      </c>
      <c r="Q336" s="399"/>
      <c r="R336" s="399"/>
      <c r="S336" s="400"/>
      <c r="T336" s="399"/>
      <c r="U336" s="400"/>
      <c r="V336" s="400"/>
      <c r="W336" s="400"/>
      <c r="X336" s="400"/>
      <c r="Y336" s="400"/>
      <c r="Z336" s="400"/>
      <c r="AA336" s="400"/>
      <c r="AB336" s="399"/>
      <c r="AC336" s="401"/>
      <c r="AD336" s="401"/>
      <c r="AE336" s="401"/>
      <c r="AF336" s="401"/>
      <c r="AG336" s="401"/>
      <c r="AH336" s="401"/>
    </row>
    <row r="337" ht="12.0" customHeight="1">
      <c r="A337" s="399"/>
      <c r="B337" s="436"/>
      <c r="C337" s="399"/>
      <c r="D337" s="399"/>
      <c r="E337" s="399"/>
      <c r="F337" s="399"/>
      <c r="G337" s="436"/>
      <c r="H337" s="455"/>
      <c r="I337" s="399"/>
      <c r="J337" s="455"/>
      <c r="K337" s="438"/>
      <c r="L337" s="431"/>
      <c r="M337" s="431"/>
      <c r="N337" s="436"/>
      <c r="O337" s="399"/>
      <c r="P337" s="455"/>
      <c r="Q337" s="399"/>
      <c r="R337" s="399"/>
      <c r="S337" s="400"/>
      <c r="T337" s="399"/>
      <c r="U337" s="400"/>
      <c r="V337" s="400"/>
      <c r="W337" s="400"/>
      <c r="X337" s="400"/>
      <c r="Y337" s="400"/>
      <c r="Z337" s="400"/>
      <c r="AA337" s="400"/>
      <c r="AB337" s="399"/>
      <c r="AC337" s="401"/>
      <c r="AD337" s="401"/>
      <c r="AE337" s="401"/>
      <c r="AF337" s="401"/>
      <c r="AG337" s="401"/>
      <c r="AH337" s="401"/>
    </row>
    <row r="338" ht="12.0" customHeight="1">
      <c r="A338" s="399"/>
      <c r="B338" s="436"/>
      <c r="C338" s="399"/>
      <c r="D338" s="399"/>
      <c r="E338" s="441" t="s">
        <v>544</v>
      </c>
      <c r="F338" s="399"/>
      <c r="G338" s="435" t="s">
        <v>553</v>
      </c>
      <c r="H338" s="479" t="s">
        <v>631</v>
      </c>
      <c r="I338" s="435" t="s">
        <v>632</v>
      </c>
      <c r="J338" s="479" t="s">
        <v>633</v>
      </c>
      <c r="K338" s="442" t="s">
        <v>634</v>
      </c>
      <c r="L338" s="479" t="s">
        <v>635</v>
      </c>
      <c r="M338" s="431"/>
      <c r="N338" s="436"/>
      <c r="O338" s="399"/>
      <c r="P338" s="455"/>
      <c r="Q338" s="399"/>
      <c r="R338" s="399"/>
      <c r="S338" s="400"/>
      <c r="T338" s="399"/>
      <c r="U338" s="400"/>
      <c r="V338" s="400"/>
      <c r="W338" s="400"/>
      <c r="X338" s="400"/>
      <c r="Y338" s="400"/>
      <c r="Z338" s="400"/>
      <c r="AA338" s="400"/>
      <c r="AB338" s="399"/>
      <c r="AC338" s="401"/>
      <c r="AD338" s="401"/>
      <c r="AE338" s="401"/>
      <c r="AF338" s="401"/>
      <c r="AG338" s="401"/>
      <c r="AH338" s="401"/>
    </row>
    <row r="339" ht="12.0" customHeight="1">
      <c r="A339" s="399"/>
      <c r="B339" s="436"/>
      <c r="C339" s="399"/>
      <c r="D339" s="399"/>
      <c r="E339" s="399" t="s">
        <v>636</v>
      </c>
      <c r="F339" s="399"/>
      <c r="G339" s="480">
        <v>324.0</v>
      </c>
      <c r="H339" s="480">
        <v>0.4</v>
      </c>
      <c r="I339" s="456">
        <v>0.0</v>
      </c>
      <c r="J339" s="456">
        <v>200.0</v>
      </c>
      <c r="K339" s="456">
        <v>1296.0</v>
      </c>
      <c r="L339" s="456">
        <v>1496.0</v>
      </c>
      <c r="M339" s="431"/>
      <c r="N339" s="436"/>
      <c r="O339" s="399"/>
      <c r="P339" s="455"/>
      <c r="Q339" s="399"/>
      <c r="R339" s="399"/>
      <c r="S339" s="400"/>
      <c r="T339" s="399"/>
      <c r="U339" s="400"/>
      <c r="V339" s="400"/>
      <c r="W339" s="400"/>
      <c r="X339" s="400"/>
      <c r="Y339" s="400"/>
      <c r="Z339" s="400"/>
      <c r="AA339" s="400"/>
      <c r="AB339" s="399"/>
      <c r="AC339" s="401"/>
      <c r="AD339" s="401"/>
      <c r="AE339" s="401"/>
      <c r="AF339" s="401"/>
      <c r="AG339" s="401"/>
      <c r="AH339" s="401"/>
    </row>
    <row r="340" ht="12.0" customHeight="1">
      <c r="A340" s="399"/>
      <c r="B340" s="436"/>
      <c r="C340" s="399"/>
      <c r="D340" s="399"/>
      <c r="E340" s="399" t="s">
        <v>478</v>
      </c>
      <c r="F340" s="399"/>
      <c r="G340" s="480">
        <v>308.0</v>
      </c>
      <c r="H340" s="480">
        <v>3.208333333333333</v>
      </c>
      <c r="I340" s="456">
        <v>0.0</v>
      </c>
      <c r="J340" s="456">
        <v>0.0</v>
      </c>
      <c r="K340" s="456">
        <v>16425.64</v>
      </c>
      <c r="L340" s="456">
        <v>16425.64</v>
      </c>
      <c r="M340" s="431"/>
      <c r="N340" s="436"/>
      <c r="O340" s="399"/>
      <c r="P340" s="455"/>
      <c r="Q340" s="399"/>
      <c r="R340" s="399"/>
      <c r="S340" s="400"/>
      <c r="T340" s="399"/>
      <c r="U340" s="400"/>
      <c r="V340" s="400"/>
      <c r="W340" s="400"/>
      <c r="X340" s="400"/>
      <c r="Y340" s="400"/>
      <c r="Z340" s="400"/>
      <c r="AA340" s="400"/>
      <c r="AB340" s="399"/>
      <c r="AC340" s="401"/>
      <c r="AD340" s="401"/>
      <c r="AE340" s="401"/>
      <c r="AF340" s="401"/>
      <c r="AG340" s="401"/>
      <c r="AH340" s="401"/>
    </row>
    <row r="341" ht="12.0" customHeight="1">
      <c r="A341" s="399"/>
      <c r="B341" s="436"/>
      <c r="C341" s="399"/>
      <c r="D341" s="399"/>
      <c r="E341" s="399"/>
      <c r="F341" s="399"/>
      <c r="G341" s="431"/>
      <c r="H341" s="436"/>
      <c r="I341" s="455"/>
      <c r="J341" s="431"/>
      <c r="K341" s="455"/>
      <c r="L341" s="470"/>
      <c r="M341" s="468"/>
      <c r="N341" s="431"/>
      <c r="O341" s="399"/>
      <c r="P341" s="399"/>
      <c r="Q341" s="399"/>
      <c r="R341" s="399"/>
      <c r="S341" s="400"/>
      <c r="T341" s="399"/>
      <c r="U341" s="400"/>
      <c r="V341" s="400"/>
      <c r="W341" s="400"/>
      <c r="X341" s="400"/>
      <c r="Y341" s="400"/>
      <c r="Z341" s="400"/>
      <c r="AA341" s="400"/>
      <c r="AB341" s="399"/>
      <c r="AC341" s="401"/>
      <c r="AD341" s="401"/>
      <c r="AE341" s="401"/>
      <c r="AF341" s="401"/>
      <c r="AG341" s="401"/>
      <c r="AH341" s="401"/>
    </row>
    <row r="342" ht="12.0" customHeight="1">
      <c r="A342" s="399"/>
      <c r="B342" s="436"/>
      <c r="C342" s="399" t="s">
        <v>1144</v>
      </c>
      <c r="D342" s="399" t="s">
        <v>1145</v>
      </c>
      <c r="E342" s="399"/>
      <c r="F342" s="399"/>
      <c r="G342" s="399"/>
      <c r="H342" s="436" t="s">
        <v>410</v>
      </c>
      <c r="I342" s="423">
        <v>52.32</v>
      </c>
      <c r="J342" s="470">
        <v>1.0</v>
      </c>
      <c r="K342" s="431">
        <v>52.32</v>
      </c>
      <c r="L342" s="468">
        <v>0.0</v>
      </c>
      <c r="M342" s="431">
        <v>47.5</v>
      </c>
      <c r="N342" s="431"/>
      <c r="O342" s="431"/>
      <c r="P342" s="430"/>
      <c r="Q342" s="468">
        <v>460.0</v>
      </c>
      <c r="R342" s="468"/>
      <c r="S342" s="400"/>
      <c r="T342" s="439">
        <v>0.0</v>
      </c>
      <c r="U342" s="400">
        <v>2533.175</v>
      </c>
      <c r="V342" s="400"/>
      <c r="W342" s="400"/>
      <c r="X342" s="400"/>
      <c r="Y342" s="400">
        <v>2123.9506172839506</v>
      </c>
      <c r="Z342" s="400"/>
      <c r="AA342" s="400">
        <v>4657.125617283951</v>
      </c>
      <c r="AB342" s="399"/>
      <c r="AC342" s="401"/>
      <c r="AD342" s="401"/>
      <c r="AE342" s="401"/>
      <c r="AF342" s="401"/>
      <c r="AG342" s="401"/>
      <c r="AH342" s="401"/>
    </row>
    <row r="343" ht="12.0" customHeight="1">
      <c r="A343" s="399"/>
      <c r="B343" s="436"/>
      <c r="C343" s="399"/>
      <c r="D343" s="399"/>
      <c r="E343" s="399"/>
      <c r="F343" s="399"/>
      <c r="G343" s="399"/>
      <c r="H343" s="399"/>
      <c r="I343" s="399"/>
      <c r="J343" s="436"/>
      <c r="K343" s="455"/>
      <c r="L343" s="436"/>
      <c r="M343" s="399"/>
      <c r="N343" s="399"/>
      <c r="O343" s="436"/>
      <c r="P343" s="399"/>
      <c r="Q343" s="399"/>
      <c r="R343" s="399"/>
      <c r="S343" s="400"/>
      <c r="T343" s="399"/>
      <c r="U343" s="400"/>
      <c r="V343" s="400"/>
      <c r="W343" s="400"/>
      <c r="X343" s="400"/>
      <c r="Y343" s="400"/>
      <c r="Z343" s="400"/>
      <c r="AA343" s="400"/>
      <c r="AB343" s="399"/>
      <c r="AC343" s="401"/>
      <c r="AD343" s="401"/>
      <c r="AE343" s="401"/>
      <c r="AF343" s="401"/>
      <c r="AG343" s="401"/>
      <c r="AH343" s="401"/>
    </row>
    <row r="344" ht="12.0" customHeight="1">
      <c r="A344" s="399"/>
      <c r="B344" s="436"/>
      <c r="C344" s="399"/>
      <c r="D344" s="399"/>
      <c r="E344" s="399"/>
      <c r="F344" s="399"/>
      <c r="G344" s="399"/>
      <c r="H344" s="399"/>
      <c r="I344" s="399"/>
      <c r="J344" s="399"/>
      <c r="K344" s="436" t="s">
        <v>607</v>
      </c>
      <c r="L344" s="436" t="s">
        <v>541</v>
      </c>
      <c r="M344" s="436" t="s">
        <v>648</v>
      </c>
      <c r="N344" s="399"/>
      <c r="O344" s="399"/>
      <c r="P344" s="436"/>
      <c r="Q344" s="399"/>
      <c r="R344" s="399"/>
      <c r="S344" s="400"/>
      <c r="T344" s="399"/>
      <c r="U344" s="400"/>
      <c r="V344" s="400"/>
      <c r="W344" s="400"/>
      <c r="X344" s="400"/>
      <c r="Y344" s="400"/>
      <c r="Z344" s="400"/>
      <c r="AA344" s="400"/>
      <c r="AB344" s="399"/>
      <c r="AC344" s="401"/>
      <c r="AD344" s="401"/>
      <c r="AE344" s="401"/>
      <c r="AF344" s="401"/>
      <c r="AG344" s="401"/>
      <c r="AH344" s="401"/>
    </row>
    <row r="345" ht="12.0" customHeight="1">
      <c r="A345" s="399"/>
      <c r="B345" s="436"/>
      <c r="C345" s="399"/>
      <c r="D345" s="469"/>
      <c r="E345" s="441" t="s">
        <v>609</v>
      </c>
      <c r="F345" s="399"/>
      <c r="G345" s="435" t="s">
        <v>357</v>
      </c>
      <c r="H345" s="435" t="s">
        <v>610</v>
      </c>
      <c r="I345" s="435" t="s">
        <v>611</v>
      </c>
      <c r="J345" s="435" t="s">
        <v>612</v>
      </c>
      <c r="K345" s="435" t="s">
        <v>613</v>
      </c>
      <c r="L345" s="435" t="s">
        <v>614</v>
      </c>
      <c r="M345" s="435" t="s">
        <v>615</v>
      </c>
      <c r="N345" s="399"/>
      <c r="O345" s="399"/>
      <c r="P345" s="436"/>
      <c r="Q345" s="399"/>
      <c r="R345" s="399"/>
      <c r="S345" s="400"/>
      <c r="T345" s="399"/>
      <c r="U345" s="400"/>
      <c r="V345" s="400"/>
      <c r="W345" s="400"/>
      <c r="X345" s="400"/>
      <c r="Y345" s="400"/>
      <c r="Z345" s="400"/>
      <c r="AA345" s="400"/>
      <c r="AB345" s="399"/>
      <c r="AC345" s="401"/>
      <c r="AD345" s="401"/>
      <c r="AE345" s="401"/>
      <c r="AF345" s="401"/>
      <c r="AG345" s="401"/>
      <c r="AH345" s="401"/>
    </row>
    <row r="346" ht="12.0" customHeight="1">
      <c r="A346" s="399"/>
      <c r="B346" s="436"/>
      <c r="C346" s="399"/>
      <c r="D346" s="424" t="s">
        <v>477</v>
      </c>
      <c r="E346" s="399" t="s">
        <v>662</v>
      </c>
      <c r="F346" s="399"/>
      <c r="G346" s="436"/>
      <c r="H346" s="483">
        <v>300.0</v>
      </c>
      <c r="I346" s="436"/>
      <c r="J346" s="455">
        <v>920.0</v>
      </c>
      <c r="K346" s="438">
        <v>0.5</v>
      </c>
      <c r="L346" s="431">
        <v>460.0</v>
      </c>
      <c r="M346" s="431">
        <v>0.5679012345679012</v>
      </c>
      <c r="N346" s="436">
        <v>0.06</v>
      </c>
      <c r="O346" s="399" t="s">
        <v>616</v>
      </c>
      <c r="P346" s="455">
        <v>18.0</v>
      </c>
      <c r="Q346" s="424" t="s">
        <v>663</v>
      </c>
      <c r="R346" s="424"/>
      <c r="S346" s="400"/>
      <c r="T346" s="399"/>
      <c r="U346" s="400"/>
      <c r="V346" s="400"/>
      <c r="W346" s="400"/>
      <c r="X346" s="400"/>
      <c r="Y346" s="400"/>
      <c r="Z346" s="400"/>
      <c r="AA346" s="400"/>
      <c r="AB346" s="399"/>
      <c r="AC346" s="401"/>
      <c r="AD346" s="401"/>
      <c r="AE346" s="401"/>
      <c r="AF346" s="401"/>
      <c r="AG346" s="401"/>
      <c r="AH346" s="401"/>
    </row>
    <row r="347" ht="12.0" customHeight="1">
      <c r="A347" s="399"/>
      <c r="B347" s="436"/>
      <c r="C347" s="399"/>
      <c r="D347" s="399" t="s">
        <v>478</v>
      </c>
      <c r="E347" s="399" t="s">
        <v>662</v>
      </c>
      <c r="F347" s="399"/>
      <c r="G347" s="436"/>
      <c r="H347" s="455">
        <v>286.0</v>
      </c>
      <c r="I347" s="399"/>
      <c r="J347" s="455">
        <v>95.0</v>
      </c>
      <c r="K347" s="438">
        <v>0.5</v>
      </c>
      <c r="L347" s="478">
        <v>47.5</v>
      </c>
      <c r="M347" s="478">
        <v>0.4947916666666667</v>
      </c>
      <c r="N347" s="436">
        <v>0.12</v>
      </c>
      <c r="O347" s="399" t="s">
        <v>616</v>
      </c>
      <c r="P347" s="479">
        <v>34.32</v>
      </c>
      <c r="Q347" s="424" t="s">
        <v>663</v>
      </c>
      <c r="R347" s="424"/>
      <c r="S347" s="400"/>
      <c r="T347" s="399"/>
      <c r="U347" s="400"/>
      <c r="V347" s="400"/>
      <c r="W347" s="400"/>
      <c r="X347" s="400"/>
      <c r="Y347" s="400"/>
      <c r="Z347" s="400"/>
      <c r="AA347" s="400"/>
      <c r="AB347" s="399"/>
      <c r="AC347" s="401"/>
      <c r="AD347" s="401"/>
      <c r="AE347" s="401"/>
      <c r="AF347" s="401"/>
      <c r="AG347" s="401"/>
      <c r="AH347" s="401"/>
    </row>
    <row r="348" ht="12.0" customHeight="1">
      <c r="A348" s="399"/>
      <c r="B348" s="436"/>
      <c r="C348" s="399"/>
      <c r="D348" s="399"/>
      <c r="E348" s="399"/>
      <c r="F348" s="399"/>
      <c r="G348" s="436"/>
      <c r="H348" s="455"/>
      <c r="I348" s="436"/>
      <c r="J348" s="455"/>
      <c r="K348" s="438"/>
      <c r="L348" s="478"/>
      <c r="M348" s="478"/>
      <c r="N348" s="436"/>
      <c r="O348" s="399"/>
      <c r="P348" s="479"/>
      <c r="Q348" s="424"/>
      <c r="R348" s="424"/>
      <c r="S348" s="400"/>
      <c r="T348" s="399"/>
      <c r="U348" s="400"/>
      <c r="V348" s="400"/>
      <c r="W348" s="400"/>
      <c r="X348" s="400"/>
      <c r="Y348" s="400"/>
      <c r="Z348" s="400"/>
      <c r="AA348" s="400"/>
      <c r="AB348" s="399"/>
      <c r="AC348" s="401"/>
      <c r="AD348" s="401"/>
      <c r="AE348" s="401"/>
      <c r="AF348" s="401"/>
      <c r="AG348" s="401"/>
      <c r="AH348" s="401"/>
    </row>
    <row r="349" ht="12.0" customHeight="1">
      <c r="A349" s="399"/>
      <c r="B349" s="436"/>
      <c r="C349" s="399"/>
      <c r="D349" s="399"/>
      <c r="E349" s="399"/>
      <c r="F349" s="399"/>
      <c r="G349" s="436"/>
      <c r="H349" s="455"/>
      <c r="I349" s="399"/>
      <c r="J349" s="455"/>
      <c r="K349" s="438"/>
      <c r="L349" s="431">
        <v>507.5</v>
      </c>
      <c r="M349" s="431">
        <v>1.0626929012345678</v>
      </c>
      <c r="N349" s="436"/>
      <c r="O349" s="399"/>
      <c r="P349" s="455">
        <v>52.32</v>
      </c>
      <c r="Q349" s="424"/>
      <c r="R349" s="424"/>
      <c r="S349" s="400"/>
      <c r="T349" s="399"/>
      <c r="U349" s="400"/>
      <c r="V349" s="400"/>
      <c r="W349" s="400"/>
      <c r="X349" s="400"/>
      <c r="Y349" s="400"/>
      <c r="Z349" s="400"/>
      <c r="AA349" s="400"/>
      <c r="AB349" s="399"/>
      <c r="AC349" s="401"/>
      <c r="AD349" s="401"/>
      <c r="AE349" s="401"/>
      <c r="AF349" s="401"/>
      <c r="AG349" s="401"/>
      <c r="AH349" s="401"/>
    </row>
    <row r="350" ht="12.0" customHeight="1">
      <c r="A350" s="399"/>
      <c r="B350" s="436"/>
      <c r="C350" s="399"/>
      <c r="D350" s="399"/>
      <c r="E350" s="399"/>
      <c r="F350" s="399"/>
      <c r="G350" s="399"/>
      <c r="H350" s="399"/>
      <c r="I350" s="399"/>
      <c r="J350" s="436"/>
      <c r="K350" s="455"/>
      <c r="L350" s="436"/>
      <c r="M350" s="399"/>
      <c r="N350" s="399"/>
      <c r="O350" s="436"/>
      <c r="P350" s="399"/>
      <c r="Q350" s="399"/>
      <c r="R350" s="399"/>
      <c r="S350" s="400"/>
      <c r="T350" s="399"/>
      <c r="U350" s="400"/>
      <c r="V350" s="400"/>
      <c r="W350" s="400"/>
      <c r="X350" s="400"/>
      <c r="Y350" s="400"/>
      <c r="Z350" s="400"/>
      <c r="AA350" s="400"/>
      <c r="AB350" s="399"/>
      <c r="AC350" s="401"/>
      <c r="AD350" s="401"/>
      <c r="AE350" s="401"/>
      <c r="AF350" s="401"/>
      <c r="AG350" s="401"/>
      <c r="AH350" s="401"/>
    </row>
    <row r="351" ht="12.0" customHeight="1">
      <c r="A351" s="399"/>
      <c r="B351" s="436"/>
      <c r="C351" s="399"/>
      <c r="D351" s="399"/>
      <c r="E351" s="441" t="s">
        <v>544</v>
      </c>
      <c r="F351" s="399"/>
      <c r="G351" s="435" t="s">
        <v>553</v>
      </c>
      <c r="H351" s="479" t="s">
        <v>631</v>
      </c>
      <c r="I351" s="435" t="s">
        <v>632</v>
      </c>
      <c r="J351" s="479" t="s">
        <v>633</v>
      </c>
      <c r="K351" s="442" t="s">
        <v>634</v>
      </c>
      <c r="L351" s="479" t="s">
        <v>635</v>
      </c>
      <c r="M351" s="431"/>
      <c r="N351" s="436"/>
      <c r="O351" s="399"/>
      <c r="P351" s="455"/>
      <c r="Q351" s="399"/>
      <c r="R351" s="399"/>
      <c r="S351" s="400"/>
      <c r="T351" s="399"/>
      <c r="U351" s="400"/>
      <c r="V351" s="400"/>
      <c r="W351" s="400"/>
      <c r="X351" s="400"/>
      <c r="Y351" s="400"/>
      <c r="Z351" s="400"/>
      <c r="AA351" s="400"/>
      <c r="AB351" s="399"/>
      <c r="AC351" s="401"/>
      <c r="AD351" s="401"/>
      <c r="AE351" s="401"/>
      <c r="AF351" s="401"/>
      <c r="AG351" s="401"/>
      <c r="AH351" s="401"/>
    </row>
    <row r="352" ht="12.0" customHeight="1">
      <c r="A352" s="399"/>
      <c r="B352" s="436"/>
      <c r="C352" s="399"/>
      <c r="D352" s="399"/>
      <c r="E352" s="399" t="s">
        <v>636</v>
      </c>
      <c r="F352" s="399"/>
      <c r="G352" s="480">
        <v>460.0</v>
      </c>
      <c r="H352" s="480">
        <v>0.5679012345679012</v>
      </c>
      <c r="I352" s="456">
        <v>0.0</v>
      </c>
      <c r="J352" s="456">
        <v>283.9506172839506</v>
      </c>
      <c r="K352" s="456">
        <v>1840.0</v>
      </c>
      <c r="L352" s="456">
        <v>2123.9506172839506</v>
      </c>
      <c r="M352" s="431"/>
      <c r="N352" s="436"/>
      <c r="O352" s="399"/>
      <c r="P352" s="455"/>
      <c r="Q352" s="399"/>
      <c r="R352" s="399"/>
      <c r="S352" s="400"/>
      <c r="T352" s="399"/>
      <c r="U352" s="400"/>
      <c r="V352" s="400"/>
      <c r="W352" s="400"/>
      <c r="X352" s="400"/>
      <c r="Y352" s="400"/>
      <c r="Z352" s="400"/>
      <c r="AA352" s="400"/>
      <c r="AB352" s="399"/>
      <c r="AC352" s="401"/>
      <c r="AD352" s="401"/>
      <c r="AE352" s="401"/>
      <c r="AF352" s="401"/>
      <c r="AG352" s="401"/>
      <c r="AH352" s="401"/>
    </row>
    <row r="353" ht="12.0" customHeight="1">
      <c r="A353" s="399"/>
      <c r="B353" s="436"/>
      <c r="C353" s="399"/>
      <c r="D353" s="399"/>
      <c r="E353" s="399" t="s">
        <v>478</v>
      </c>
      <c r="F353" s="399"/>
      <c r="G353" s="480">
        <v>47.5</v>
      </c>
      <c r="H353" s="480">
        <v>0.4947916666666667</v>
      </c>
      <c r="I353" s="456">
        <v>0.0</v>
      </c>
      <c r="J353" s="456">
        <v>0.0</v>
      </c>
      <c r="K353" s="456">
        <v>2533.175</v>
      </c>
      <c r="L353" s="456">
        <v>2533.175</v>
      </c>
      <c r="M353" s="431"/>
      <c r="N353" s="436"/>
      <c r="O353" s="399"/>
      <c r="P353" s="455"/>
      <c r="Q353" s="399"/>
      <c r="R353" s="399"/>
      <c r="S353" s="400"/>
      <c r="T353" s="399"/>
      <c r="U353" s="400"/>
      <c r="V353" s="400"/>
      <c r="W353" s="400"/>
      <c r="X353" s="400"/>
      <c r="Y353" s="400"/>
      <c r="Z353" s="400"/>
      <c r="AA353" s="400"/>
      <c r="AB353" s="399"/>
      <c r="AC353" s="401"/>
      <c r="AD353" s="401"/>
      <c r="AE353" s="401"/>
      <c r="AF353" s="401"/>
      <c r="AG353" s="401"/>
      <c r="AH353" s="401"/>
    </row>
    <row r="354" ht="12.0" customHeight="1">
      <c r="A354" s="399"/>
      <c r="B354" s="436"/>
      <c r="C354" s="399"/>
      <c r="D354" s="399"/>
      <c r="E354" s="399"/>
      <c r="F354" s="399"/>
      <c r="G354" s="399"/>
      <c r="H354" s="399"/>
      <c r="I354" s="399"/>
      <c r="J354" s="436"/>
      <c r="K354" s="455"/>
      <c r="L354" s="436"/>
      <c r="M354" s="399"/>
      <c r="N354" s="399"/>
      <c r="O354" s="436"/>
      <c r="P354" s="399"/>
      <c r="Q354" s="399"/>
      <c r="R354" s="399"/>
      <c r="S354" s="400"/>
      <c r="T354" s="399"/>
      <c r="U354" s="400"/>
      <c r="V354" s="400"/>
      <c r="W354" s="400"/>
      <c r="X354" s="400"/>
      <c r="Y354" s="400"/>
      <c r="Z354" s="400"/>
      <c r="AA354" s="400"/>
      <c r="AB354" s="399"/>
      <c r="AC354" s="401"/>
      <c r="AD354" s="401"/>
      <c r="AE354" s="401"/>
      <c r="AF354" s="401"/>
      <c r="AG354" s="401"/>
      <c r="AH354" s="401"/>
    </row>
    <row r="355" ht="12.0" customHeight="1">
      <c r="A355" s="399"/>
      <c r="B355" s="436"/>
      <c r="C355" s="399" t="s">
        <v>1146</v>
      </c>
      <c r="D355" s="399" t="s">
        <v>1147</v>
      </c>
      <c r="E355" s="399"/>
      <c r="F355" s="399"/>
      <c r="G355" s="399"/>
      <c r="H355" s="436" t="s">
        <v>410</v>
      </c>
      <c r="I355" s="431">
        <v>354.8</v>
      </c>
      <c r="J355" s="470">
        <v>1.0</v>
      </c>
      <c r="K355" s="431">
        <v>354.8</v>
      </c>
      <c r="L355" s="468">
        <v>0.0</v>
      </c>
      <c r="M355" s="431">
        <v>229.95000000000002</v>
      </c>
      <c r="N355" s="431"/>
      <c r="O355" s="431"/>
      <c r="P355" s="430"/>
      <c r="Q355" s="468">
        <v>1045.5</v>
      </c>
      <c r="R355" s="468"/>
      <c r="S355" s="400"/>
      <c r="T355" s="439">
        <v>0.0</v>
      </c>
      <c r="U355" s="400">
        <v>12263.233500000002</v>
      </c>
      <c r="V355" s="400"/>
      <c r="W355" s="400"/>
      <c r="X355" s="400"/>
      <c r="Y355" s="400">
        <v>4827.37037037037</v>
      </c>
      <c r="Z355" s="400"/>
      <c r="AA355" s="400">
        <v>17090.603870370374</v>
      </c>
      <c r="AB355" s="399"/>
      <c r="AC355" s="401"/>
      <c r="AD355" s="401"/>
      <c r="AE355" s="401"/>
      <c r="AF355" s="401"/>
      <c r="AG355" s="401"/>
      <c r="AH355" s="401"/>
    </row>
    <row r="356" ht="12.0" customHeight="1">
      <c r="A356" s="399"/>
      <c r="B356" s="436"/>
      <c r="C356" s="399"/>
      <c r="D356" s="399"/>
      <c r="E356" s="399"/>
      <c r="F356" s="399"/>
      <c r="G356" s="399"/>
      <c r="H356" s="436"/>
      <c r="I356" s="431"/>
      <c r="J356" s="470"/>
      <c r="K356" s="431"/>
      <c r="L356" s="468"/>
      <c r="M356" s="400"/>
      <c r="N356" s="399"/>
      <c r="O356" s="399"/>
      <c r="P356" s="399"/>
      <c r="Q356" s="399"/>
      <c r="R356" s="399"/>
      <c r="S356" s="400"/>
      <c r="T356" s="399"/>
      <c r="U356" s="400"/>
      <c r="V356" s="400"/>
      <c r="W356" s="400"/>
      <c r="X356" s="400"/>
      <c r="Y356" s="400"/>
      <c r="Z356" s="400"/>
      <c r="AA356" s="400"/>
      <c r="AB356" s="399"/>
      <c r="AC356" s="401"/>
      <c r="AD356" s="401"/>
      <c r="AE356" s="401"/>
      <c r="AF356" s="401"/>
      <c r="AG356" s="401"/>
      <c r="AH356" s="401"/>
    </row>
    <row r="357" ht="12.0" customHeight="1">
      <c r="A357" s="399"/>
      <c r="B357" s="436"/>
      <c r="C357" s="399"/>
      <c r="D357" s="399"/>
      <c r="E357" s="399"/>
      <c r="F357" s="399"/>
      <c r="G357" s="399"/>
      <c r="H357" s="399"/>
      <c r="I357" s="399"/>
      <c r="J357" s="399"/>
      <c r="K357" s="436" t="s">
        <v>607</v>
      </c>
      <c r="L357" s="436" t="s">
        <v>541</v>
      </c>
      <c r="M357" s="436" t="s">
        <v>648</v>
      </c>
      <c r="N357" s="399"/>
      <c r="O357" s="399"/>
      <c r="P357" s="436"/>
      <c r="Q357" s="399"/>
      <c r="R357" s="399"/>
      <c r="S357" s="400"/>
      <c r="T357" s="399"/>
      <c r="U357" s="400"/>
      <c r="V357" s="400"/>
      <c r="W357" s="400"/>
      <c r="X357" s="400"/>
      <c r="Y357" s="400"/>
      <c r="Z357" s="400"/>
      <c r="AA357" s="400"/>
      <c r="AB357" s="399"/>
      <c r="AC357" s="401"/>
      <c r="AD357" s="401"/>
      <c r="AE357" s="401"/>
      <c r="AF357" s="401"/>
      <c r="AG357" s="401"/>
      <c r="AH357" s="401"/>
    </row>
    <row r="358" ht="12.0" customHeight="1">
      <c r="A358" s="399"/>
      <c r="B358" s="436"/>
      <c r="C358" s="399"/>
      <c r="D358" s="469"/>
      <c r="E358" s="441" t="s">
        <v>609</v>
      </c>
      <c r="F358" s="399"/>
      <c r="G358" s="435" t="s">
        <v>357</v>
      </c>
      <c r="H358" s="435" t="s">
        <v>610</v>
      </c>
      <c r="I358" s="435" t="s">
        <v>611</v>
      </c>
      <c r="J358" s="435" t="s">
        <v>612</v>
      </c>
      <c r="K358" s="435" t="s">
        <v>613</v>
      </c>
      <c r="L358" s="435" t="s">
        <v>614</v>
      </c>
      <c r="M358" s="435" t="s">
        <v>615</v>
      </c>
      <c r="N358" s="399"/>
      <c r="O358" s="399"/>
      <c r="P358" s="436"/>
      <c r="Q358" s="399"/>
      <c r="R358" s="399"/>
      <c r="S358" s="400"/>
      <c r="T358" s="399"/>
      <c r="U358" s="400"/>
      <c r="V358" s="400"/>
      <c r="W358" s="400"/>
      <c r="X358" s="400"/>
      <c r="Y358" s="400"/>
      <c r="Z358" s="400"/>
      <c r="AA358" s="400"/>
      <c r="AB358" s="399"/>
      <c r="AC358" s="401"/>
      <c r="AD358" s="401"/>
      <c r="AE358" s="401"/>
      <c r="AF358" s="401"/>
      <c r="AG358" s="401"/>
      <c r="AH358" s="401"/>
    </row>
    <row r="359" ht="12.0" customHeight="1">
      <c r="A359" s="399"/>
      <c r="B359" s="436"/>
      <c r="C359" s="399"/>
      <c r="D359" s="424" t="s">
        <v>477</v>
      </c>
      <c r="E359" s="399" t="s">
        <v>662</v>
      </c>
      <c r="F359" s="399"/>
      <c r="G359" s="436"/>
      <c r="H359" s="483">
        <v>384.0</v>
      </c>
      <c r="I359" s="436"/>
      <c r="J359" s="455">
        <v>135.0</v>
      </c>
      <c r="K359" s="438">
        <v>0.5</v>
      </c>
      <c r="L359" s="431">
        <v>67.5</v>
      </c>
      <c r="M359" s="431">
        <v>0.08333333333333333</v>
      </c>
      <c r="N359" s="436">
        <v>0.06</v>
      </c>
      <c r="O359" s="399" t="s">
        <v>616</v>
      </c>
      <c r="P359" s="455">
        <v>23.04</v>
      </c>
      <c r="Q359" s="424" t="s">
        <v>663</v>
      </c>
      <c r="R359" s="424"/>
      <c r="S359" s="400"/>
      <c r="T359" s="399"/>
      <c r="U359" s="400"/>
      <c r="V359" s="400"/>
      <c r="W359" s="400"/>
      <c r="X359" s="400"/>
      <c r="Y359" s="400"/>
      <c r="Z359" s="400"/>
      <c r="AA359" s="400"/>
      <c r="AB359" s="399"/>
      <c r="AC359" s="401"/>
      <c r="AD359" s="401"/>
      <c r="AE359" s="401"/>
      <c r="AF359" s="401"/>
      <c r="AG359" s="401"/>
      <c r="AH359" s="401"/>
    </row>
    <row r="360" ht="12.0" customHeight="1">
      <c r="A360" s="399"/>
      <c r="B360" s="436"/>
      <c r="C360" s="399"/>
      <c r="D360" s="399" t="s">
        <v>478</v>
      </c>
      <c r="E360" s="399" t="s">
        <v>662</v>
      </c>
      <c r="F360" s="399"/>
      <c r="G360" s="436"/>
      <c r="H360" s="455">
        <v>498.0</v>
      </c>
      <c r="I360" s="399"/>
      <c r="J360" s="455">
        <v>459.90000000000003</v>
      </c>
      <c r="K360" s="438">
        <v>0.5</v>
      </c>
      <c r="L360" s="431">
        <v>229.95000000000002</v>
      </c>
      <c r="M360" s="431">
        <v>2.3953125</v>
      </c>
      <c r="N360" s="436">
        <v>0.12</v>
      </c>
      <c r="O360" s="399" t="s">
        <v>616</v>
      </c>
      <c r="P360" s="455">
        <v>59.76</v>
      </c>
      <c r="Q360" s="424" t="s">
        <v>663</v>
      </c>
      <c r="R360" s="424"/>
      <c r="S360" s="400"/>
      <c r="T360" s="399"/>
      <c r="U360" s="400"/>
      <c r="V360" s="400"/>
      <c r="W360" s="400"/>
      <c r="X360" s="400"/>
      <c r="Y360" s="400"/>
      <c r="Z360" s="400"/>
      <c r="AA360" s="400"/>
      <c r="AB360" s="399"/>
      <c r="AC360" s="401"/>
      <c r="AD360" s="401"/>
      <c r="AE360" s="401"/>
      <c r="AF360" s="401"/>
      <c r="AG360" s="401"/>
      <c r="AH360" s="401"/>
    </row>
    <row r="361" ht="12.0" customHeight="1">
      <c r="A361" s="399"/>
      <c r="B361" s="436"/>
      <c r="C361" s="399"/>
      <c r="D361" s="399" t="s">
        <v>477</v>
      </c>
      <c r="E361" s="399" t="s">
        <v>650</v>
      </c>
      <c r="F361" s="399"/>
      <c r="G361" s="483">
        <v>68.0</v>
      </c>
      <c r="H361" s="455"/>
      <c r="I361" s="399"/>
      <c r="J361" s="455">
        <v>978.0</v>
      </c>
      <c r="K361" s="438">
        <v>0.0</v>
      </c>
      <c r="L361" s="478">
        <v>978.0</v>
      </c>
      <c r="M361" s="478">
        <v>1.2074074074074075</v>
      </c>
      <c r="N361" s="436">
        <v>4.0</v>
      </c>
      <c r="O361" s="399" t="s">
        <v>629</v>
      </c>
      <c r="P361" s="479">
        <v>272.0</v>
      </c>
      <c r="Q361" s="424" t="s">
        <v>651</v>
      </c>
      <c r="R361" s="424"/>
      <c r="S361" s="400"/>
      <c r="T361" s="399"/>
      <c r="U361" s="400"/>
      <c r="V361" s="400"/>
      <c r="W361" s="400"/>
      <c r="X361" s="400"/>
      <c r="Y361" s="400"/>
      <c r="Z361" s="400"/>
      <c r="AA361" s="400"/>
      <c r="AB361" s="399"/>
      <c r="AC361" s="401"/>
      <c r="AD361" s="401"/>
      <c r="AE361" s="401"/>
      <c r="AF361" s="401"/>
      <c r="AG361" s="401"/>
      <c r="AH361" s="401"/>
    </row>
    <row r="362" ht="12.0" customHeight="1">
      <c r="A362" s="399"/>
      <c r="B362" s="436"/>
      <c r="C362" s="399"/>
      <c r="D362" s="399"/>
      <c r="E362" s="399"/>
      <c r="F362" s="399"/>
      <c r="G362" s="436"/>
      <c r="H362" s="455"/>
      <c r="I362" s="399"/>
      <c r="J362" s="455"/>
      <c r="K362" s="438"/>
      <c r="L362" s="478"/>
      <c r="M362" s="478"/>
      <c r="N362" s="436"/>
      <c r="O362" s="399"/>
      <c r="P362" s="479"/>
      <c r="Q362" s="424"/>
      <c r="R362" s="424"/>
      <c r="S362" s="400"/>
      <c r="T362" s="399"/>
      <c r="U362" s="400"/>
      <c r="V362" s="400"/>
      <c r="W362" s="400"/>
      <c r="X362" s="400"/>
      <c r="Y362" s="400"/>
      <c r="Z362" s="400"/>
      <c r="AA362" s="400"/>
      <c r="AB362" s="399"/>
      <c r="AC362" s="401"/>
      <c r="AD362" s="401"/>
      <c r="AE362" s="401"/>
      <c r="AF362" s="401"/>
      <c r="AG362" s="401"/>
      <c r="AH362" s="401"/>
    </row>
    <row r="363" ht="12.0" customHeight="1">
      <c r="A363" s="399"/>
      <c r="B363" s="436"/>
      <c r="C363" s="399"/>
      <c r="D363" s="399"/>
      <c r="E363" s="399"/>
      <c r="F363" s="399"/>
      <c r="G363" s="436"/>
      <c r="H363" s="455"/>
      <c r="I363" s="399"/>
      <c r="J363" s="455"/>
      <c r="K363" s="438"/>
      <c r="L363" s="431">
        <v>1275.45</v>
      </c>
      <c r="M363" s="431">
        <v>3.6860532407407414</v>
      </c>
      <c r="N363" s="436"/>
      <c r="O363" s="399"/>
      <c r="P363" s="455">
        <v>354.8</v>
      </c>
      <c r="Q363" s="399"/>
      <c r="R363" s="399"/>
      <c r="S363" s="400"/>
      <c r="T363" s="399"/>
      <c r="U363" s="400"/>
      <c r="V363" s="400"/>
      <c r="W363" s="400"/>
      <c r="X363" s="400"/>
      <c r="Y363" s="400"/>
      <c r="Z363" s="400"/>
      <c r="AA363" s="400"/>
      <c r="AB363" s="399"/>
      <c r="AC363" s="401"/>
      <c r="AD363" s="401"/>
      <c r="AE363" s="401"/>
      <c r="AF363" s="401"/>
      <c r="AG363" s="401"/>
      <c r="AH363" s="401"/>
    </row>
    <row r="364" ht="12.0" customHeight="1">
      <c r="A364" s="399"/>
      <c r="B364" s="436"/>
      <c r="C364" s="399"/>
      <c r="D364" s="399"/>
      <c r="E364" s="399"/>
      <c r="F364" s="399"/>
      <c r="G364" s="436"/>
      <c r="H364" s="455"/>
      <c r="I364" s="399"/>
      <c r="J364" s="455"/>
      <c r="K364" s="438"/>
      <c r="L364" s="431"/>
      <c r="M364" s="431"/>
      <c r="N364" s="436"/>
      <c r="O364" s="399"/>
      <c r="P364" s="455"/>
      <c r="Q364" s="399"/>
      <c r="R364" s="399"/>
      <c r="S364" s="400"/>
      <c r="T364" s="399"/>
      <c r="U364" s="400"/>
      <c r="V364" s="400"/>
      <c r="W364" s="400"/>
      <c r="X364" s="400"/>
      <c r="Y364" s="400"/>
      <c r="Z364" s="400"/>
      <c r="AA364" s="400"/>
      <c r="AB364" s="399"/>
      <c r="AC364" s="401"/>
      <c r="AD364" s="401"/>
      <c r="AE364" s="401"/>
      <c r="AF364" s="401"/>
      <c r="AG364" s="401"/>
      <c r="AH364" s="401"/>
    </row>
    <row r="365" ht="12.0" customHeight="1">
      <c r="A365" s="399"/>
      <c r="B365" s="436"/>
      <c r="C365" s="399"/>
      <c r="D365" s="399"/>
      <c r="E365" s="441" t="s">
        <v>544</v>
      </c>
      <c r="F365" s="399"/>
      <c r="G365" s="435" t="s">
        <v>553</v>
      </c>
      <c r="H365" s="479" t="s">
        <v>631</v>
      </c>
      <c r="I365" s="435" t="s">
        <v>632</v>
      </c>
      <c r="J365" s="479" t="s">
        <v>633</v>
      </c>
      <c r="K365" s="442" t="s">
        <v>634</v>
      </c>
      <c r="L365" s="479" t="s">
        <v>635</v>
      </c>
      <c r="M365" s="431"/>
      <c r="N365" s="436"/>
      <c r="O365" s="399"/>
      <c r="P365" s="455"/>
      <c r="Q365" s="399"/>
      <c r="R365" s="399"/>
      <c r="S365" s="400"/>
      <c r="T365" s="399"/>
      <c r="U365" s="400"/>
      <c r="V365" s="400"/>
      <c r="W365" s="400"/>
      <c r="X365" s="400"/>
      <c r="Y365" s="400"/>
      <c r="Z365" s="400"/>
      <c r="AA365" s="400"/>
      <c r="AB365" s="399"/>
      <c r="AC365" s="401"/>
      <c r="AD365" s="401"/>
      <c r="AE365" s="401"/>
      <c r="AF365" s="401"/>
      <c r="AG365" s="401"/>
      <c r="AH365" s="401"/>
    </row>
    <row r="366" ht="12.0" customHeight="1">
      <c r="A366" s="399"/>
      <c r="B366" s="436"/>
      <c r="C366" s="399"/>
      <c r="D366" s="399"/>
      <c r="E366" s="399" t="s">
        <v>636</v>
      </c>
      <c r="F366" s="399"/>
      <c r="G366" s="480">
        <v>1045.5</v>
      </c>
      <c r="H366" s="480">
        <v>1.2907407407407407</v>
      </c>
      <c r="I366" s="456">
        <v>0.0</v>
      </c>
      <c r="J366" s="456">
        <v>645.3703703703703</v>
      </c>
      <c r="K366" s="456">
        <v>4182.0</v>
      </c>
      <c r="L366" s="456">
        <v>4827.37037037037</v>
      </c>
      <c r="M366" s="431"/>
      <c r="N366" s="436"/>
      <c r="O366" s="399"/>
      <c r="P366" s="455"/>
      <c r="Q366" s="399"/>
      <c r="R366" s="399"/>
      <c r="S366" s="400"/>
      <c r="T366" s="399"/>
      <c r="U366" s="400"/>
      <c r="V366" s="400"/>
      <c r="W366" s="400"/>
      <c r="X366" s="400"/>
      <c r="Y366" s="400"/>
      <c r="Z366" s="400"/>
      <c r="AA366" s="400"/>
      <c r="AB366" s="399"/>
      <c r="AC366" s="401"/>
      <c r="AD366" s="401"/>
      <c r="AE366" s="401"/>
      <c r="AF366" s="401"/>
      <c r="AG366" s="401"/>
      <c r="AH366" s="401"/>
    </row>
    <row r="367" ht="12.0" customHeight="1">
      <c r="A367" s="399"/>
      <c r="B367" s="436"/>
      <c r="C367" s="399"/>
      <c r="D367" s="399"/>
      <c r="E367" s="399" t="s">
        <v>478</v>
      </c>
      <c r="F367" s="399"/>
      <c r="G367" s="480">
        <v>229.95000000000002</v>
      </c>
      <c r="H367" s="480">
        <v>2.3953125</v>
      </c>
      <c r="I367" s="456">
        <v>0.0</v>
      </c>
      <c r="J367" s="456">
        <v>0.0</v>
      </c>
      <c r="K367" s="456">
        <v>12263.233500000002</v>
      </c>
      <c r="L367" s="456">
        <v>12263.233500000002</v>
      </c>
      <c r="M367" s="431"/>
      <c r="N367" s="436"/>
      <c r="O367" s="399"/>
      <c r="P367" s="455"/>
      <c r="Q367" s="399"/>
      <c r="R367" s="399"/>
      <c r="S367" s="400"/>
      <c r="T367" s="399"/>
      <c r="U367" s="400"/>
      <c r="V367" s="400"/>
      <c r="W367" s="400"/>
      <c r="X367" s="400"/>
      <c r="Y367" s="400"/>
      <c r="Z367" s="400"/>
      <c r="AA367" s="400"/>
      <c r="AB367" s="399"/>
      <c r="AC367" s="401"/>
      <c r="AD367" s="401"/>
      <c r="AE367" s="401"/>
      <c r="AF367" s="401"/>
      <c r="AG367" s="401"/>
      <c r="AH367" s="401"/>
    </row>
    <row r="368" ht="12.0" customHeight="1">
      <c r="A368" s="399"/>
      <c r="B368" s="436"/>
      <c r="C368" s="399"/>
      <c r="D368" s="399"/>
      <c r="E368" s="399"/>
      <c r="F368" s="399"/>
      <c r="G368" s="455"/>
      <c r="H368" s="455"/>
      <c r="I368" s="456"/>
      <c r="J368" s="456"/>
      <c r="K368" s="456"/>
      <c r="L368" s="456"/>
      <c r="M368" s="431"/>
      <c r="N368" s="436"/>
      <c r="O368" s="399"/>
      <c r="P368" s="455"/>
      <c r="Q368" s="399"/>
      <c r="R368" s="399"/>
      <c r="S368" s="400"/>
      <c r="T368" s="399"/>
      <c r="U368" s="400"/>
      <c r="V368" s="400"/>
      <c r="W368" s="400"/>
      <c r="X368" s="400"/>
      <c r="Y368" s="400"/>
      <c r="Z368" s="400"/>
      <c r="AA368" s="400"/>
      <c r="AB368" s="399"/>
      <c r="AC368" s="401"/>
      <c r="AD368" s="401"/>
      <c r="AE368" s="401"/>
      <c r="AF368" s="401"/>
      <c r="AG368" s="401"/>
      <c r="AH368" s="401"/>
    </row>
    <row r="369" ht="12.0" customHeight="1">
      <c r="A369" s="449"/>
      <c r="B369" s="462">
        <v>2.15</v>
      </c>
      <c r="C369" s="484" t="s">
        <v>1148</v>
      </c>
      <c r="D369" s="449"/>
      <c r="E369" s="449"/>
      <c r="F369" s="449"/>
      <c r="G369" s="449"/>
      <c r="H369" s="462" t="s">
        <v>410</v>
      </c>
      <c r="I369" s="452">
        <v>304.0</v>
      </c>
      <c r="J369" s="473">
        <v>1.0</v>
      </c>
      <c r="K369" s="451">
        <v>304.0</v>
      </c>
      <c r="L369" s="474">
        <v>0.0</v>
      </c>
      <c r="M369" s="451">
        <v>1349.0</v>
      </c>
      <c r="N369" s="451"/>
      <c r="O369" s="451"/>
      <c r="P369" s="463"/>
      <c r="Q369" s="474">
        <v>0.0</v>
      </c>
      <c r="R369" s="474"/>
      <c r="S369" s="453"/>
      <c r="T369" s="466">
        <v>0.0</v>
      </c>
      <c r="U369" s="453">
        <v>71942.17000000001</v>
      </c>
      <c r="V369" s="453"/>
      <c r="W369" s="453"/>
      <c r="X369" s="453"/>
      <c r="Y369" s="453">
        <v>0.0</v>
      </c>
      <c r="Z369" s="453"/>
      <c r="AA369" s="453">
        <v>71942.17000000001</v>
      </c>
      <c r="AB369" s="449"/>
      <c r="AC369" s="401"/>
      <c r="AD369" s="401"/>
      <c r="AE369" s="401"/>
      <c r="AF369" s="401"/>
      <c r="AG369" s="401"/>
      <c r="AH369" s="401"/>
    </row>
    <row r="370" ht="12.0" customHeight="1">
      <c r="A370" s="399"/>
      <c r="B370" s="436"/>
      <c r="C370" s="436"/>
      <c r="D370" s="399"/>
      <c r="E370" s="399"/>
      <c r="F370" s="399"/>
      <c r="G370" s="399"/>
      <c r="H370" s="399"/>
      <c r="I370" s="436"/>
      <c r="J370" s="431"/>
      <c r="K370" s="470"/>
      <c r="L370" s="470"/>
      <c r="M370" s="468"/>
      <c r="N370" s="400"/>
      <c r="O370" s="399"/>
      <c r="P370" s="399"/>
      <c r="Q370" s="399"/>
      <c r="R370" s="399"/>
      <c r="S370" s="399"/>
      <c r="T370" s="400"/>
      <c r="U370" s="399"/>
      <c r="V370" s="400"/>
      <c r="W370" s="400"/>
      <c r="X370" s="400"/>
      <c r="Y370" s="400"/>
      <c r="Z370" s="400"/>
      <c r="AA370" s="400"/>
      <c r="AB370" s="400"/>
      <c r="AC370" s="401"/>
      <c r="AD370" s="401"/>
      <c r="AE370" s="401"/>
      <c r="AF370" s="401"/>
      <c r="AG370" s="401"/>
      <c r="AH370" s="401"/>
    </row>
    <row r="371" ht="12.0" customHeight="1">
      <c r="A371" s="399"/>
      <c r="B371" s="436"/>
      <c r="C371" s="399"/>
      <c r="D371" s="399"/>
      <c r="E371" s="399"/>
      <c r="F371" s="399"/>
      <c r="G371" s="399"/>
      <c r="H371" s="399"/>
      <c r="I371" s="399"/>
      <c r="J371" s="399"/>
      <c r="K371" s="436" t="s">
        <v>607</v>
      </c>
      <c r="L371" s="436" t="s">
        <v>541</v>
      </c>
      <c r="M371" s="436" t="s">
        <v>648</v>
      </c>
      <c r="N371" s="399"/>
      <c r="O371" s="399"/>
      <c r="P371" s="436"/>
      <c r="Q371" s="399"/>
      <c r="R371" s="399"/>
      <c r="S371" s="400"/>
      <c r="T371" s="399"/>
      <c r="U371" s="400"/>
      <c r="V371" s="400"/>
      <c r="W371" s="400"/>
      <c r="X371" s="400"/>
      <c r="Y371" s="400"/>
      <c r="Z371" s="400"/>
      <c r="AA371" s="400"/>
      <c r="AB371" s="399"/>
      <c r="AC371" s="401"/>
      <c r="AD371" s="401"/>
      <c r="AE371" s="401"/>
      <c r="AF371" s="401"/>
      <c r="AG371" s="401"/>
      <c r="AH371" s="401"/>
    </row>
    <row r="372" ht="12.0" customHeight="1">
      <c r="A372" s="399"/>
      <c r="B372" s="436"/>
      <c r="C372" s="399"/>
      <c r="D372" s="399"/>
      <c r="E372" s="441" t="s">
        <v>609</v>
      </c>
      <c r="F372" s="399"/>
      <c r="G372" s="435" t="s">
        <v>357</v>
      </c>
      <c r="H372" s="435" t="s">
        <v>610</v>
      </c>
      <c r="I372" s="435" t="s">
        <v>611</v>
      </c>
      <c r="J372" s="435" t="s">
        <v>612</v>
      </c>
      <c r="K372" s="435" t="s">
        <v>613</v>
      </c>
      <c r="L372" s="435" t="s">
        <v>614</v>
      </c>
      <c r="M372" s="435" t="s">
        <v>615</v>
      </c>
      <c r="N372" s="399"/>
      <c r="O372" s="399"/>
      <c r="P372" s="436"/>
      <c r="Q372" s="399"/>
      <c r="R372" s="399"/>
      <c r="S372" s="400"/>
      <c r="T372" s="399"/>
      <c r="U372" s="400"/>
      <c r="V372" s="400"/>
      <c r="W372" s="400"/>
      <c r="X372" s="400"/>
      <c r="Y372" s="400"/>
      <c r="Z372" s="400"/>
      <c r="AA372" s="400"/>
      <c r="AB372" s="399"/>
      <c r="AC372" s="401"/>
      <c r="AD372" s="401"/>
      <c r="AE372" s="401"/>
      <c r="AF372" s="401"/>
      <c r="AG372" s="401"/>
      <c r="AH372" s="401"/>
    </row>
    <row r="373" ht="12.0" customHeight="1">
      <c r="A373" s="399"/>
      <c r="B373" s="436"/>
      <c r="C373" s="399"/>
      <c r="D373" s="469" t="s">
        <v>478</v>
      </c>
      <c r="E373" s="399" t="s">
        <v>931</v>
      </c>
      <c r="F373" s="399"/>
      <c r="G373" s="436">
        <v>19.0</v>
      </c>
      <c r="H373" s="483"/>
      <c r="I373" s="436"/>
      <c r="J373" s="455">
        <v>1349.0</v>
      </c>
      <c r="K373" s="438">
        <v>0.0</v>
      </c>
      <c r="L373" s="478">
        <v>1349.0</v>
      </c>
      <c r="M373" s="478">
        <v>14.052083333333334</v>
      </c>
      <c r="N373" s="436">
        <v>16.0</v>
      </c>
      <c r="O373" s="399" t="s">
        <v>629</v>
      </c>
      <c r="P373" s="479">
        <v>304.0</v>
      </c>
      <c r="Q373" s="399" t="s">
        <v>932</v>
      </c>
      <c r="R373" s="399"/>
      <c r="S373" s="400"/>
      <c r="T373" s="399"/>
      <c r="U373" s="400"/>
      <c r="V373" s="400"/>
      <c r="W373" s="400"/>
      <c r="X373" s="400"/>
      <c r="Y373" s="400"/>
      <c r="Z373" s="400"/>
      <c r="AA373" s="400"/>
      <c r="AB373" s="399"/>
      <c r="AC373" s="401"/>
      <c r="AD373" s="401"/>
      <c r="AE373" s="401"/>
      <c r="AF373" s="401"/>
      <c r="AG373" s="401"/>
      <c r="AH373" s="401"/>
    </row>
    <row r="374" ht="12.0" hidden="1" customHeight="1">
      <c r="A374" s="399"/>
      <c r="B374" s="436"/>
      <c r="C374" s="399"/>
      <c r="D374" s="424" t="s">
        <v>477</v>
      </c>
      <c r="E374" s="399" t="s">
        <v>1149</v>
      </c>
      <c r="F374" s="399"/>
      <c r="G374" s="436"/>
      <c r="H374" s="483">
        <v>0.0</v>
      </c>
      <c r="I374" s="436"/>
      <c r="J374" s="455"/>
      <c r="K374" s="438">
        <v>0.0</v>
      </c>
      <c r="L374" s="431">
        <v>0.0</v>
      </c>
      <c r="M374" s="431">
        <v>0.0</v>
      </c>
      <c r="N374" s="436">
        <v>0.01</v>
      </c>
      <c r="O374" s="399" t="s">
        <v>735</v>
      </c>
      <c r="P374" s="455">
        <v>0.0</v>
      </c>
      <c r="Q374" s="399" t="s">
        <v>736</v>
      </c>
      <c r="R374" s="399"/>
      <c r="S374" s="400"/>
      <c r="T374" s="399"/>
      <c r="U374" s="400"/>
      <c r="V374" s="400"/>
      <c r="W374" s="400"/>
      <c r="X374" s="400"/>
      <c r="Y374" s="400"/>
      <c r="Z374" s="400"/>
      <c r="AA374" s="400"/>
      <c r="AB374" s="399"/>
      <c r="AC374" s="401"/>
      <c r="AD374" s="401"/>
      <c r="AE374" s="401"/>
      <c r="AF374" s="401"/>
      <c r="AG374" s="401"/>
      <c r="AH374" s="401"/>
    </row>
    <row r="375" ht="12.0" hidden="1" customHeight="1">
      <c r="A375" s="399"/>
      <c r="B375" s="436"/>
      <c r="C375" s="399"/>
      <c r="D375" s="424" t="s">
        <v>477</v>
      </c>
      <c r="E375" s="399" t="s">
        <v>738</v>
      </c>
      <c r="F375" s="399"/>
      <c r="G375" s="436"/>
      <c r="H375" s="483">
        <v>0.0</v>
      </c>
      <c r="I375" s="436"/>
      <c r="J375" s="455">
        <v>0.0</v>
      </c>
      <c r="K375" s="438">
        <v>0.0</v>
      </c>
      <c r="L375" s="431">
        <v>0.0</v>
      </c>
      <c r="M375" s="431">
        <v>0.0</v>
      </c>
      <c r="N375" s="482">
        <v>0.08866666666666667</v>
      </c>
      <c r="O375" s="399" t="s">
        <v>616</v>
      </c>
      <c r="P375" s="455">
        <v>0.0</v>
      </c>
      <c r="Q375" s="399" t="s">
        <v>689</v>
      </c>
      <c r="R375" s="399"/>
      <c r="S375" s="400"/>
      <c r="T375" s="399"/>
      <c r="U375" s="400"/>
      <c r="V375" s="400"/>
      <c r="W375" s="400"/>
      <c r="X375" s="400"/>
      <c r="Y375" s="400"/>
      <c r="Z375" s="400"/>
      <c r="AA375" s="400"/>
      <c r="AB375" s="399"/>
      <c r="AC375" s="401"/>
      <c r="AD375" s="401"/>
      <c r="AE375" s="401"/>
      <c r="AF375" s="401"/>
      <c r="AG375" s="401"/>
      <c r="AH375" s="401"/>
    </row>
    <row r="376" ht="12.0" hidden="1" customHeight="1">
      <c r="A376" s="399"/>
      <c r="B376" s="436"/>
      <c r="C376" s="399"/>
      <c r="D376" s="424" t="s">
        <v>478</v>
      </c>
      <c r="E376" s="399" t="s">
        <v>1149</v>
      </c>
      <c r="F376" s="399"/>
      <c r="G376" s="436"/>
      <c r="H376" s="483">
        <v>0.0</v>
      </c>
      <c r="I376" s="436"/>
      <c r="J376" s="455"/>
      <c r="K376" s="438">
        <v>0.0</v>
      </c>
      <c r="L376" s="431">
        <v>0.0</v>
      </c>
      <c r="M376" s="431">
        <v>0.0</v>
      </c>
      <c r="N376" s="436">
        <v>0.01</v>
      </c>
      <c r="O376" s="399" t="s">
        <v>735</v>
      </c>
      <c r="P376" s="455">
        <v>0.0</v>
      </c>
      <c r="Q376" s="399" t="s">
        <v>736</v>
      </c>
      <c r="R376" s="399"/>
      <c r="S376" s="400"/>
      <c r="T376" s="399"/>
      <c r="U376" s="400"/>
      <c r="V376" s="400"/>
      <c r="W376" s="400"/>
      <c r="X376" s="400"/>
      <c r="Y376" s="400"/>
      <c r="Z376" s="400"/>
      <c r="AA376" s="400"/>
      <c r="AB376" s="399"/>
      <c r="AC376" s="401"/>
      <c r="AD376" s="401"/>
      <c r="AE376" s="401"/>
      <c r="AF376" s="401"/>
      <c r="AG376" s="401"/>
      <c r="AH376" s="401"/>
    </row>
    <row r="377" ht="12.0" hidden="1" customHeight="1">
      <c r="A377" s="399"/>
      <c r="B377" s="436"/>
      <c r="C377" s="399"/>
      <c r="D377" s="424" t="s">
        <v>478</v>
      </c>
      <c r="E377" s="399" t="s">
        <v>739</v>
      </c>
      <c r="F377" s="399"/>
      <c r="G377" s="436"/>
      <c r="H377" s="483">
        <v>0.0</v>
      </c>
      <c r="I377" s="436"/>
      <c r="J377" s="455">
        <v>0.0</v>
      </c>
      <c r="K377" s="438">
        <v>0.0</v>
      </c>
      <c r="L377" s="478">
        <v>0.0</v>
      </c>
      <c r="M377" s="478">
        <v>0.0</v>
      </c>
      <c r="N377" s="482">
        <v>0.11970000000000001</v>
      </c>
      <c r="O377" s="399" t="s">
        <v>616</v>
      </c>
      <c r="P377" s="479">
        <v>0.0</v>
      </c>
      <c r="Q377" s="399" t="s">
        <v>697</v>
      </c>
      <c r="R377" s="399"/>
      <c r="S377" s="400"/>
      <c r="T377" s="399"/>
      <c r="U377" s="400"/>
      <c r="V377" s="400"/>
      <c r="W377" s="400"/>
      <c r="X377" s="400"/>
      <c r="Y377" s="400"/>
      <c r="Z377" s="400"/>
      <c r="AA377" s="400"/>
      <c r="AB377" s="399"/>
      <c r="AC377" s="401"/>
      <c r="AD377" s="401"/>
      <c r="AE377" s="401"/>
      <c r="AF377" s="401"/>
      <c r="AG377" s="401"/>
      <c r="AH377" s="401"/>
    </row>
    <row r="378" ht="12.0" customHeight="1">
      <c r="A378" s="399"/>
      <c r="B378" s="436"/>
      <c r="C378" s="399"/>
      <c r="D378" s="399"/>
      <c r="E378" s="399"/>
      <c r="F378" s="399"/>
      <c r="G378" s="436"/>
      <c r="H378" s="455"/>
      <c r="I378" s="399"/>
      <c r="J378" s="455"/>
      <c r="K378" s="438"/>
      <c r="L378" s="431">
        <v>1349.0</v>
      </c>
      <c r="M378" s="431">
        <v>14.052083333333334</v>
      </c>
      <c r="N378" s="436"/>
      <c r="O378" s="399"/>
      <c r="P378" s="455">
        <v>304.0</v>
      </c>
      <c r="Q378" s="399"/>
      <c r="R378" s="399"/>
      <c r="S378" s="400"/>
      <c r="T378" s="399"/>
      <c r="U378" s="400"/>
      <c r="V378" s="400"/>
      <c r="W378" s="400"/>
      <c r="X378" s="400"/>
      <c r="Y378" s="400"/>
      <c r="Z378" s="400"/>
      <c r="AA378" s="400"/>
      <c r="AB378" s="399"/>
      <c r="AC378" s="401"/>
      <c r="AD378" s="401"/>
      <c r="AE378" s="401"/>
      <c r="AF378" s="401"/>
      <c r="AG378" s="401"/>
      <c r="AH378" s="401"/>
    </row>
    <row r="379" ht="12.0" customHeight="1">
      <c r="A379" s="399"/>
      <c r="B379" s="436"/>
      <c r="C379" s="436"/>
      <c r="D379" s="399"/>
      <c r="E379" s="399"/>
      <c r="F379" s="399"/>
      <c r="G379" s="399"/>
      <c r="H379" s="399"/>
      <c r="I379" s="436"/>
      <c r="J379" s="431"/>
      <c r="K379" s="470"/>
      <c r="L379" s="470"/>
      <c r="M379" s="468"/>
      <c r="N379" s="400"/>
      <c r="O379" s="399"/>
      <c r="P379" s="399"/>
      <c r="Q379" s="399"/>
      <c r="R379" s="399"/>
      <c r="S379" s="399"/>
      <c r="T379" s="400"/>
      <c r="U379" s="399"/>
      <c r="V379" s="400"/>
      <c r="W379" s="400"/>
      <c r="X379" s="400"/>
      <c r="Y379" s="400"/>
      <c r="Z379" s="400"/>
      <c r="AA379" s="400"/>
      <c r="AB379" s="400"/>
      <c r="AC379" s="401"/>
      <c r="AD379" s="401"/>
      <c r="AE379" s="401"/>
      <c r="AF379" s="401"/>
      <c r="AG379" s="401"/>
      <c r="AH379" s="401"/>
    </row>
    <row r="380" ht="12.0" customHeight="1">
      <c r="A380" s="399"/>
      <c r="B380" s="436"/>
      <c r="C380" s="399"/>
      <c r="D380" s="399"/>
      <c r="E380" s="441" t="s">
        <v>544</v>
      </c>
      <c r="F380" s="399"/>
      <c r="G380" s="435" t="s">
        <v>553</v>
      </c>
      <c r="H380" s="479" t="s">
        <v>631</v>
      </c>
      <c r="I380" s="435" t="s">
        <v>632</v>
      </c>
      <c r="J380" s="479" t="s">
        <v>633</v>
      </c>
      <c r="K380" s="442" t="s">
        <v>634</v>
      </c>
      <c r="L380" s="479" t="s">
        <v>635</v>
      </c>
      <c r="M380" s="431"/>
      <c r="N380" s="436"/>
      <c r="O380" s="399"/>
      <c r="P380" s="455"/>
      <c r="Q380" s="399"/>
      <c r="R380" s="399"/>
      <c r="S380" s="400"/>
      <c r="T380" s="399"/>
      <c r="U380" s="400"/>
      <c r="V380" s="400"/>
      <c r="W380" s="400"/>
      <c r="X380" s="400"/>
      <c r="Y380" s="400"/>
      <c r="Z380" s="400"/>
      <c r="AA380" s="400"/>
      <c r="AB380" s="399"/>
      <c r="AC380" s="401"/>
      <c r="AD380" s="401"/>
      <c r="AE380" s="401"/>
      <c r="AF380" s="401"/>
      <c r="AG380" s="401"/>
      <c r="AH380" s="401"/>
    </row>
    <row r="381" ht="12.0" customHeight="1">
      <c r="A381" s="399"/>
      <c r="B381" s="436"/>
      <c r="C381" s="399"/>
      <c r="D381" s="399"/>
      <c r="E381" s="399" t="s">
        <v>636</v>
      </c>
      <c r="F381" s="399"/>
      <c r="G381" s="480">
        <v>0.0</v>
      </c>
      <c r="H381" s="480">
        <v>0.0</v>
      </c>
      <c r="I381" s="456">
        <v>0.0</v>
      </c>
      <c r="J381" s="456">
        <v>0.0</v>
      </c>
      <c r="K381" s="456">
        <v>0.0</v>
      </c>
      <c r="L381" s="456">
        <v>0.0</v>
      </c>
      <c r="M381" s="431"/>
      <c r="N381" s="436"/>
      <c r="O381" s="399"/>
      <c r="P381" s="455"/>
      <c r="Q381" s="399"/>
      <c r="R381" s="399"/>
      <c r="S381" s="400"/>
      <c r="T381" s="399"/>
      <c r="U381" s="400"/>
      <c r="V381" s="400"/>
      <c r="W381" s="400"/>
      <c r="X381" s="400"/>
      <c r="Y381" s="400"/>
      <c r="Z381" s="400"/>
      <c r="AA381" s="400"/>
      <c r="AB381" s="399"/>
      <c r="AC381" s="401"/>
      <c r="AD381" s="401"/>
      <c r="AE381" s="401"/>
      <c r="AF381" s="401"/>
      <c r="AG381" s="401"/>
      <c r="AH381" s="401"/>
    </row>
    <row r="382" ht="12.0" customHeight="1">
      <c r="A382" s="399"/>
      <c r="B382" s="436"/>
      <c r="C382" s="399"/>
      <c r="D382" s="399"/>
      <c r="E382" s="399" t="s">
        <v>478</v>
      </c>
      <c r="F382" s="399"/>
      <c r="G382" s="480">
        <v>1349.0</v>
      </c>
      <c r="H382" s="480">
        <v>14.052083333333334</v>
      </c>
      <c r="I382" s="456">
        <v>0.0</v>
      </c>
      <c r="J382" s="456">
        <v>0.0</v>
      </c>
      <c r="K382" s="456">
        <v>71942.17000000001</v>
      </c>
      <c r="L382" s="456">
        <v>71942.17000000001</v>
      </c>
      <c r="M382" s="431" t="s">
        <v>740</v>
      </c>
      <c r="N382" s="436"/>
      <c r="O382" s="399"/>
      <c r="P382" s="455"/>
      <c r="Q382" s="399"/>
      <c r="R382" s="399"/>
      <c r="S382" s="400"/>
      <c r="T382" s="399"/>
      <c r="U382" s="400"/>
      <c r="V382" s="400"/>
      <c r="W382" s="400"/>
      <c r="X382" s="400"/>
      <c r="Y382" s="400"/>
      <c r="Z382" s="400"/>
      <c r="AA382" s="400"/>
      <c r="AB382" s="399"/>
      <c r="AC382" s="401"/>
      <c r="AD382" s="401"/>
      <c r="AE382" s="401"/>
      <c r="AF382" s="401"/>
      <c r="AG382" s="401"/>
      <c r="AH382" s="401"/>
    </row>
    <row r="383" ht="12.0" customHeight="1">
      <c r="A383" s="399"/>
      <c r="B383" s="436"/>
      <c r="C383" s="399"/>
      <c r="D383" s="399"/>
      <c r="E383" s="399"/>
      <c r="F383" s="399"/>
      <c r="G383" s="480"/>
      <c r="H383" s="480"/>
      <c r="I383" s="456"/>
      <c r="J383" s="456"/>
      <c r="K383" s="456"/>
      <c r="L383" s="456"/>
      <c r="M383" s="431"/>
      <c r="N383" s="436"/>
      <c r="O383" s="399"/>
      <c r="P383" s="455"/>
      <c r="Q383" s="399"/>
      <c r="R383" s="399"/>
      <c r="S383" s="400"/>
      <c r="T383" s="399"/>
      <c r="U383" s="400"/>
      <c r="V383" s="400"/>
      <c r="W383" s="400"/>
      <c r="X383" s="400"/>
      <c r="Y383" s="400"/>
      <c r="Z383" s="400"/>
      <c r="AA383" s="400"/>
      <c r="AB383" s="399"/>
      <c r="AC383" s="401"/>
      <c r="AD383" s="401"/>
      <c r="AE383" s="401"/>
      <c r="AF383" s="401"/>
      <c r="AG383" s="401"/>
      <c r="AH383" s="401"/>
    </row>
    <row r="384" ht="12.0" customHeight="1">
      <c r="A384" s="399"/>
      <c r="B384" s="436"/>
      <c r="C384" s="399"/>
      <c r="D384" s="399"/>
      <c r="E384" s="399"/>
      <c r="F384" s="399"/>
      <c r="G384" s="399"/>
      <c r="H384" s="436"/>
      <c r="I384" s="431"/>
      <c r="J384" s="470"/>
      <c r="K384" s="470"/>
      <c r="L384" s="468"/>
      <c r="M384" s="400"/>
      <c r="N384" s="399"/>
      <c r="O384" s="399"/>
      <c r="P384" s="399"/>
      <c r="Q384" s="399"/>
      <c r="R384" s="399"/>
      <c r="S384" s="400"/>
      <c r="T384" s="399"/>
      <c r="U384" s="400"/>
      <c r="V384" s="400"/>
      <c r="W384" s="400"/>
      <c r="X384" s="400"/>
      <c r="Y384" s="400"/>
      <c r="Z384" s="400"/>
      <c r="AA384" s="400"/>
      <c r="AB384" s="399"/>
      <c r="AC384" s="401"/>
      <c r="AD384" s="401"/>
      <c r="AE384" s="401"/>
      <c r="AF384" s="401"/>
      <c r="AG384" s="401"/>
      <c r="AH384" s="401"/>
    </row>
    <row r="385" ht="12.0" customHeight="1">
      <c r="A385" s="449"/>
      <c r="B385" s="462">
        <v>2.16</v>
      </c>
      <c r="C385" s="449" t="s">
        <v>1150</v>
      </c>
      <c r="D385" s="449"/>
      <c r="E385" s="449"/>
      <c r="F385" s="449"/>
      <c r="G385" s="449"/>
      <c r="H385" s="462"/>
      <c r="I385" s="451">
        <v>254.02</v>
      </c>
      <c r="J385" s="473"/>
      <c r="K385" s="451">
        <v>254.02</v>
      </c>
      <c r="L385" s="451">
        <v>0.0</v>
      </c>
      <c r="M385" s="451">
        <v>327.626</v>
      </c>
      <c r="N385" s="451">
        <v>0.0</v>
      </c>
      <c r="O385" s="451">
        <v>0.0</v>
      </c>
      <c r="P385" s="451">
        <v>0.0</v>
      </c>
      <c r="Q385" s="451">
        <v>0.0</v>
      </c>
      <c r="R385" s="451">
        <v>0.0</v>
      </c>
      <c r="S385" s="453">
        <v>0.0</v>
      </c>
      <c r="T385" s="453">
        <v>0.0</v>
      </c>
      <c r="U385" s="453">
        <v>17472.29458</v>
      </c>
      <c r="V385" s="453">
        <v>0.0</v>
      </c>
      <c r="W385" s="453">
        <v>0.0</v>
      </c>
      <c r="X385" s="453">
        <v>0.0</v>
      </c>
      <c r="Y385" s="453">
        <v>0.0</v>
      </c>
      <c r="Z385" s="453">
        <v>0.0</v>
      </c>
      <c r="AA385" s="453">
        <v>17472.29458</v>
      </c>
      <c r="AB385" s="449"/>
      <c r="AC385" s="428">
        <f>K385*G645/C3</f>
        <v>2.620707045</v>
      </c>
      <c r="AD385" s="401"/>
      <c r="AE385" s="477">
        <f>Q385</f>
        <v>0</v>
      </c>
      <c r="AF385" s="401"/>
      <c r="AG385" s="401">
        <f>M385/C3</f>
        <v>0.004980102452</v>
      </c>
      <c r="AH385" s="401"/>
    </row>
    <row r="386" ht="12.0" customHeight="1">
      <c r="A386" s="399"/>
      <c r="B386" s="436"/>
      <c r="C386" s="399"/>
      <c r="D386" s="441" t="s">
        <v>238</v>
      </c>
      <c r="E386" s="399"/>
      <c r="F386" s="399"/>
      <c r="G386" s="399"/>
      <c r="H386" s="436"/>
      <c r="I386" s="431"/>
      <c r="J386" s="470"/>
      <c r="K386" s="470"/>
      <c r="L386" s="468"/>
      <c r="M386" s="400"/>
      <c r="N386" s="399"/>
      <c r="O386" s="399"/>
      <c r="P386" s="399"/>
      <c r="Q386" s="399"/>
      <c r="R386" s="399"/>
      <c r="S386" s="400"/>
      <c r="T386" s="399"/>
      <c r="U386" s="400"/>
      <c r="V386" s="400"/>
      <c r="W386" s="400"/>
      <c r="X386" s="400"/>
      <c r="Y386" s="400"/>
      <c r="Z386" s="400"/>
      <c r="AA386" s="400"/>
      <c r="AB386" s="399"/>
      <c r="AC386" s="401"/>
      <c r="AD386" s="401"/>
      <c r="AE386" s="401"/>
      <c r="AF386" s="401"/>
      <c r="AG386" s="401"/>
      <c r="AH386" s="401"/>
    </row>
    <row r="387" ht="12.0" customHeight="1">
      <c r="A387" s="399"/>
      <c r="B387" s="436"/>
      <c r="C387" s="399"/>
      <c r="D387" s="399" t="s">
        <v>1151</v>
      </c>
      <c r="E387" s="399"/>
      <c r="F387" s="399"/>
      <c r="G387" s="399"/>
      <c r="H387" s="436"/>
      <c r="I387" s="431"/>
      <c r="J387" s="470"/>
      <c r="K387" s="470"/>
      <c r="L387" s="468"/>
      <c r="M387" s="400"/>
      <c r="N387" s="399"/>
      <c r="O387" s="399"/>
      <c r="P387" s="399"/>
      <c r="Q387" s="399"/>
      <c r="R387" s="399"/>
      <c r="S387" s="400"/>
      <c r="T387" s="399"/>
      <c r="U387" s="400"/>
      <c r="V387" s="400"/>
      <c r="W387" s="400"/>
      <c r="X387" s="400"/>
      <c r="Y387" s="400"/>
      <c r="Z387" s="400"/>
      <c r="AA387" s="400"/>
      <c r="AB387" s="399"/>
      <c r="AC387" s="401"/>
      <c r="AD387" s="401"/>
      <c r="AE387" s="401"/>
      <c r="AF387" s="401"/>
      <c r="AG387" s="401"/>
      <c r="AH387" s="401"/>
    </row>
    <row r="388" ht="12.0" customHeight="1">
      <c r="A388" s="399"/>
      <c r="B388" s="436"/>
      <c r="C388" s="399"/>
      <c r="D388" s="399" t="s">
        <v>747</v>
      </c>
      <c r="E388" s="399"/>
      <c r="F388" s="399"/>
      <c r="G388" s="399"/>
      <c r="H388" s="436"/>
      <c r="I388" s="431"/>
      <c r="J388" s="470"/>
      <c r="K388" s="470"/>
      <c r="L388" s="468"/>
      <c r="M388" s="400"/>
      <c r="N388" s="399"/>
      <c r="O388" s="399"/>
      <c r="P388" s="399"/>
      <c r="Q388" s="399"/>
      <c r="R388" s="399"/>
      <c r="S388" s="400"/>
      <c r="T388" s="399"/>
      <c r="U388" s="400"/>
      <c r="V388" s="400"/>
      <c r="W388" s="400"/>
      <c r="X388" s="400"/>
      <c r="Y388" s="400"/>
      <c r="Z388" s="400"/>
      <c r="AA388" s="400"/>
      <c r="AB388" s="399"/>
      <c r="AC388" s="401"/>
      <c r="AD388" s="401"/>
      <c r="AE388" s="401"/>
      <c r="AF388" s="401"/>
      <c r="AG388" s="401"/>
      <c r="AH388" s="401"/>
    </row>
    <row r="389" ht="12.0" customHeight="1">
      <c r="A389" s="399"/>
      <c r="B389" s="436"/>
      <c r="C389" s="399"/>
      <c r="D389" s="399" t="s">
        <v>1152</v>
      </c>
      <c r="E389" s="399"/>
      <c r="F389" s="399"/>
      <c r="G389" s="399"/>
      <c r="H389" s="436"/>
      <c r="I389" s="431"/>
      <c r="J389" s="470"/>
      <c r="K389" s="470"/>
      <c r="L389" s="468"/>
      <c r="M389" s="400"/>
      <c r="N389" s="399"/>
      <c r="O389" s="399"/>
      <c r="P389" s="399"/>
      <c r="Q389" s="399"/>
      <c r="R389" s="399"/>
      <c r="S389" s="400"/>
      <c r="T389" s="399"/>
      <c r="U389" s="400"/>
      <c r="V389" s="400"/>
      <c r="W389" s="400"/>
      <c r="X389" s="400"/>
      <c r="Y389" s="400"/>
      <c r="Z389" s="400"/>
      <c r="AA389" s="400"/>
      <c r="AB389" s="399"/>
      <c r="AC389" s="401"/>
      <c r="AD389" s="401"/>
      <c r="AE389" s="401"/>
      <c r="AF389" s="401"/>
      <c r="AG389" s="401"/>
      <c r="AH389" s="401"/>
    </row>
    <row r="390" ht="12.0" customHeight="1">
      <c r="A390" s="399"/>
      <c r="B390" s="436"/>
      <c r="C390" s="399"/>
      <c r="D390" s="399"/>
      <c r="E390" s="399"/>
      <c r="F390" s="399"/>
      <c r="G390" s="399"/>
      <c r="H390" s="436"/>
      <c r="I390" s="431"/>
      <c r="J390" s="470"/>
      <c r="K390" s="470"/>
      <c r="L390" s="468"/>
      <c r="M390" s="400"/>
      <c r="N390" s="399"/>
      <c r="O390" s="399"/>
      <c r="P390" s="399"/>
      <c r="Q390" s="399"/>
      <c r="R390" s="399"/>
      <c r="S390" s="400"/>
      <c r="T390" s="399"/>
      <c r="U390" s="400"/>
      <c r="V390" s="400"/>
      <c r="W390" s="400"/>
      <c r="X390" s="400"/>
      <c r="Y390" s="400"/>
      <c r="Z390" s="400"/>
      <c r="AA390" s="400"/>
      <c r="AB390" s="399"/>
      <c r="AC390" s="401"/>
      <c r="AD390" s="401"/>
      <c r="AE390" s="401"/>
      <c r="AF390" s="401"/>
      <c r="AG390" s="401"/>
      <c r="AH390" s="401"/>
    </row>
    <row r="391" ht="12.0" customHeight="1">
      <c r="A391" s="399"/>
      <c r="B391" s="436"/>
      <c r="C391" s="399" t="s">
        <v>744</v>
      </c>
      <c r="D391" s="399" t="s">
        <v>720</v>
      </c>
      <c r="E391" s="399"/>
      <c r="F391" s="399"/>
      <c r="G391" s="399"/>
      <c r="H391" s="436" t="s">
        <v>410</v>
      </c>
      <c r="I391" s="423">
        <v>25.78</v>
      </c>
      <c r="J391" s="470">
        <v>1.0</v>
      </c>
      <c r="K391" s="431">
        <v>25.78</v>
      </c>
      <c r="L391" s="468">
        <v>0.0</v>
      </c>
      <c r="M391" s="431">
        <v>40.066</v>
      </c>
      <c r="N391" s="431"/>
      <c r="O391" s="431"/>
      <c r="P391" s="430"/>
      <c r="Q391" s="468"/>
      <c r="R391" s="468"/>
      <c r="S391" s="400"/>
      <c r="T391" s="439">
        <v>0.0</v>
      </c>
      <c r="U391" s="400">
        <v>2136.7197800000004</v>
      </c>
      <c r="V391" s="400"/>
      <c r="W391" s="400"/>
      <c r="X391" s="400"/>
      <c r="Y391" s="400"/>
      <c r="Z391" s="400"/>
      <c r="AA391" s="400">
        <v>2136.7197800000004</v>
      </c>
      <c r="AB391" s="399"/>
      <c r="AC391" s="401"/>
      <c r="AD391" s="401"/>
      <c r="AE391" s="401"/>
      <c r="AF391" s="401"/>
      <c r="AG391" s="401"/>
      <c r="AH391" s="401"/>
    </row>
    <row r="392" ht="12.0" customHeight="1">
      <c r="A392" s="399"/>
      <c r="B392" s="436"/>
      <c r="C392" s="399"/>
      <c r="D392" s="399"/>
      <c r="E392" s="399"/>
      <c r="F392" s="399"/>
      <c r="G392" s="399"/>
      <c r="H392" s="436"/>
      <c r="I392" s="431"/>
      <c r="J392" s="470"/>
      <c r="K392" s="470"/>
      <c r="L392" s="468"/>
      <c r="M392" s="400"/>
      <c r="N392" s="399"/>
      <c r="O392" s="399"/>
      <c r="P392" s="399"/>
      <c r="Q392" s="399"/>
      <c r="R392" s="399"/>
      <c r="S392" s="400"/>
      <c r="T392" s="399"/>
      <c r="U392" s="400"/>
      <c r="V392" s="400"/>
      <c r="W392" s="400"/>
      <c r="X392" s="400"/>
      <c r="Y392" s="400"/>
      <c r="Z392" s="400"/>
      <c r="AA392" s="400"/>
      <c r="AB392" s="399"/>
      <c r="AC392" s="401"/>
      <c r="AD392" s="401"/>
      <c r="AE392" s="401"/>
      <c r="AF392" s="401"/>
      <c r="AG392" s="401"/>
      <c r="AH392" s="401"/>
    </row>
    <row r="393" ht="12.0" customHeight="1">
      <c r="A393" s="399"/>
      <c r="B393" s="436"/>
      <c r="C393" s="399"/>
      <c r="D393" s="399"/>
      <c r="E393" s="399"/>
      <c r="F393" s="399"/>
      <c r="G393" s="399"/>
      <c r="H393" s="399"/>
      <c r="I393" s="399"/>
      <c r="J393" s="399"/>
      <c r="K393" s="436" t="s">
        <v>607</v>
      </c>
      <c r="L393" s="436" t="s">
        <v>541</v>
      </c>
      <c r="M393" s="436" t="s">
        <v>648</v>
      </c>
      <c r="N393" s="399"/>
      <c r="O393" s="399"/>
      <c r="P393" s="436"/>
      <c r="Q393" s="399"/>
      <c r="R393" s="399"/>
      <c r="S393" s="400"/>
      <c r="T393" s="399"/>
      <c r="U393" s="400"/>
      <c r="V393" s="400"/>
      <c r="W393" s="400"/>
      <c r="X393" s="400"/>
      <c r="Y393" s="400"/>
      <c r="Z393" s="400"/>
      <c r="AA393" s="400"/>
      <c r="AB393" s="399"/>
      <c r="AC393" s="401"/>
      <c r="AD393" s="401"/>
      <c r="AE393" s="401"/>
      <c r="AF393" s="401"/>
      <c r="AG393" s="401"/>
      <c r="AH393" s="401"/>
    </row>
    <row r="394" ht="12.0" customHeight="1">
      <c r="A394" s="399"/>
      <c r="B394" s="436"/>
      <c r="C394" s="399"/>
      <c r="D394" s="399"/>
      <c r="E394" s="441" t="s">
        <v>609</v>
      </c>
      <c r="F394" s="399"/>
      <c r="G394" s="435" t="s">
        <v>357</v>
      </c>
      <c r="H394" s="435" t="s">
        <v>610</v>
      </c>
      <c r="I394" s="435" t="s">
        <v>611</v>
      </c>
      <c r="J394" s="435" t="s">
        <v>612</v>
      </c>
      <c r="K394" s="435" t="s">
        <v>613</v>
      </c>
      <c r="L394" s="435" t="s">
        <v>614</v>
      </c>
      <c r="M394" s="435" t="s">
        <v>615</v>
      </c>
      <c r="N394" s="399"/>
      <c r="O394" s="399"/>
      <c r="P394" s="436"/>
      <c r="Q394" s="399"/>
      <c r="R394" s="399"/>
      <c r="S394" s="400"/>
      <c r="T394" s="399"/>
      <c r="U394" s="400"/>
      <c r="V394" s="400"/>
      <c r="W394" s="400"/>
      <c r="X394" s="400"/>
      <c r="Y394" s="400"/>
      <c r="Z394" s="400"/>
      <c r="AA394" s="400"/>
      <c r="AB394" s="399"/>
      <c r="AC394" s="401"/>
      <c r="AD394" s="401"/>
      <c r="AE394" s="401"/>
      <c r="AF394" s="401"/>
      <c r="AG394" s="401"/>
      <c r="AH394" s="401"/>
    </row>
    <row r="395" ht="12.0" customHeight="1">
      <c r="A395" s="399"/>
      <c r="B395" s="436"/>
      <c r="C395" s="399"/>
      <c r="D395" s="399"/>
      <c r="E395" s="399" t="s">
        <v>708</v>
      </c>
      <c r="F395" s="399"/>
      <c r="G395" s="436"/>
      <c r="H395" s="483"/>
      <c r="I395" s="455">
        <v>644.5</v>
      </c>
      <c r="J395" s="455">
        <v>30.82</v>
      </c>
      <c r="K395" s="438">
        <v>-0.3</v>
      </c>
      <c r="L395" s="478">
        <v>40.066</v>
      </c>
      <c r="M395" s="478">
        <v>0.4173541666666667</v>
      </c>
      <c r="N395" s="436">
        <v>0.04</v>
      </c>
      <c r="O395" s="399" t="s">
        <v>709</v>
      </c>
      <c r="P395" s="479">
        <v>25.78</v>
      </c>
      <c r="Q395" s="399" t="s">
        <v>710</v>
      </c>
      <c r="R395" s="399"/>
      <c r="S395" s="400"/>
      <c r="T395" s="399"/>
      <c r="U395" s="400"/>
      <c r="V395" s="400"/>
      <c r="W395" s="400"/>
      <c r="X395" s="400"/>
      <c r="Y395" s="400"/>
      <c r="Z395" s="400"/>
      <c r="AA395" s="400"/>
      <c r="AB395" s="399"/>
      <c r="AC395" s="401"/>
      <c r="AD395" s="401"/>
      <c r="AE395" s="401"/>
      <c r="AF395" s="401"/>
      <c r="AG395" s="401"/>
      <c r="AH395" s="401"/>
    </row>
    <row r="396" ht="12.0" customHeight="1">
      <c r="A396" s="399"/>
      <c r="B396" s="436"/>
      <c r="C396" s="399"/>
      <c r="D396" s="399"/>
      <c r="E396" s="399"/>
      <c r="F396" s="399"/>
      <c r="G396" s="436"/>
      <c r="H396" s="455"/>
      <c r="I396" s="399"/>
      <c r="J396" s="455"/>
      <c r="K396" s="438"/>
      <c r="L396" s="431">
        <v>40.066</v>
      </c>
      <c r="M396" s="431">
        <v>0.4173541666666667</v>
      </c>
      <c r="N396" s="436"/>
      <c r="O396" s="399"/>
      <c r="P396" s="455">
        <v>25.78</v>
      </c>
      <c r="Q396" s="399"/>
      <c r="R396" s="399"/>
      <c r="S396" s="400"/>
      <c r="T396" s="399"/>
      <c r="U396" s="400"/>
      <c r="V396" s="400"/>
      <c r="W396" s="400"/>
      <c r="X396" s="400"/>
      <c r="Y396" s="400"/>
      <c r="Z396" s="400"/>
      <c r="AA396" s="400"/>
      <c r="AB396" s="399"/>
      <c r="AC396" s="401"/>
      <c r="AD396" s="401"/>
      <c r="AE396" s="401"/>
      <c r="AF396" s="401"/>
      <c r="AG396" s="401"/>
      <c r="AH396" s="401"/>
    </row>
    <row r="397" ht="12.0" customHeight="1">
      <c r="A397" s="399"/>
      <c r="B397" s="436"/>
      <c r="C397" s="399"/>
      <c r="D397" s="399"/>
      <c r="E397" s="399"/>
      <c r="F397" s="399"/>
      <c r="G397" s="399"/>
      <c r="H397" s="436"/>
      <c r="I397" s="431"/>
      <c r="J397" s="470"/>
      <c r="K397" s="470"/>
      <c r="L397" s="468"/>
      <c r="M397" s="400"/>
      <c r="N397" s="399"/>
      <c r="O397" s="399"/>
      <c r="P397" s="399"/>
      <c r="Q397" s="399"/>
      <c r="R397" s="399"/>
      <c r="S397" s="400"/>
      <c r="T397" s="399"/>
      <c r="U397" s="400"/>
      <c r="V397" s="400"/>
      <c r="W397" s="400"/>
      <c r="X397" s="400"/>
      <c r="Y397" s="400"/>
      <c r="Z397" s="400"/>
      <c r="AA397" s="400"/>
      <c r="AB397" s="399"/>
      <c r="AC397" s="401"/>
      <c r="AD397" s="401"/>
      <c r="AE397" s="401"/>
      <c r="AF397" s="401"/>
      <c r="AG397" s="401"/>
      <c r="AH397" s="401"/>
    </row>
    <row r="398" ht="12.0" customHeight="1">
      <c r="A398" s="399"/>
      <c r="B398" s="436"/>
      <c r="C398" s="399"/>
      <c r="D398" s="399"/>
      <c r="E398" s="441" t="s">
        <v>544</v>
      </c>
      <c r="F398" s="399"/>
      <c r="G398" s="435" t="s">
        <v>553</v>
      </c>
      <c r="H398" s="479" t="s">
        <v>631</v>
      </c>
      <c r="I398" s="435" t="s">
        <v>632</v>
      </c>
      <c r="J398" s="479" t="s">
        <v>633</v>
      </c>
      <c r="K398" s="442" t="s">
        <v>634</v>
      </c>
      <c r="L398" s="479" t="s">
        <v>635</v>
      </c>
      <c r="M398" s="431"/>
      <c r="N398" s="436"/>
      <c r="O398" s="399"/>
      <c r="P398" s="455"/>
      <c r="Q398" s="399"/>
      <c r="R398" s="399"/>
      <c r="S398" s="400"/>
      <c r="T398" s="399"/>
      <c r="U398" s="400"/>
      <c r="V398" s="400"/>
      <c r="W398" s="400"/>
      <c r="X398" s="400"/>
      <c r="Y398" s="400"/>
      <c r="Z398" s="400"/>
      <c r="AA398" s="400"/>
      <c r="AB398" s="399"/>
      <c r="AC398" s="401"/>
      <c r="AD398" s="401"/>
      <c r="AE398" s="401"/>
      <c r="AF398" s="401"/>
      <c r="AG398" s="401"/>
      <c r="AH398" s="401"/>
    </row>
    <row r="399" ht="12.0" customHeight="1">
      <c r="A399" s="399"/>
      <c r="B399" s="436"/>
      <c r="C399" s="399"/>
      <c r="D399" s="399"/>
      <c r="E399" s="399" t="s">
        <v>478</v>
      </c>
      <c r="F399" s="399"/>
      <c r="G399" s="480">
        <v>40.066</v>
      </c>
      <c r="H399" s="480">
        <v>0.4173541666666667</v>
      </c>
      <c r="I399" s="456">
        <v>0.0</v>
      </c>
      <c r="J399" s="456">
        <v>0.0</v>
      </c>
      <c r="K399" s="456">
        <v>2136.7197800000004</v>
      </c>
      <c r="L399" s="456">
        <v>2136.7197800000004</v>
      </c>
      <c r="M399" s="431"/>
      <c r="N399" s="436"/>
      <c r="O399" s="399"/>
      <c r="P399" s="455"/>
      <c r="Q399" s="399"/>
      <c r="R399" s="399"/>
      <c r="S399" s="400"/>
      <c r="T399" s="399"/>
      <c r="U399" s="400"/>
      <c r="V399" s="400"/>
      <c r="W399" s="400"/>
      <c r="X399" s="400"/>
      <c r="Y399" s="400"/>
      <c r="Z399" s="400"/>
      <c r="AA399" s="400"/>
      <c r="AB399" s="399"/>
      <c r="AC399" s="401"/>
      <c r="AD399" s="401"/>
      <c r="AE399" s="401"/>
      <c r="AF399" s="401"/>
      <c r="AG399" s="401"/>
      <c r="AH399" s="401"/>
    </row>
    <row r="400" ht="12.0" customHeight="1">
      <c r="A400" s="399"/>
      <c r="B400" s="436"/>
      <c r="C400" s="399"/>
      <c r="D400" s="399"/>
      <c r="E400" s="399"/>
      <c r="F400" s="399"/>
      <c r="G400" s="399"/>
      <c r="H400" s="436"/>
      <c r="I400" s="431"/>
      <c r="J400" s="470"/>
      <c r="K400" s="470"/>
      <c r="L400" s="468"/>
      <c r="M400" s="400"/>
      <c r="N400" s="399"/>
      <c r="O400" s="399"/>
      <c r="P400" s="399"/>
      <c r="Q400" s="399"/>
      <c r="R400" s="399"/>
      <c r="S400" s="400"/>
      <c r="T400" s="399"/>
      <c r="U400" s="400"/>
      <c r="V400" s="400"/>
      <c r="W400" s="400"/>
      <c r="X400" s="400"/>
      <c r="Y400" s="400"/>
      <c r="Z400" s="400"/>
      <c r="AA400" s="400"/>
      <c r="AB400" s="399"/>
      <c r="AC400" s="401"/>
      <c r="AD400" s="401"/>
      <c r="AE400" s="401"/>
      <c r="AF400" s="401"/>
      <c r="AG400" s="401"/>
      <c r="AH400" s="401"/>
    </row>
    <row r="401" ht="12.0" customHeight="1">
      <c r="A401" s="399"/>
      <c r="B401" s="436"/>
      <c r="C401" s="399" t="s">
        <v>789</v>
      </c>
      <c r="D401" s="399" t="s">
        <v>727</v>
      </c>
      <c r="E401" s="399"/>
      <c r="F401" s="399"/>
      <c r="G401" s="399"/>
      <c r="H401" s="436" t="s">
        <v>410</v>
      </c>
      <c r="I401" s="423">
        <v>5.6000000000000005</v>
      </c>
      <c r="J401" s="470">
        <v>1.0</v>
      </c>
      <c r="K401" s="431">
        <v>5.6000000000000005</v>
      </c>
      <c r="L401" s="468">
        <v>0.0</v>
      </c>
      <c r="M401" s="431">
        <v>14.3</v>
      </c>
      <c r="N401" s="431"/>
      <c r="O401" s="431"/>
      <c r="P401" s="430"/>
      <c r="Q401" s="468"/>
      <c r="R401" s="468"/>
      <c r="S401" s="400"/>
      <c r="T401" s="439">
        <v>0.0</v>
      </c>
      <c r="U401" s="400">
        <v>762.619</v>
      </c>
      <c r="V401" s="400"/>
      <c r="W401" s="400"/>
      <c r="X401" s="400"/>
      <c r="Y401" s="400"/>
      <c r="Z401" s="400"/>
      <c r="AA401" s="400">
        <v>762.619</v>
      </c>
      <c r="AB401" s="399"/>
      <c r="AC401" s="401"/>
      <c r="AD401" s="401"/>
      <c r="AE401" s="401"/>
      <c r="AF401" s="401"/>
      <c r="AG401" s="401"/>
      <c r="AH401" s="401"/>
    </row>
    <row r="402" ht="12.0" customHeight="1">
      <c r="A402" s="399"/>
      <c r="B402" s="436"/>
      <c r="C402" s="399"/>
      <c r="D402" s="399"/>
      <c r="E402" s="399"/>
      <c r="F402" s="399"/>
      <c r="G402" s="399"/>
      <c r="H402" s="436"/>
      <c r="I402" s="431"/>
      <c r="J402" s="470"/>
      <c r="K402" s="470"/>
      <c r="L402" s="468"/>
      <c r="M402" s="400"/>
      <c r="N402" s="399"/>
      <c r="O402" s="399"/>
      <c r="P402" s="399"/>
      <c r="Q402" s="399"/>
      <c r="R402" s="399"/>
      <c r="S402" s="400"/>
      <c r="T402" s="399"/>
      <c r="U402" s="400"/>
      <c r="V402" s="400"/>
      <c r="W402" s="400"/>
      <c r="X402" s="400"/>
      <c r="Y402" s="400"/>
      <c r="Z402" s="400"/>
      <c r="AA402" s="400"/>
      <c r="AB402" s="399"/>
      <c r="AC402" s="401"/>
      <c r="AD402" s="401"/>
      <c r="AE402" s="401"/>
      <c r="AF402" s="401"/>
      <c r="AG402" s="401"/>
      <c r="AH402" s="401"/>
    </row>
    <row r="403" ht="12.0" customHeight="1">
      <c r="A403" s="399"/>
      <c r="B403" s="436"/>
      <c r="C403" s="399"/>
      <c r="D403" s="399"/>
      <c r="E403" s="399"/>
      <c r="F403" s="399"/>
      <c r="G403" s="399"/>
      <c r="H403" s="399"/>
      <c r="I403" s="399"/>
      <c r="J403" s="399"/>
      <c r="K403" s="436" t="s">
        <v>607</v>
      </c>
      <c r="L403" s="436" t="s">
        <v>541</v>
      </c>
      <c r="M403" s="436" t="s">
        <v>648</v>
      </c>
      <c r="N403" s="399"/>
      <c r="O403" s="399"/>
      <c r="P403" s="436"/>
      <c r="Q403" s="399"/>
      <c r="R403" s="399"/>
      <c r="S403" s="400"/>
      <c r="T403" s="399"/>
      <c r="U403" s="400"/>
      <c r="V403" s="400"/>
      <c r="W403" s="400"/>
      <c r="X403" s="400"/>
      <c r="Y403" s="400"/>
      <c r="Z403" s="400"/>
      <c r="AA403" s="400"/>
      <c r="AB403" s="399"/>
      <c r="AC403" s="401"/>
      <c r="AD403" s="401"/>
      <c r="AE403" s="401"/>
      <c r="AF403" s="401"/>
      <c r="AG403" s="401"/>
      <c r="AH403" s="401"/>
    </row>
    <row r="404" ht="12.0" customHeight="1">
      <c r="A404" s="399"/>
      <c r="B404" s="436"/>
      <c r="C404" s="399"/>
      <c r="D404" s="399"/>
      <c r="E404" s="441" t="s">
        <v>609</v>
      </c>
      <c r="F404" s="399"/>
      <c r="G404" s="435" t="s">
        <v>357</v>
      </c>
      <c r="H404" s="435" t="s">
        <v>610</v>
      </c>
      <c r="I404" s="435" t="s">
        <v>611</v>
      </c>
      <c r="J404" s="435" t="s">
        <v>612</v>
      </c>
      <c r="K404" s="435" t="s">
        <v>613</v>
      </c>
      <c r="L404" s="435" t="s">
        <v>614</v>
      </c>
      <c r="M404" s="435" t="s">
        <v>615</v>
      </c>
      <c r="N404" s="399"/>
      <c r="O404" s="399"/>
      <c r="P404" s="436"/>
      <c r="Q404" s="399"/>
      <c r="R404" s="399"/>
      <c r="S404" s="400"/>
      <c r="T404" s="399"/>
      <c r="U404" s="400"/>
      <c r="V404" s="400"/>
      <c r="W404" s="400"/>
      <c r="X404" s="400"/>
      <c r="Y404" s="400"/>
      <c r="Z404" s="400"/>
      <c r="AA404" s="400"/>
      <c r="AB404" s="399"/>
      <c r="AC404" s="401"/>
      <c r="AD404" s="401"/>
      <c r="AE404" s="401"/>
      <c r="AF404" s="401"/>
      <c r="AG404" s="401"/>
      <c r="AH404" s="401"/>
    </row>
    <row r="405" ht="12.0" customHeight="1">
      <c r="A405" s="399"/>
      <c r="B405" s="436"/>
      <c r="C405" s="399"/>
      <c r="D405" s="399"/>
      <c r="E405" s="399" t="s">
        <v>708</v>
      </c>
      <c r="F405" s="399"/>
      <c r="G405" s="436"/>
      <c r="H405" s="483"/>
      <c r="I405" s="455">
        <v>140.0</v>
      </c>
      <c r="J405" s="455">
        <v>11.0</v>
      </c>
      <c r="K405" s="438">
        <v>-0.3</v>
      </c>
      <c r="L405" s="478">
        <v>14.3</v>
      </c>
      <c r="M405" s="478">
        <v>0.14895833333333333</v>
      </c>
      <c r="N405" s="436">
        <v>0.04</v>
      </c>
      <c r="O405" s="399" t="s">
        <v>709</v>
      </c>
      <c r="P405" s="479">
        <v>5.6000000000000005</v>
      </c>
      <c r="Q405" s="399" t="s">
        <v>710</v>
      </c>
      <c r="R405" s="399"/>
      <c r="S405" s="400"/>
      <c r="T405" s="399"/>
      <c r="U405" s="400"/>
      <c r="V405" s="400"/>
      <c r="W405" s="400"/>
      <c r="X405" s="400"/>
      <c r="Y405" s="400"/>
      <c r="Z405" s="400"/>
      <c r="AA405" s="400"/>
      <c r="AB405" s="399"/>
      <c r="AC405" s="401"/>
      <c r="AD405" s="401"/>
      <c r="AE405" s="401"/>
      <c r="AF405" s="401"/>
      <c r="AG405" s="401"/>
      <c r="AH405" s="401"/>
    </row>
    <row r="406" ht="12.0" customHeight="1">
      <c r="A406" s="399"/>
      <c r="B406" s="436"/>
      <c r="C406" s="399"/>
      <c r="D406" s="399"/>
      <c r="E406" s="399"/>
      <c r="F406" s="399"/>
      <c r="G406" s="436"/>
      <c r="H406" s="455"/>
      <c r="I406" s="399"/>
      <c r="J406" s="455"/>
      <c r="K406" s="438"/>
      <c r="L406" s="431">
        <v>14.3</v>
      </c>
      <c r="M406" s="431">
        <v>0.14895833333333333</v>
      </c>
      <c r="N406" s="436"/>
      <c r="O406" s="399"/>
      <c r="P406" s="455">
        <v>5.6000000000000005</v>
      </c>
      <c r="Q406" s="399"/>
      <c r="R406" s="399"/>
      <c r="S406" s="400"/>
      <c r="T406" s="399"/>
      <c r="U406" s="400"/>
      <c r="V406" s="400"/>
      <c r="W406" s="400"/>
      <c r="X406" s="400"/>
      <c r="Y406" s="400"/>
      <c r="Z406" s="400"/>
      <c r="AA406" s="400"/>
      <c r="AB406" s="399"/>
      <c r="AC406" s="401"/>
      <c r="AD406" s="401"/>
      <c r="AE406" s="401"/>
      <c r="AF406" s="401"/>
      <c r="AG406" s="401"/>
      <c r="AH406" s="401"/>
    </row>
    <row r="407" ht="12.0" customHeight="1">
      <c r="A407" s="399"/>
      <c r="B407" s="436"/>
      <c r="C407" s="399"/>
      <c r="D407" s="399"/>
      <c r="E407" s="399"/>
      <c r="F407" s="399"/>
      <c r="G407" s="399"/>
      <c r="H407" s="436"/>
      <c r="I407" s="431"/>
      <c r="J407" s="470"/>
      <c r="K407" s="470"/>
      <c r="L407" s="468"/>
      <c r="M407" s="400"/>
      <c r="N407" s="399"/>
      <c r="O407" s="399"/>
      <c r="P407" s="399"/>
      <c r="Q407" s="399"/>
      <c r="R407" s="399"/>
      <c r="S407" s="400"/>
      <c r="T407" s="399"/>
      <c r="U407" s="400"/>
      <c r="V407" s="400"/>
      <c r="W407" s="400"/>
      <c r="X407" s="400"/>
      <c r="Y407" s="400"/>
      <c r="Z407" s="400"/>
      <c r="AA407" s="400"/>
      <c r="AB407" s="399"/>
      <c r="AC407" s="401"/>
      <c r="AD407" s="401"/>
      <c r="AE407" s="401"/>
      <c r="AF407" s="401"/>
      <c r="AG407" s="401"/>
      <c r="AH407" s="401"/>
    </row>
    <row r="408" ht="12.0" customHeight="1">
      <c r="A408" s="399"/>
      <c r="B408" s="436"/>
      <c r="C408" s="399"/>
      <c r="D408" s="399"/>
      <c r="E408" s="441" t="s">
        <v>544</v>
      </c>
      <c r="F408" s="399"/>
      <c r="G408" s="435" t="s">
        <v>553</v>
      </c>
      <c r="H408" s="479" t="s">
        <v>631</v>
      </c>
      <c r="I408" s="435" t="s">
        <v>632</v>
      </c>
      <c r="J408" s="479" t="s">
        <v>633</v>
      </c>
      <c r="K408" s="442" t="s">
        <v>634</v>
      </c>
      <c r="L408" s="479" t="s">
        <v>635</v>
      </c>
      <c r="M408" s="431"/>
      <c r="N408" s="436"/>
      <c r="O408" s="399"/>
      <c r="P408" s="455"/>
      <c r="Q408" s="399"/>
      <c r="R408" s="399"/>
      <c r="S408" s="400"/>
      <c r="T408" s="399"/>
      <c r="U408" s="400"/>
      <c r="V408" s="400"/>
      <c r="W408" s="400"/>
      <c r="X408" s="400"/>
      <c r="Y408" s="400"/>
      <c r="Z408" s="400"/>
      <c r="AA408" s="400"/>
      <c r="AB408" s="399"/>
      <c r="AC408" s="401"/>
      <c r="AD408" s="401"/>
      <c r="AE408" s="401"/>
      <c r="AF408" s="401"/>
      <c r="AG408" s="401"/>
      <c r="AH408" s="401"/>
    </row>
    <row r="409" ht="12.0" customHeight="1">
      <c r="A409" s="399"/>
      <c r="B409" s="436"/>
      <c r="C409" s="399"/>
      <c r="D409" s="399"/>
      <c r="E409" s="399" t="s">
        <v>478</v>
      </c>
      <c r="F409" s="399"/>
      <c r="G409" s="480">
        <v>14.3</v>
      </c>
      <c r="H409" s="480">
        <v>0.14895833333333333</v>
      </c>
      <c r="I409" s="456">
        <v>0.0</v>
      </c>
      <c r="J409" s="456">
        <v>0.0</v>
      </c>
      <c r="K409" s="456">
        <v>762.619</v>
      </c>
      <c r="L409" s="456">
        <v>762.619</v>
      </c>
      <c r="M409" s="431"/>
      <c r="N409" s="436"/>
      <c r="O409" s="399"/>
      <c r="P409" s="455"/>
      <c r="Q409" s="399"/>
      <c r="R409" s="399"/>
      <c r="S409" s="400"/>
      <c r="T409" s="399"/>
      <c r="U409" s="400"/>
      <c r="V409" s="400"/>
      <c r="W409" s="400"/>
      <c r="X409" s="400"/>
      <c r="Y409" s="400"/>
      <c r="Z409" s="400"/>
      <c r="AA409" s="400"/>
      <c r="AB409" s="399"/>
      <c r="AC409" s="401"/>
      <c r="AD409" s="401"/>
      <c r="AE409" s="401"/>
      <c r="AF409" s="401"/>
      <c r="AG409" s="401"/>
      <c r="AH409" s="401"/>
    </row>
    <row r="410" ht="12.0" customHeight="1">
      <c r="A410" s="399"/>
      <c r="B410" s="436"/>
      <c r="C410" s="399"/>
      <c r="D410" s="399"/>
      <c r="E410" s="399"/>
      <c r="F410" s="399"/>
      <c r="G410" s="399"/>
      <c r="H410" s="436"/>
      <c r="I410" s="431"/>
      <c r="J410" s="470"/>
      <c r="K410" s="470"/>
      <c r="L410" s="468"/>
      <c r="M410" s="400"/>
      <c r="N410" s="399"/>
      <c r="O410" s="399"/>
      <c r="P410" s="399"/>
      <c r="Q410" s="399"/>
      <c r="R410" s="399"/>
      <c r="S410" s="400"/>
      <c r="T410" s="399"/>
      <c r="U410" s="400"/>
      <c r="V410" s="400"/>
      <c r="W410" s="400"/>
      <c r="X410" s="400"/>
      <c r="Y410" s="400"/>
      <c r="Z410" s="400"/>
      <c r="AA410" s="400"/>
      <c r="AB410" s="399"/>
      <c r="AC410" s="401"/>
      <c r="AD410" s="401"/>
      <c r="AE410" s="401"/>
      <c r="AF410" s="401"/>
      <c r="AG410" s="401"/>
      <c r="AH410" s="401"/>
    </row>
    <row r="411" ht="12.0" customHeight="1">
      <c r="A411" s="399"/>
      <c r="B411" s="436"/>
      <c r="C411" s="399" t="s">
        <v>1153</v>
      </c>
      <c r="D411" s="399" t="s">
        <v>1154</v>
      </c>
      <c r="E411" s="399"/>
      <c r="F411" s="399"/>
      <c r="G411" s="399"/>
      <c r="H411" s="436" t="s">
        <v>410</v>
      </c>
      <c r="I411" s="423">
        <v>222.64000000000001</v>
      </c>
      <c r="J411" s="470">
        <v>1.0</v>
      </c>
      <c r="K411" s="431">
        <v>222.64000000000001</v>
      </c>
      <c r="L411" s="468">
        <v>0.0</v>
      </c>
      <c r="M411" s="431">
        <v>273.26</v>
      </c>
      <c r="N411" s="431"/>
      <c r="O411" s="431"/>
      <c r="P411" s="430"/>
      <c r="Q411" s="468"/>
      <c r="R411" s="468"/>
      <c r="S411" s="400"/>
      <c r="T411" s="439">
        <v>0.0</v>
      </c>
      <c r="U411" s="400">
        <v>14572.9558</v>
      </c>
      <c r="V411" s="400"/>
      <c r="W411" s="400"/>
      <c r="X411" s="400"/>
      <c r="Y411" s="400"/>
      <c r="Z411" s="400"/>
      <c r="AA411" s="400">
        <v>14572.9558</v>
      </c>
      <c r="AB411" s="399"/>
      <c r="AC411" s="401"/>
      <c r="AD411" s="401"/>
      <c r="AE411" s="401"/>
      <c r="AF411" s="401"/>
      <c r="AG411" s="401"/>
      <c r="AH411" s="401"/>
    </row>
    <row r="412" ht="12.0" customHeight="1">
      <c r="A412" s="399"/>
      <c r="B412" s="436"/>
      <c r="C412" s="399"/>
      <c r="D412" s="399"/>
      <c r="E412" s="399"/>
      <c r="F412" s="399"/>
      <c r="G412" s="399"/>
      <c r="H412" s="436"/>
      <c r="I412" s="431"/>
      <c r="J412" s="470"/>
      <c r="K412" s="470"/>
      <c r="L412" s="468"/>
      <c r="M412" s="400"/>
      <c r="N412" s="399"/>
      <c r="O412" s="399"/>
      <c r="P412" s="399"/>
      <c r="Q412" s="399"/>
      <c r="R412" s="399"/>
      <c r="S412" s="400"/>
      <c r="T412" s="399"/>
      <c r="U412" s="400"/>
      <c r="V412" s="400"/>
      <c r="W412" s="400"/>
      <c r="X412" s="400"/>
      <c r="Y412" s="400"/>
      <c r="Z412" s="400"/>
      <c r="AA412" s="400"/>
      <c r="AB412" s="399"/>
      <c r="AC412" s="401"/>
      <c r="AD412" s="401"/>
      <c r="AE412" s="401"/>
      <c r="AF412" s="401"/>
      <c r="AG412" s="401"/>
      <c r="AH412" s="401"/>
    </row>
    <row r="413" ht="12.0" customHeight="1">
      <c r="A413" s="399"/>
      <c r="B413" s="436"/>
      <c r="C413" s="399"/>
      <c r="D413" s="399"/>
      <c r="E413" s="399"/>
      <c r="F413" s="399"/>
      <c r="G413" s="399"/>
      <c r="H413" s="399"/>
      <c r="I413" s="399"/>
      <c r="J413" s="399"/>
      <c r="K413" s="436" t="s">
        <v>607</v>
      </c>
      <c r="L413" s="436" t="s">
        <v>541</v>
      </c>
      <c r="M413" s="436" t="s">
        <v>648</v>
      </c>
      <c r="N413" s="399"/>
      <c r="O413" s="399"/>
      <c r="P413" s="436"/>
      <c r="Q413" s="399"/>
      <c r="R413" s="399"/>
      <c r="S413" s="400"/>
      <c r="T413" s="399"/>
      <c r="U413" s="400"/>
      <c r="V413" s="400"/>
      <c r="W413" s="400"/>
      <c r="X413" s="400"/>
      <c r="Y413" s="400"/>
      <c r="Z413" s="400"/>
      <c r="AA413" s="400"/>
      <c r="AB413" s="399"/>
      <c r="AC413" s="401"/>
      <c r="AD413" s="401"/>
      <c r="AE413" s="401"/>
      <c r="AF413" s="401"/>
      <c r="AG413" s="401"/>
      <c r="AH413" s="401"/>
    </row>
    <row r="414" ht="12.0" customHeight="1">
      <c r="A414" s="399"/>
      <c r="B414" s="436"/>
      <c r="C414" s="399"/>
      <c r="D414" s="399"/>
      <c r="E414" s="441" t="s">
        <v>609</v>
      </c>
      <c r="F414" s="399"/>
      <c r="G414" s="435" t="s">
        <v>357</v>
      </c>
      <c r="H414" s="435" t="s">
        <v>610</v>
      </c>
      <c r="I414" s="435" t="s">
        <v>611</v>
      </c>
      <c r="J414" s="435" t="s">
        <v>612</v>
      </c>
      <c r="K414" s="435" t="s">
        <v>613</v>
      </c>
      <c r="L414" s="435" t="s">
        <v>614</v>
      </c>
      <c r="M414" s="435" t="s">
        <v>615</v>
      </c>
      <c r="N414" s="399"/>
      <c r="O414" s="399"/>
      <c r="P414" s="436"/>
      <c r="Q414" s="399"/>
      <c r="R414" s="399"/>
      <c r="S414" s="400"/>
      <c r="T414" s="399"/>
      <c r="U414" s="400"/>
      <c r="V414" s="400"/>
      <c r="W414" s="400"/>
      <c r="X414" s="400"/>
      <c r="Y414" s="400"/>
      <c r="Z414" s="400"/>
      <c r="AA414" s="400"/>
      <c r="AB414" s="399"/>
      <c r="AC414" s="401"/>
      <c r="AD414" s="401"/>
      <c r="AE414" s="401"/>
      <c r="AF414" s="401"/>
      <c r="AG414" s="401"/>
      <c r="AH414" s="401"/>
    </row>
    <row r="415" ht="12.0" customHeight="1">
      <c r="A415" s="399"/>
      <c r="B415" s="436"/>
      <c r="C415" s="399"/>
      <c r="D415" s="399"/>
      <c r="E415" s="399" t="s">
        <v>708</v>
      </c>
      <c r="F415" s="399"/>
      <c r="G415" s="436"/>
      <c r="H415" s="483"/>
      <c r="I415" s="455">
        <v>5566.0</v>
      </c>
      <c r="J415" s="455">
        <v>210.2</v>
      </c>
      <c r="K415" s="438">
        <v>-0.3</v>
      </c>
      <c r="L415" s="478">
        <v>273.26</v>
      </c>
      <c r="M415" s="478">
        <v>2.846458333333333</v>
      </c>
      <c r="N415" s="436">
        <v>0.04</v>
      </c>
      <c r="O415" s="399" t="s">
        <v>709</v>
      </c>
      <c r="P415" s="479">
        <v>222.64000000000001</v>
      </c>
      <c r="Q415" s="399" t="s">
        <v>710</v>
      </c>
      <c r="R415" s="399"/>
      <c r="S415" s="400"/>
      <c r="T415" s="399"/>
      <c r="U415" s="400"/>
      <c r="V415" s="400"/>
      <c r="W415" s="400"/>
      <c r="X415" s="400"/>
      <c r="Y415" s="400"/>
      <c r="Z415" s="400"/>
      <c r="AA415" s="400"/>
      <c r="AB415" s="399"/>
      <c r="AC415" s="401"/>
      <c r="AD415" s="401"/>
      <c r="AE415" s="401"/>
      <c r="AF415" s="401"/>
      <c r="AG415" s="401"/>
      <c r="AH415" s="401"/>
    </row>
    <row r="416" ht="12.0" customHeight="1">
      <c r="A416" s="399"/>
      <c r="B416" s="436"/>
      <c r="C416" s="399"/>
      <c r="D416" s="399"/>
      <c r="E416" s="399"/>
      <c r="F416" s="399"/>
      <c r="G416" s="436"/>
      <c r="H416" s="455"/>
      <c r="I416" s="399"/>
      <c r="J416" s="455"/>
      <c r="K416" s="438"/>
      <c r="L416" s="431">
        <v>273.26</v>
      </c>
      <c r="M416" s="431">
        <v>2.846458333333333</v>
      </c>
      <c r="N416" s="436"/>
      <c r="O416" s="399"/>
      <c r="P416" s="455">
        <v>222.64000000000001</v>
      </c>
      <c r="Q416" s="399"/>
      <c r="R416" s="399"/>
      <c r="S416" s="400"/>
      <c r="T416" s="399"/>
      <c r="U416" s="400"/>
      <c r="V416" s="400"/>
      <c r="W416" s="400"/>
      <c r="X416" s="400"/>
      <c r="Y416" s="400"/>
      <c r="Z416" s="400"/>
      <c r="AA416" s="400"/>
      <c r="AB416" s="399"/>
      <c r="AC416" s="401"/>
      <c r="AD416" s="401"/>
      <c r="AE416" s="401"/>
      <c r="AF416" s="401"/>
      <c r="AG416" s="401"/>
      <c r="AH416" s="401"/>
    </row>
    <row r="417" ht="12.0" customHeight="1">
      <c r="A417" s="399"/>
      <c r="B417" s="436"/>
      <c r="C417" s="399"/>
      <c r="D417" s="399"/>
      <c r="E417" s="399"/>
      <c r="F417" s="399"/>
      <c r="G417" s="399"/>
      <c r="H417" s="436"/>
      <c r="I417" s="431"/>
      <c r="J417" s="470"/>
      <c r="K417" s="470"/>
      <c r="L417" s="468"/>
      <c r="M417" s="400"/>
      <c r="N417" s="399"/>
      <c r="O417" s="399"/>
      <c r="P417" s="399"/>
      <c r="Q417" s="399"/>
      <c r="R417" s="399"/>
      <c r="S417" s="400"/>
      <c r="T417" s="399"/>
      <c r="U417" s="400"/>
      <c r="V417" s="400"/>
      <c r="W417" s="400"/>
      <c r="X417" s="400"/>
      <c r="Y417" s="400"/>
      <c r="Z417" s="400"/>
      <c r="AA417" s="400"/>
      <c r="AB417" s="399"/>
      <c r="AC417" s="401"/>
      <c r="AD417" s="401"/>
      <c r="AE417" s="401"/>
      <c r="AF417" s="401"/>
      <c r="AG417" s="401"/>
      <c r="AH417" s="401"/>
    </row>
    <row r="418" ht="12.0" customHeight="1">
      <c r="A418" s="399"/>
      <c r="B418" s="436"/>
      <c r="C418" s="399"/>
      <c r="D418" s="399"/>
      <c r="E418" s="441" t="s">
        <v>544</v>
      </c>
      <c r="F418" s="399"/>
      <c r="G418" s="435" t="s">
        <v>553</v>
      </c>
      <c r="H418" s="479" t="s">
        <v>631</v>
      </c>
      <c r="I418" s="435" t="s">
        <v>632</v>
      </c>
      <c r="J418" s="479" t="s">
        <v>633</v>
      </c>
      <c r="K418" s="442" t="s">
        <v>634</v>
      </c>
      <c r="L418" s="479" t="s">
        <v>635</v>
      </c>
      <c r="M418" s="431"/>
      <c r="N418" s="436"/>
      <c r="O418" s="399"/>
      <c r="P418" s="455"/>
      <c r="Q418" s="399"/>
      <c r="R418" s="399"/>
      <c r="S418" s="400"/>
      <c r="T418" s="399"/>
      <c r="U418" s="400"/>
      <c r="V418" s="400"/>
      <c r="W418" s="400"/>
      <c r="X418" s="400"/>
      <c r="Y418" s="400"/>
      <c r="Z418" s="400"/>
      <c r="AA418" s="400"/>
      <c r="AB418" s="399"/>
      <c r="AC418" s="401"/>
      <c r="AD418" s="401"/>
      <c r="AE418" s="401"/>
      <c r="AF418" s="401"/>
      <c r="AG418" s="401"/>
      <c r="AH418" s="401"/>
    </row>
    <row r="419" ht="12.0" customHeight="1">
      <c r="A419" s="399"/>
      <c r="B419" s="436"/>
      <c r="C419" s="399"/>
      <c r="D419" s="399"/>
      <c r="E419" s="399" t="s">
        <v>478</v>
      </c>
      <c r="F419" s="399"/>
      <c r="G419" s="480">
        <v>273.26</v>
      </c>
      <c r="H419" s="480">
        <v>2.846458333333333</v>
      </c>
      <c r="I419" s="456">
        <v>0.0</v>
      </c>
      <c r="J419" s="456">
        <v>0.0</v>
      </c>
      <c r="K419" s="456">
        <v>14572.9558</v>
      </c>
      <c r="L419" s="456">
        <v>14572.9558</v>
      </c>
      <c r="M419" s="431"/>
      <c r="N419" s="436"/>
      <c r="O419" s="399"/>
      <c r="P419" s="455"/>
      <c r="Q419" s="399"/>
      <c r="R419" s="399"/>
      <c r="S419" s="400"/>
      <c r="T419" s="399"/>
      <c r="U419" s="400"/>
      <c r="V419" s="400"/>
      <c r="W419" s="400"/>
      <c r="X419" s="400"/>
      <c r="Y419" s="400"/>
      <c r="Z419" s="400"/>
      <c r="AA419" s="400"/>
      <c r="AB419" s="399"/>
      <c r="AC419" s="401"/>
      <c r="AD419" s="401"/>
      <c r="AE419" s="401"/>
      <c r="AF419" s="401"/>
      <c r="AG419" s="401"/>
      <c r="AH419" s="401"/>
    </row>
    <row r="420" ht="12.0" customHeight="1">
      <c r="A420" s="399"/>
      <c r="B420" s="436"/>
      <c r="C420" s="436"/>
      <c r="D420" s="399"/>
      <c r="E420" s="399"/>
      <c r="F420" s="399"/>
      <c r="G420" s="399"/>
      <c r="H420" s="399"/>
      <c r="I420" s="436"/>
      <c r="J420" s="431"/>
      <c r="K420" s="470"/>
      <c r="L420" s="470"/>
      <c r="M420" s="468"/>
      <c r="N420" s="400"/>
      <c r="O420" s="399"/>
      <c r="P420" s="399"/>
      <c r="Q420" s="399"/>
      <c r="R420" s="399"/>
      <c r="S420" s="399"/>
      <c r="T420" s="400"/>
      <c r="U420" s="399"/>
      <c r="V420" s="400"/>
      <c r="W420" s="400"/>
      <c r="X420" s="400"/>
      <c r="Y420" s="400"/>
      <c r="Z420" s="400"/>
      <c r="AA420" s="400"/>
      <c r="AB420" s="400"/>
      <c r="AC420" s="401"/>
      <c r="AD420" s="401"/>
      <c r="AE420" s="401"/>
      <c r="AF420" s="401"/>
      <c r="AG420" s="401"/>
      <c r="AH420" s="401"/>
    </row>
    <row r="421" ht="12.0" customHeight="1">
      <c r="A421" s="449"/>
      <c r="B421" s="462">
        <v>2.17</v>
      </c>
      <c r="C421" s="449" t="s">
        <v>1155</v>
      </c>
      <c r="D421" s="449"/>
      <c r="E421" s="449"/>
      <c r="F421" s="449"/>
      <c r="G421" s="449"/>
      <c r="H421" s="462" t="s">
        <v>410</v>
      </c>
      <c r="I421" s="463">
        <v>320.0</v>
      </c>
      <c r="J421" s="473">
        <v>1.595</v>
      </c>
      <c r="K421" s="463">
        <v>510.4</v>
      </c>
      <c r="L421" s="474">
        <v>0.0</v>
      </c>
      <c r="M421" s="449"/>
      <c r="N421" s="449"/>
      <c r="O421" s="449"/>
      <c r="P421" s="449"/>
      <c r="Q421" s="449"/>
      <c r="R421" s="449"/>
      <c r="S421" s="453"/>
      <c r="T421" s="466">
        <v>0.0</v>
      </c>
      <c r="U421" s="453"/>
      <c r="V421" s="453"/>
      <c r="W421" s="453"/>
      <c r="X421" s="453"/>
      <c r="Y421" s="453"/>
      <c r="Z421" s="453"/>
      <c r="AA421" s="453">
        <v>0.0</v>
      </c>
      <c r="AB421" s="449"/>
      <c r="AC421" s="428">
        <f>K421*G645/C3</f>
        <v>5.26576205</v>
      </c>
      <c r="AD421" s="401"/>
      <c r="AE421" s="401"/>
      <c r="AF421" s="401"/>
      <c r="AG421" s="401"/>
      <c r="AH421" s="401"/>
    </row>
    <row r="422" ht="12.0" customHeight="1">
      <c r="A422" s="399"/>
      <c r="B422" s="436"/>
      <c r="C422" s="436"/>
      <c r="D422" s="399"/>
      <c r="E422" s="399"/>
      <c r="F422" s="399"/>
      <c r="G422" s="399"/>
      <c r="H422" s="399"/>
      <c r="I422" s="399"/>
      <c r="J422" s="399"/>
      <c r="K422" s="399"/>
      <c r="L422" s="399"/>
      <c r="M422" s="469"/>
      <c r="N422" s="399"/>
      <c r="O422" s="399"/>
      <c r="P422" s="399"/>
      <c r="Q422" s="399"/>
      <c r="R422" s="399"/>
      <c r="S422" s="399"/>
      <c r="T422" s="400"/>
      <c r="U422" s="445"/>
      <c r="V422" s="400"/>
      <c r="W422" s="400"/>
      <c r="X422" s="400"/>
      <c r="Y422" s="400"/>
      <c r="Z422" s="400"/>
      <c r="AA422" s="400"/>
      <c r="AB422" s="400"/>
      <c r="AC422" s="401"/>
      <c r="AD422" s="401"/>
      <c r="AE422" s="401"/>
      <c r="AF422" s="401"/>
      <c r="AG422" s="401"/>
      <c r="AH422" s="401"/>
    </row>
    <row r="423" ht="12.0" customHeight="1">
      <c r="A423" s="399"/>
      <c r="B423" s="436"/>
      <c r="C423" s="436"/>
      <c r="D423" s="399"/>
      <c r="E423" s="469" t="s">
        <v>413</v>
      </c>
      <c r="F423" s="399">
        <v>320.0</v>
      </c>
      <c r="G423" s="399" t="s">
        <v>414</v>
      </c>
      <c r="H423" s="436"/>
      <c r="I423" s="437"/>
      <c r="J423" s="445"/>
      <c r="K423" s="399"/>
      <c r="L423" s="399"/>
      <c r="M423" s="469"/>
      <c r="N423" s="399"/>
      <c r="O423" s="399"/>
      <c r="P423" s="399"/>
      <c r="Q423" s="399"/>
      <c r="R423" s="399"/>
      <c r="S423" s="399"/>
      <c r="T423" s="400"/>
      <c r="U423" s="445"/>
      <c r="V423" s="400"/>
      <c r="W423" s="400"/>
      <c r="X423" s="400"/>
      <c r="Y423" s="400"/>
      <c r="Z423" s="400"/>
      <c r="AA423" s="400"/>
      <c r="AB423" s="400"/>
      <c r="AC423" s="401"/>
      <c r="AD423" s="401"/>
      <c r="AE423" s="401"/>
      <c r="AF423" s="401"/>
      <c r="AG423" s="401"/>
      <c r="AH423" s="401"/>
    </row>
    <row r="424" ht="12.0" customHeight="1">
      <c r="A424" s="399"/>
      <c r="B424" s="436"/>
      <c r="C424" s="436"/>
      <c r="D424" s="399"/>
      <c r="E424" s="399"/>
      <c r="F424" s="399"/>
      <c r="G424" s="399"/>
      <c r="H424" s="399"/>
      <c r="I424" s="436"/>
      <c r="J424" s="431"/>
      <c r="K424" s="470"/>
      <c r="L424" s="470"/>
      <c r="M424" s="468"/>
      <c r="N424" s="400"/>
      <c r="O424" s="399"/>
      <c r="P424" s="399"/>
      <c r="Q424" s="399"/>
      <c r="R424" s="399"/>
      <c r="S424" s="399"/>
      <c r="T424" s="400"/>
      <c r="U424" s="399"/>
      <c r="V424" s="400"/>
      <c r="W424" s="400"/>
      <c r="X424" s="400"/>
      <c r="Y424" s="400"/>
      <c r="Z424" s="400"/>
      <c r="AA424" s="400"/>
      <c r="AB424" s="400"/>
      <c r="AC424" s="401"/>
      <c r="AD424" s="401"/>
      <c r="AE424" s="401"/>
      <c r="AF424" s="401"/>
      <c r="AG424" s="401"/>
      <c r="AH424" s="401"/>
    </row>
    <row r="425" ht="12.0" customHeight="1">
      <c r="A425" s="449"/>
      <c r="B425" s="462">
        <v>2.18</v>
      </c>
      <c r="C425" s="449" t="s">
        <v>1024</v>
      </c>
      <c r="D425" s="449"/>
      <c r="E425" s="449"/>
      <c r="F425" s="449"/>
      <c r="G425" s="449"/>
      <c r="H425" s="462" t="s">
        <v>882</v>
      </c>
      <c r="I425" s="463">
        <v>80.0</v>
      </c>
      <c r="J425" s="463">
        <v>1.0</v>
      </c>
      <c r="K425" s="463">
        <v>80.0</v>
      </c>
      <c r="L425" s="474">
        <v>0.0</v>
      </c>
      <c r="M425" s="453"/>
      <c r="N425" s="449"/>
      <c r="O425" s="449"/>
      <c r="P425" s="449"/>
      <c r="Q425" s="449"/>
      <c r="R425" s="449"/>
      <c r="S425" s="453"/>
      <c r="T425" s="466">
        <v>0.0</v>
      </c>
      <c r="U425" s="453"/>
      <c r="V425" s="453"/>
      <c r="W425" s="453"/>
      <c r="X425" s="453"/>
      <c r="Y425" s="453"/>
      <c r="Z425" s="453"/>
      <c r="AA425" s="453">
        <v>0.0</v>
      </c>
      <c r="AB425" s="449"/>
      <c r="AC425" s="401"/>
      <c r="AD425" s="401"/>
      <c r="AE425" s="401"/>
      <c r="AF425" s="401"/>
      <c r="AG425" s="401"/>
      <c r="AH425" s="401"/>
    </row>
    <row r="426" ht="12.0" customHeight="1">
      <c r="A426" s="399"/>
      <c r="B426" s="436"/>
      <c r="C426" s="399"/>
      <c r="D426" s="399"/>
      <c r="E426" s="399"/>
      <c r="F426" s="399"/>
      <c r="G426" s="399"/>
      <c r="H426" s="399"/>
      <c r="I426" s="399"/>
      <c r="J426" s="399"/>
      <c r="K426" s="399"/>
      <c r="L426" s="399"/>
      <c r="M426" s="399"/>
      <c r="N426" s="399"/>
      <c r="O426" s="399"/>
      <c r="P426" s="399"/>
      <c r="Q426" s="399"/>
      <c r="R426" s="399"/>
      <c r="S426" s="400"/>
      <c r="T426" s="399"/>
      <c r="U426" s="400"/>
      <c r="V426" s="400"/>
      <c r="W426" s="400"/>
      <c r="X426" s="400"/>
      <c r="Y426" s="400"/>
      <c r="Z426" s="400"/>
      <c r="AA426" s="400"/>
      <c r="AB426" s="399"/>
      <c r="AC426" s="401"/>
      <c r="AD426" s="401"/>
      <c r="AE426" s="401"/>
      <c r="AF426" s="401"/>
      <c r="AG426" s="401"/>
      <c r="AH426" s="401"/>
    </row>
    <row r="427" ht="12.0" customHeight="1">
      <c r="A427" s="449"/>
      <c r="B427" s="462">
        <v>2.19</v>
      </c>
      <c r="C427" s="449" t="s">
        <v>1047</v>
      </c>
      <c r="D427" s="449"/>
      <c r="E427" s="449"/>
      <c r="F427" s="449"/>
      <c r="G427" s="449"/>
      <c r="H427" s="449"/>
      <c r="I427" s="452">
        <v>2600.1108148148146</v>
      </c>
      <c r="J427" s="452"/>
      <c r="K427" s="452">
        <v>2600.1108148148146</v>
      </c>
      <c r="L427" s="452">
        <v>0.0</v>
      </c>
      <c r="M427" s="452">
        <v>1822.0</v>
      </c>
      <c r="N427" s="452">
        <v>69936.0</v>
      </c>
      <c r="O427" s="452">
        <v>0.0</v>
      </c>
      <c r="P427" s="452">
        <v>0.0</v>
      </c>
      <c r="Q427" s="452">
        <v>37681.4</v>
      </c>
      <c r="R427" s="452">
        <v>0.0</v>
      </c>
      <c r="S427" s="453">
        <v>1663238.1999999997</v>
      </c>
      <c r="T427" s="453">
        <v>0.0</v>
      </c>
      <c r="U427" s="453">
        <v>97167.26000000001</v>
      </c>
      <c r="V427" s="453">
        <v>505204.36363636365</v>
      </c>
      <c r="W427" s="453">
        <v>0.0</v>
      </c>
      <c r="X427" s="453">
        <v>0.0</v>
      </c>
      <c r="Y427" s="453">
        <v>287133.35916666663</v>
      </c>
      <c r="Z427" s="453">
        <v>0.0</v>
      </c>
      <c r="AA427" s="453">
        <v>2552743.18280303</v>
      </c>
      <c r="AB427" s="449"/>
      <c r="AC427" s="401"/>
      <c r="AD427" s="401"/>
      <c r="AE427" s="401"/>
      <c r="AF427" s="401"/>
      <c r="AG427" s="401"/>
      <c r="AH427" s="401"/>
    </row>
    <row r="428" ht="12.0" customHeight="1">
      <c r="A428" s="399"/>
      <c r="B428" s="436"/>
      <c r="C428" s="399"/>
      <c r="D428" s="441" t="s">
        <v>238</v>
      </c>
      <c r="E428" s="399"/>
      <c r="F428" s="399"/>
      <c r="G428" s="399"/>
      <c r="H428" s="399"/>
      <c r="I428" s="399"/>
      <c r="J428" s="399"/>
      <c r="K428" s="431"/>
      <c r="L428" s="399"/>
      <c r="M428" s="399"/>
      <c r="N428" s="399"/>
      <c r="O428" s="399"/>
      <c r="P428" s="399"/>
      <c r="Q428" s="399"/>
      <c r="R428" s="399"/>
      <c r="S428" s="400"/>
      <c r="T428" s="399"/>
      <c r="U428" s="400"/>
      <c r="V428" s="400"/>
      <c r="W428" s="400"/>
      <c r="X428" s="400"/>
      <c r="Y428" s="400"/>
      <c r="Z428" s="400"/>
      <c r="AA428" s="400"/>
      <c r="AB428" s="399"/>
      <c r="AC428" s="401"/>
      <c r="AD428" s="401"/>
      <c r="AE428" s="401"/>
      <c r="AF428" s="401"/>
      <c r="AG428" s="401"/>
      <c r="AH428" s="401"/>
    </row>
    <row r="429" ht="12.0" customHeight="1">
      <c r="A429" s="399"/>
      <c r="B429" s="436"/>
      <c r="C429" s="399"/>
      <c r="D429" s="399" t="s">
        <v>746</v>
      </c>
      <c r="E429" s="399"/>
      <c r="F429" s="399"/>
      <c r="G429" s="399"/>
      <c r="H429" s="399"/>
      <c r="I429" s="399"/>
      <c r="J429" s="399"/>
      <c r="K429" s="431"/>
      <c r="L429" s="399"/>
      <c r="M429" s="399"/>
      <c r="N429" s="399"/>
      <c r="O429" s="399"/>
      <c r="P429" s="399"/>
      <c r="Q429" s="399"/>
      <c r="R429" s="399"/>
      <c r="S429" s="400"/>
      <c r="T429" s="399"/>
      <c r="U429" s="400"/>
      <c r="V429" s="400"/>
      <c r="W429" s="400"/>
      <c r="X429" s="400"/>
      <c r="Y429" s="400"/>
      <c r="Z429" s="400"/>
      <c r="AA429" s="400"/>
      <c r="AB429" s="399"/>
      <c r="AC429" s="401"/>
      <c r="AD429" s="401"/>
      <c r="AE429" s="401"/>
      <c r="AF429" s="401"/>
      <c r="AG429" s="401"/>
      <c r="AH429" s="401"/>
    </row>
    <row r="430" ht="12.0" customHeight="1">
      <c r="A430" s="399"/>
      <c r="B430" s="436"/>
      <c r="C430" s="399"/>
      <c r="D430" s="399" t="s">
        <v>747</v>
      </c>
      <c r="E430" s="399"/>
      <c r="F430" s="399"/>
      <c r="G430" s="399"/>
      <c r="H430" s="399"/>
      <c r="I430" s="399"/>
      <c r="J430" s="399"/>
      <c r="K430" s="431"/>
      <c r="L430" s="399"/>
      <c r="M430" s="399"/>
      <c r="N430" s="399"/>
      <c r="O430" s="399"/>
      <c r="P430" s="399"/>
      <c r="Q430" s="399"/>
      <c r="R430" s="399"/>
      <c r="S430" s="400"/>
      <c r="T430" s="399"/>
      <c r="U430" s="400"/>
      <c r="V430" s="400"/>
      <c r="W430" s="400"/>
      <c r="X430" s="400"/>
      <c r="Y430" s="400"/>
      <c r="Z430" s="400"/>
      <c r="AA430" s="400"/>
      <c r="AB430" s="399"/>
      <c r="AC430" s="401"/>
      <c r="AD430" s="401"/>
      <c r="AE430" s="401"/>
      <c r="AF430" s="401"/>
      <c r="AG430" s="401"/>
      <c r="AH430" s="401"/>
    </row>
    <row r="431" ht="12.0" customHeight="1">
      <c r="A431" s="399"/>
      <c r="B431" s="436"/>
      <c r="C431" s="399"/>
      <c r="D431" s="399" t="s">
        <v>748</v>
      </c>
      <c r="E431" s="399"/>
      <c r="F431" s="399"/>
      <c r="G431" s="399"/>
      <c r="H431" s="399"/>
      <c r="I431" s="399"/>
      <c r="J431" s="399"/>
      <c r="K431" s="431"/>
      <c r="L431" s="399"/>
      <c r="M431" s="399"/>
      <c r="N431" s="399"/>
      <c r="O431" s="399"/>
      <c r="P431" s="399"/>
      <c r="Q431" s="399"/>
      <c r="R431" s="399"/>
      <c r="S431" s="400"/>
      <c r="T431" s="399"/>
      <c r="U431" s="400"/>
      <c r="V431" s="400"/>
      <c r="W431" s="400"/>
      <c r="X431" s="400"/>
      <c r="Y431" s="400"/>
      <c r="Z431" s="400"/>
      <c r="AA431" s="400"/>
      <c r="AB431" s="399"/>
      <c r="AC431" s="401"/>
      <c r="AD431" s="401"/>
      <c r="AE431" s="401"/>
      <c r="AF431" s="401"/>
      <c r="AG431" s="401"/>
      <c r="AH431" s="401"/>
    </row>
    <row r="432" ht="12.0" customHeight="1">
      <c r="A432" s="399"/>
      <c r="B432" s="436"/>
      <c r="C432" s="399"/>
      <c r="D432" s="399" t="s">
        <v>1048</v>
      </c>
      <c r="E432" s="399"/>
      <c r="F432" s="399"/>
      <c r="G432" s="399"/>
      <c r="H432" s="399"/>
      <c r="I432" s="399"/>
      <c r="J432" s="399"/>
      <c r="K432" s="431"/>
      <c r="L432" s="399"/>
      <c r="M432" s="399"/>
      <c r="N432" s="399"/>
      <c r="O432" s="399"/>
      <c r="P432" s="399"/>
      <c r="Q432" s="399"/>
      <c r="R432" s="399"/>
      <c r="S432" s="400"/>
      <c r="T432" s="399"/>
      <c r="U432" s="400"/>
      <c r="V432" s="400"/>
      <c r="W432" s="400"/>
      <c r="X432" s="400"/>
      <c r="Y432" s="400"/>
      <c r="Z432" s="400"/>
      <c r="AA432" s="400"/>
      <c r="AB432" s="399"/>
      <c r="AC432" s="401"/>
      <c r="AD432" s="401"/>
      <c r="AE432" s="401"/>
      <c r="AF432" s="401"/>
      <c r="AG432" s="401"/>
      <c r="AH432" s="401"/>
    </row>
    <row r="433" ht="12.0" customHeight="1">
      <c r="A433" s="399"/>
      <c r="B433" s="436"/>
      <c r="C433" s="399"/>
      <c r="D433" s="399" t="s">
        <v>1049</v>
      </c>
      <c r="E433" s="399"/>
      <c r="F433" s="399"/>
      <c r="G433" s="399"/>
      <c r="H433" s="399"/>
      <c r="I433" s="399"/>
      <c r="J433" s="399"/>
      <c r="K433" s="431"/>
      <c r="L433" s="399"/>
      <c r="M433" s="399"/>
      <c r="N433" s="399"/>
      <c r="O433" s="399"/>
      <c r="P433" s="399"/>
      <c r="Q433" s="399"/>
      <c r="R433" s="399"/>
      <c r="S433" s="400"/>
      <c r="T433" s="399"/>
      <c r="U433" s="400"/>
      <c r="V433" s="400"/>
      <c r="W433" s="400"/>
      <c r="X433" s="400"/>
      <c r="Y433" s="400"/>
      <c r="Z433" s="400"/>
      <c r="AA433" s="400"/>
      <c r="AB433" s="399"/>
      <c r="AC433" s="401"/>
      <c r="AD433" s="401"/>
      <c r="AE433" s="401"/>
      <c r="AF433" s="401"/>
      <c r="AG433" s="401"/>
      <c r="AH433" s="401"/>
    </row>
    <row r="434" ht="12.0" customHeight="1">
      <c r="A434" s="399"/>
      <c r="B434" s="436"/>
      <c r="C434" s="399"/>
      <c r="D434" s="399" t="s">
        <v>1050</v>
      </c>
      <c r="E434" s="399"/>
      <c r="F434" s="399"/>
      <c r="G434" s="399"/>
      <c r="H434" s="399"/>
      <c r="I434" s="399"/>
      <c r="J434" s="399"/>
      <c r="K434" s="431"/>
      <c r="L434" s="399"/>
      <c r="M434" s="399"/>
      <c r="N434" s="399"/>
      <c r="O434" s="399"/>
      <c r="P434" s="399"/>
      <c r="Q434" s="399"/>
      <c r="R434" s="399"/>
      <c r="S434" s="400"/>
      <c r="T434" s="399"/>
      <c r="U434" s="400"/>
      <c r="V434" s="400"/>
      <c r="W434" s="400"/>
      <c r="X434" s="400"/>
      <c r="Y434" s="400"/>
      <c r="Z434" s="400"/>
      <c r="AA434" s="400"/>
      <c r="AB434" s="399"/>
      <c r="AC434" s="401"/>
      <c r="AD434" s="401"/>
      <c r="AE434" s="401"/>
      <c r="AF434" s="401"/>
      <c r="AG434" s="401"/>
      <c r="AH434" s="401"/>
    </row>
    <row r="435" ht="12.0" customHeight="1">
      <c r="A435" s="399"/>
      <c r="B435" s="436"/>
      <c r="C435" s="399"/>
      <c r="D435" s="399" t="s">
        <v>1051</v>
      </c>
      <c r="E435" s="399"/>
      <c r="F435" s="399"/>
      <c r="G435" s="399"/>
      <c r="H435" s="399"/>
      <c r="I435" s="399"/>
      <c r="J435" s="399"/>
      <c r="K435" s="431"/>
      <c r="L435" s="399"/>
      <c r="M435" s="399"/>
      <c r="N435" s="399"/>
      <c r="O435" s="399"/>
      <c r="P435" s="399"/>
      <c r="Q435" s="399"/>
      <c r="R435" s="399"/>
      <c r="S435" s="400"/>
      <c r="T435" s="399"/>
      <c r="U435" s="400"/>
      <c r="V435" s="400"/>
      <c r="W435" s="400"/>
      <c r="X435" s="400"/>
      <c r="Y435" s="400"/>
      <c r="Z435" s="400"/>
      <c r="AA435" s="400"/>
      <c r="AB435" s="399"/>
      <c r="AC435" s="401"/>
      <c r="AD435" s="401"/>
      <c r="AE435" s="401"/>
      <c r="AF435" s="401"/>
      <c r="AG435" s="401"/>
      <c r="AH435" s="401"/>
    </row>
    <row r="436" ht="12.0" customHeight="1">
      <c r="A436" s="399"/>
      <c r="B436" s="436"/>
      <c r="C436" s="399"/>
      <c r="D436" s="399" t="s">
        <v>1052</v>
      </c>
      <c r="E436" s="399"/>
      <c r="F436" s="399"/>
      <c r="G436" s="399"/>
      <c r="H436" s="399"/>
      <c r="I436" s="399"/>
      <c r="J436" s="399"/>
      <c r="K436" s="431"/>
      <c r="L436" s="399"/>
      <c r="M436" s="399"/>
      <c r="N436" s="399"/>
      <c r="O436" s="399"/>
      <c r="P436" s="399"/>
      <c r="Q436" s="399"/>
      <c r="R436" s="399"/>
      <c r="S436" s="400"/>
      <c r="T436" s="399"/>
      <c r="U436" s="400"/>
      <c r="V436" s="400"/>
      <c r="W436" s="400"/>
      <c r="X436" s="400"/>
      <c r="Y436" s="400"/>
      <c r="Z436" s="400"/>
      <c r="AA436" s="400"/>
      <c r="AB436" s="399"/>
      <c r="AC436" s="401"/>
      <c r="AD436" s="401"/>
      <c r="AE436" s="401"/>
      <c r="AF436" s="401"/>
      <c r="AG436" s="401"/>
      <c r="AH436" s="401"/>
    </row>
    <row r="437" ht="12.0" customHeight="1">
      <c r="A437" s="399"/>
      <c r="B437" s="436"/>
      <c r="C437" s="399"/>
      <c r="D437" s="399" t="s">
        <v>1053</v>
      </c>
      <c r="E437" s="399"/>
      <c r="F437" s="399"/>
      <c r="G437" s="399"/>
      <c r="H437" s="399"/>
      <c r="I437" s="399"/>
      <c r="J437" s="399"/>
      <c r="K437" s="431"/>
      <c r="L437" s="399"/>
      <c r="M437" s="399"/>
      <c r="N437" s="399"/>
      <c r="O437" s="399"/>
      <c r="P437" s="399"/>
      <c r="Q437" s="399"/>
      <c r="R437" s="399"/>
      <c r="S437" s="400"/>
      <c r="T437" s="399"/>
      <c r="U437" s="400"/>
      <c r="V437" s="400"/>
      <c r="W437" s="400"/>
      <c r="X437" s="400"/>
      <c r="Y437" s="400"/>
      <c r="Z437" s="400"/>
      <c r="AA437" s="400"/>
      <c r="AB437" s="399"/>
      <c r="AC437" s="401"/>
      <c r="AD437" s="401"/>
      <c r="AE437" s="401"/>
      <c r="AF437" s="401"/>
      <c r="AG437" s="401"/>
      <c r="AH437" s="401"/>
    </row>
    <row r="438" ht="12.0" customHeight="1">
      <c r="A438" s="399"/>
      <c r="B438" s="436"/>
      <c r="C438" s="399"/>
      <c r="D438" s="399" t="s">
        <v>1156</v>
      </c>
      <c r="E438" s="399"/>
      <c r="F438" s="399"/>
      <c r="G438" s="399"/>
      <c r="H438" s="399"/>
      <c r="I438" s="399"/>
      <c r="J438" s="399"/>
      <c r="K438" s="431"/>
      <c r="L438" s="399"/>
      <c r="M438" s="399"/>
      <c r="N438" s="399"/>
      <c r="O438" s="399"/>
      <c r="P438" s="399"/>
      <c r="Q438" s="399"/>
      <c r="R438" s="399"/>
      <c r="S438" s="400"/>
      <c r="T438" s="399"/>
      <c r="U438" s="400"/>
      <c r="V438" s="400"/>
      <c r="W438" s="400"/>
      <c r="X438" s="400"/>
      <c r="Y438" s="400"/>
      <c r="Z438" s="400"/>
      <c r="AA438" s="400"/>
      <c r="AB438" s="399"/>
      <c r="AC438" s="401"/>
      <c r="AD438" s="401"/>
      <c r="AE438" s="401"/>
      <c r="AF438" s="401"/>
      <c r="AG438" s="401"/>
      <c r="AH438" s="401"/>
    </row>
    <row r="439" ht="12.0" customHeight="1">
      <c r="A439" s="399"/>
      <c r="B439" s="436"/>
      <c r="C439" s="399"/>
      <c r="D439" s="399"/>
      <c r="E439" s="399"/>
      <c r="F439" s="399"/>
      <c r="G439" s="399"/>
      <c r="H439" s="399"/>
      <c r="I439" s="399"/>
      <c r="J439" s="399"/>
      <c r="K439" s="431"/>
      <c r="L439" s="399"/>
      <c r="M439" s="399"/>
      <c r="N439" s="399"/>
      <c r="O439" s="399"/>
      <c r="P439" s="399"/>
      <c r="Q439" s="399"/>
      <c r="R439" s="399"/>
      <c r="S439" s="400"/>
      <c r="T439" s="399"/>
      <c r="U439" s="400"/>
      <c r="V439" s="400"/>
      <c r="W439" s="400"/>
      <c r="X439" s="400"/>
      <c r="Y439" s="400"/>
      <c r="Z439" s="400"/>
      <c r="AA439" s="400"/>
      <c r="AB439" s="399"/>
      <c r="AC439" s="401"/>
      <c r="AD439" s="401"/>
      <c r="AE439" s="401"/>
      <c r="AF439" s="401"/>
      <c r="AG439" s="401"/>
      <c r="AH439" s="401"/>
    </row>
    <row r="440" ht="12.0" customHeight="1">
      <c r="A440" s="399"/>
      <c r="B440" s="436"/>
      <c r="C440" s="399" t="s">
        <v>1157</v>
      </c>
      <c r="D440" s="399" t="s">
        <v>1158</v>
      </c>
      <c r="E440" s="399"/>
      <c r="F440" s="399"/>
      <c r="G440" s="399"/>
      <c r="H440" s="436" t="s">
        <v>410</v>
      </c>
      <c r="I440" s="423">
        <v>663.9359999999999</v>
      </c>
      <c r="J440" s="470">
        <v>1.0</v>
      </c>
      <c r="K440" s="431">
        <v>663.9359999999999</v>
      </c>
      <c r="L440" s="468">
        <v>0.0</v>
      </c>
      <c r="M440" s="431"/>
      <c r="N440" s="423"/>
      <c r="O440" s="431"/>
      <c r="P440" s="430"/>
      <c r="Q440" s="468">
        <v>12768.0</v>
      </c>
      <c r="R440" s="468"/>
      <c r="S440" s="400">
        <v>1012502.3999999999</v>
      </c>
      <c r="T440" s="439">
        <v>0.0</v>
      </c>
      <c r="U440" s="400"/>
      <c r="V440" s="400"/>
      <c r="W440" s="400"/>
      <c r="X440" s="400"/>
      <c r="Y440" s="400">
        <v>116018.56</v>
      </c>
      <c r="Z440" s="400"/>
      <c r="AA440" s="400">
        <v>1128520.96</v>
      </c>
      <c r="AB440" s="399"/>
      <c r="AC440" s="401"/>
      <c r="AD440" s="401"/>
      <c r="AE440" s="401"/>
      <c r="AF440" s="401"/>
      <c r="AG440" s="401"/>
      <c r="AH440" s="401"/>
    </row>
    <row r="441" ht="12.0" customHeight="1">
      <c r="A441" s="399"/>
      <c r="B441" s="436"/>
      <c r="C441" s="399"/>
      <c r="D441" s="399"/>
      <c r="E441" s="399"/>
      <c r="F441" s="399"/>
      <c r="G441" s="399"/>
      <c r="H441" s="436"/>
      <c r="I441" s="431"/>
      <c r="J441" s="470"/>
      <c r="K441" s="470"/>
      <c r="L441" s="468"/>
      <c r="M441" s="400"/>
      <c r="N441" s="399"/>
      <c r="O441" s="399"/>
      <c r="P441" s="399"/>
      <c r="Q441" s="399"/>
      <c r="R441" s="399"/>
      <c r="S441" s="400"/>
      <c r="T441" s="399"/>
      <c r="U441" s="400"/>
      <c r="V441" s="400"/>
      <c r="W441" s="400"/>
      <c r="X441" s="400"/>
      <c r="Y441" s="400"/>
      <c r="Z441" s="400"/>
      <c r="AA441" s="400"/>
      <c r="AB441" s="399"/>
      <c r="AC441" s="401"/>
      <c r="AD441" s="401"/>
      <c r="AE441" s="401"/>
      <c r="AF441" s="401"/>
      <c r="AG441" s="401"/>
      <c r="AH441" s="401"/>
    </row>
    <row r="442" ht="12.0" customHeight="1">
      <c r="A442" s="399"/>
      <c r="B442" s="436"/>
      <c r="C442" s="399"/>
      <c r="D442" s="399"/>
      <c r="E442" s="399"/>
      <c r="F442" s="399"/>
      <c r="G442" s="399"/>
      <c r="H442" s="399"/>
      <c r="I442" s="399"/>
      <c r="J442" s="399"/>
      <c r="K442" s="436" t="s">
        <v>607</v>
      </c>
      <c r="L442" s="436" t="s">
        <v>541</v>
      </c>
      <c r="M442" s="436" t="s">
        <v>648</v>
      </c>
      <c r="N442" s="399"/>
      <c r="O442" s="399"/>
      <c r="P442" s="436"/>
      <c r="Q442" s="399"/>
      <c r="R442" s="399"/>
      <c r="S442" s="400"/>
      <c r="T442" s="399"/>
      <c r="U442" s="400"/>
      <c r="V442" s="400"/>
      <c r="W442" s="400"/>
      <c r="X442" s="400"/>
      <c r="Y442" s="400"/>
      <c r="Z442" s="400"/>
      <c r="AA442" s="400"/>
      <c r="AB442" s="399"/>
      <c r="AC442" s="401"/>
      <c r="AD442" s="401"/>
      <c r="AE442" s="401"/>
      <c r="AF442" s="401"/>
      <c r="AG442" s="401"/>
      <c r="AH442" s="401"/>
    </row>
    <row r="443" ht="12.0" customHeight="1">
      <c r="A443" s="399"/>
      <c r="B443" s="436"/>
      <c r="C443" s="399"/>
      <c r="D443" s="399"/>
      <c r="E443" s="441" t="s">
        <v>609</v>
      </c>
      <c r="F443" s="399"/>
      <c r="G443" s="435" t="s">
        <v>357</v>
      </c>
      <c r="H443" s="435" t="s">
        <v>1057</v>
      </c>
      <c r="I443" s="435" t="s">
        <v>612</v>
      </c>
      <c r="J443" s="435" t="s">
        <v>1030</v>
      </c>
      <c r="K443" s="435" t="s">
        <v>613</v>
      </c>
      <c r="L443" s="435" t="s">
        <v>614</v>
      </c>
      <c r="M443" s="435" t="s">
        <v>1058</v>
      </c>
      <c r="N443" s="399"/>
      <c r="O443" s="399"/>
      <c r="P443" s="436"/>
      <c r="Q443" s="399"/>
      <c r="R443" s="399"/>
      <c r="S443" s="400"/>
      <c r="T443" s="399"/>
      <c r="U443" s="400"/>
      <c r="V443" s="400"/>
      <c r="W443" s="400"/>
      <c r="X443" s="400"/>
      <c r="Y443" s="400"/>
      <c r="Z443" s="400"/>
      <c r="AA443" s="400"/>
      <c r="AB443" s="399"/>
      <c r="AC443" s="401"/>
      <c r="AD443" s="401"/>
      <c r="AE443" s="401"/>
      <c r="AF443" s="401"/>
      <c r="AG443" s="401"/>
      <c r="AH443" s="401"/>
    </row>
    <row r="444" ht="12.0" customHeight="1">
      <c r="A444" s="399"/>
      <c r="B444" s="436"/>
      <c r="C444" s="399"/>
      <c r="D444" s="399" t="s">
        <v>477</v>
      </c>
      <c r="E444" s="399" t="s">
        <v>1059</v>
      </c>
      <c r="F444" s="399"/>
      <c r="G444" s="436"/>
      <c r="H444" s="483"/>
      <c r="I444" s="455">
        <v>12768.0</v>
      </c>
      <c r="J444" s="483">
        <v>2962176.0</v>
      </c>
      <c r="K444" s="438">
        <v>0.0</v>
      </c>
      <c r="L444" s="431">
        <v>12768.0</v>
      </c>
      <c r="M444" s="431">
        <v>74.0544</v>
      </c>
      <c r="N444" s="455">
        <v>0.052</v>
      </c>
      <c r="O444" s="399" t="s">
        <v>1060</v>
      </c>
      <c r="P444" s="455">
        <v>663.9359999999999</v>
      </c>
      <c r="Q444" s="399" t="s">
        <v>1061</v>
      </c>
      <c r="R444" s="399"/>
      <c r="S444" s="400"/>
      <c r="T444" s="399"/>
      <c r="U444" s="400"/>
      <c r="V444" s="400"/>
      <c r="W444" s="400"/>
      <c r="X444" s="400"/>
      <c r="Y444" s="400"/>
      <c r="Z444" s="400"/>
      <c r="AA444" s="400"/>
      <c r="AB444" s="399"/>
      <c r="AC444" s="401"/>
      <c r="AD444" s="401"/>
      <c r="AE444" s="401"/>
      <c r="AF444" s="401"/>
      <c r="AG444" s="401"/>
      <c r="AH444" s="401"/>
    </row>
    <row r="445" ht="12.0" customHeight="1">
      <c r="A445" s="399"/>
      <c r="B445" s="436"/>
      <c r="C445" s="399"/>
      <c r="D445" s="399"/>
      <c r="E445" s="399"/>
      <c r="F445" s="399"/>
      <c r="G445" s="436"/>
      <c r="H445" s="455"/>
      <c r="I445" s="399"/>
      <c r="J445" s="483">
        <v>2962176.0</v>
      </c>
      <c r="K445" s="438"/>
      <c r="L445" s="431">
        <v>12768.0</v>
      </c>
      <c r="M445" s="431">
        <v>74.0544</v>
      </c>
      <c r="N445" s="436"/>
      <c r="O445" s="399"/>
      <c r="P445" s="455">
        <v>663.9359999999999</v>
      </c>
      <c r="Q445" s="399"/>
      <c r="R445" s="399"/>
      <c r="S445" s="400"/>
      <c r="T445" s="399"/>
      <c r="U445" s="400"/>
      <c r="V445" s="400"/>
      <c r="W445" s="400"/>
      <c r="X445" s="400"/>
      <c r="Y445" s="400"/>
      <c r="Z445" s="400"/>
      <c r="AA445" s="400"/>
      <c r="AB445" s="399"/>
      <c r="AC445" s="401"/>
      <c r="AD445" s="401"/>
      <c r="AE445" s="401"/>
      <c r="AF445" s="401"/>
      <c r="AG445" s="401"/>
      <c r="AH445" s="401"/>
    </row>
    <row r="446" ht="12.0" customHeight="1">
      <c r="A446" s="399"/>
      <c r="B446" s="436"/>
      <c r="C446" s="399"/>
      <c r="D446" s="399"/>
      <c r="E446" s="399"/>
      <c r="F446" s="399"/>
      <c r="G446" s="399"/>
      <c r="H446" s="436"/>
      <c r="I446" s="431"/>
      <c r="J446" s="470"/>
      <c r="K446" s="470"/>
      <c r="L446" s="468"/>
      <c r="M446" s="455" t="s">
        <v>1062</v>
      </c>
      <c r="N446" s="455" t="s">
        <v>1062</v>
      </c>
      <c r="O446" s="399"/>
      <c r="P446" s="399"/>
      <c r="Q446" s="399"/>
      <c r="R446" s="399"/>
      <c r="S446" s="400"/>
      <c r="T446" s="399"/>
      <c r="U446" s="400"/>
      <c r="V446" s="400"/>
      <c r="W446" s="400"/>
      <c r="X446" s="400"/>
      <c r="Y446" s="400"/>
      <c r="Z446" s="400"/>
      <c r="AA446" s="400"/>
      <c r="AB446" s="399"/>
      <c r="AC446" s="401"/>
      <c r="AD446" s="401"/>
      <c r="AE446" s="401"/>
      <c r="AF446" s="401"/>
      <c r="AG446" s="401"/>
      <c r="AH446" s="401"/>
    </row>
    <row r="447" ht="12.0" customHeight="1">
      <c r="A447" s="399"/>
      <c r="B447" s="436"/>
      <c r="C447" s="399"/>
      <c r="D447" s="399"/>
      <c r="E447" s="441" t="s">
        <v>544</v>
      </c>
      <c r="F447" s="435" t="s">
        <v>553</v>
      </c>
      <c r="G447" s="435" t="s">
        <v>649</v>
      </c>
      <c r="H447" s="479" t="s">
        <v>631</v>
      </c>
      <c r="I447" s="435" t="s">
        <v>632</v>
      </c>
      <c r="J447" s="479" t="s">
        <v>633</v>
      </c>
      <c r="K447" s="442" t="s">
        <v>634</v>
      </c>
      <c r="L447" s="479" t="s">
        <v>635</v>
      </c>
      <c r="M447" s="435" t="s">
        <v>1063</v>
      </c>
      <c r="N447" s="435" t="s">
        <v>1064</v>
      </c>
      <c r="O447" s="399"/>
      <c r="P447" s="455"/>
      <c r="Q447" s="399"/>
      <c r="R447" s="399"/>
      <c r="S447" s="400"/>
      <c r="T447" s="399"/>
      <c r="U447" s="400"/>
      <c r="V447" s="400"/>
      <c r="W447" s="400"/>
      <c r="X447" s="400"/>
      <c r="Y447" s="400"/>
      <c r="Z447" s="400"/>
      <c r="AA447" s="400"/>
      <c r="AB447" s="399"/>
      <c r="AC447" s="401"/>
      <c r="AD447" s="401"/>
      <c r="AE447" s="401"/>
      <c r="AF447" s="401"/>
      <c r="AG447" s="401"/>
      <c r="AH447" s="401"/>
    </row>
    <row r="448" ht="12.0" customHeight="1">
      <c r="A448" s="399"/>
      <c r="B448" s="436"/>
      <c r="C448" s="399"/>
      <c r="D448" s="399"/>
      <c r="E448" s="399" t="s">
        <v>477</v>
      </c>
      <c r="F448" s="480">
        <v>12768.0</v>
      </c>
      <c r="G448" s="480">
        <v>2962176.0</v>
      </c>
      <c r="H448" s="480">
        <v>74.0544</v>
      </c>
      <c r="I448" s="456">
        <v>0.0</v>
      </c>
      <c r="J448" s="456">
        <v>37027.2</v>
      </c>
      <c r="K448" s="456">
        <v>78991.36</v>
      </c>
      <c r="L448" s="456">
        <v>116018.56</v>
      </c>
      <c r="M448" s="455">
        <v>79.3</v>
      </c>
      <c r="N448" s="511">
        <v>1012502.3999999999</v>
      </c>
      <c r="O448" s="399"/>
      <c r="P448" s="455"/>
      <c r="Q448" s="399"/>
      <c r="R448" s="399"/>
      <c r="S448" s="400"/>
      <c r="T448" s="399"/>
      <c r="U448" s="400"/>
      <c r="V448" s="400"/>
      <c r="W448" s="400"/>
      <c r="X448" s="400"/>
      <c r="Y448" s="400"/>
      <c r="Z448" s="400"/>
      <c r="AA448" s="400"/>
      <c r="AB448" s="399"/>
      <c r="AC448" s="401"/>
      <c r="AD448" s="401"/>
      <c r="AE448" s="401"/>
      <c r="AF448" s="401"/>
      <c r="AG448" s="401"/>
      <c r="AH448" s="401"/>
    </row>
    <row r="449" ht="12.0" customHeight="1">
      <c r="A449" s="399"/>
      <c r="B449" s="436"/>
      <c r="C449" s="399"/>
      <c r="D449" s="399"/>
      <c r="E449" s="399"/>
      <c r="F449" s="399"/>
      <c r="G449" s="399"/>
      <c r="H449" s="399"/>
      <c r="I449" s="399"/>
      <c r="J449" s="399"/>
      <c r="K449" s="431"/>
      <c r="L449" s="399"/>
      <c r="M449" s="399"/>
      <c r="N449" s="399"/>
      <c r="O449" s="399"/>
      <c r="P449" s="399"/>
      <c r="Q449" s="399"/>
      <c r="R449" s="399"/>
      <c r="S449" s="400"/>
      <c r="T449" s="399"/>
      <c r="U449" s="400"/>
      <c r="V449" s="400"/>
      <c r="W449" s="400"/>
      <c r="X449" s="400"/>
      <c r="Y449" s="400"/>
      <c r="Z449" s="400"/>
      <c r="AA449" s="400"/>
      <c r="AB449" s="399"/>
      <c r="AC449" s="401"/>
      <c r="AD449" s="401"/>
      <c r="AE449" s="401"/>
      <c r="AF449" s="401"/>
      <c r="AG449" s="401"/>
      <c r="AH449" s="401"/>
    </row>
    <row r="450" ht="12.0" customHeight="1">
      <c r="A450" s="399"/>
      <c r="B450" s="436"/>
      <c r="C450" s="399" t="s">
        <v>1159</v>
      </c>
      <c r="D450" s="399" t="s">
        <v>1160</v>
      </c>
      <c r="E450" s="399"/>
      <c r="F450" s="399"/>
      <c r="G450" s="399"/>
      <c r="H450" s="436" t="s">
        <v>410</v>
      </c>
      <c r="I450" s="423">
        <v>216.7288888888889</v>
      </c>
      <c r="J450" s="470">
        <v>1.0</v>
      </c>
      <c r="K450" s="431">
        <v>216.7288888888889</v>
      </c>
      <c r="L450" s="468">
        <v>0.0</v>
      </c>
      <c r="M450" s="431"/>
      <c r="N450" s="423">
        <v>42728.0</v>
      </c>
      <c r="O450" s="431"/>
      <c r="P450" s="430"/>
      <c r="Q450" s="468">
        <v>9573.0</v>
      </c>
      <c r="R450" s="468"/>
      <c r="S450" s="400">
        <v>0.0</v>
      </c>
      <c r="T450" s="439">
        <v>0.0</v>
      </c>
      <c r="U450" s="400"/>
      <c r="V450" s="400">
        <v>288733.09090909094</v>
      </c>
      <c r="W450" s="400"/>
      <c r="X450" s="400"/>
      <c r="Y450" s="400">
        <v>56175.379166666666</v>
      </c>
      <c r="Z450" s="400"/>
      <c r="AA450" s="400">
        <v>344908.4700757576</v>
      </c>
      <c r="AB450" s="399"/>
      <c r="AC450" s="401"/>
      <c r="AD450" s="401"/>
      <c r="AE450" s="401"/>
      <c r="AF450" s="401"/>
      <c r="AG450" s="401"/>
      <c r="AH450" s="401"/>
    </row>
    <row r="451" ht="12.0" customHeight="1">
      <c r="A451" s="399"/>
      <c r="B451" s="436"/>
      <c r="C451" s="399"/>
      <c r="D451" s="399"/>
      <c r="E451" s="399"/>
      <c r="F451" s="399"/>
      <c r="G451" s="399"/>
      <c r="H451" s="436"/>
      <c r="I451" s="431"/>
      <c r="J451" s="470"/>
      <c r="K451" s="470"/>
      <c r="L451" s="468"/>
      <c r="M451" s="400"/>
      <c r="N451" s="399"/>
      <c r="O451" s="399"/>
      <c r="P451" s="399"/>
      <c r="Q451" s="399"/>
      <c r="R451" s="399"/>
      <c r="S451" s="400"/>
      <c r="T451" s="399"/>
      <c r="U451" s="400"/>
      <c r="V451" s="400"/>
      <c r="W451" s="400"/>
      <c r="X451" s="400"/>
      <c r="Y451" s="400"/>
      <c r="Z451" s="400"/>
      <c r="AA451" s="400"/>
      <c r="AB451" s="399"/>
      <c r="AC451" s="401"/>
      <c r="AD451" s="401"/>
      <c r="AE451" s="401"/>
      <c r="AF451" s="401"/>
      <c r="AG451" s="401"/>
      <c r="AH451" s="401"/>
    </row>
    <row r="452" ht="12.0" customHeight="1">
      <c r="A452" s="399"/>
      <c r="B452" s="436"/>
      <c r="C452" s="399"/>
      <c r="D452" s="399"/>
      <c r="E452" s="399"/>
      <c r="F452" s="399"/>
      <c r="G452" s="399"/>
      <c r="H452" s="399"/>
      <c r="I452" s="399"/>
      <c r="J452" s="399"/>
      <c r="K452" s="436" t="s">
        <v>607</v>
      </c>
      <c r="L452" s="436" t="s">
        <v>541</v>
      </c>
      <c r="M452" s="436" t="s">
        <v>648</v>
      </c>
      <c r="N452" s="399"/>
      <c r="O452" s="399"/>
      <c r="P452" s="436"/>
      <c r="Q452" s="399"/>
      <c r="R452" s="399"/>
      <c r="S452" s="400"/>
      <c r="T452" s="399"/>
      <c r="U452" s="400"/>
      <c r="V452" s="400"/>
      <c r="W452" s="400"/>
      <c r="X452" s="400"/>
      <c r="Y452" s="400"/>
      <c r="Z452" s="400"/>
      <c r="AA452" s="400"/>
      <c r="AB452" s="399"/>
      <c r="AC452" s="401"/>
      <c r="AD452" s="401"/>
      <c r="AE452" s="401"/>
      <c r="AF452" s="401"/>
      <c r="AG452" s="401"/>
      <c r="AH452" s="401"/>
    </row>
    <row r="453" ht="12.0" customHeight="1">
      <c r="A453" s="399"/>
      <c r="B453" s="436"/>
      <c r="C453" s="399"/>
      <c r="D453" s="399"/>
      <c r="E453" s="441" t="s">
        <v>609</v>
      </c>
      <c r="F453" s="399"/>
      <c r="G453" s="435" t="s">
        <v>357</v>
      </c>
      <c r="H453" s="435" t="s">
        <v>1057</v>
      </c>
      <c r="I453" s="435" t="s">
        <v>612</v>
      </c>
      <c r="J453" s="435" t="s">
        <v>1030</v>
      </c>
      <c r="K453" s="435" t="s">
        <v>613</v>
      </c>
      <c r="L453" s="435" t="s">
        <v>614</v>
      </c>
      <c r="M453" s="435" t="s">
        <v>1058</v>
      </c>
      <c r="N453" s="399"/>
      <c r="O453" s="399"/>
      <c r="P453" s="436"/>
      <c r="Q453" s="399"/>
      <c r="R453" s="399"/>
      <c r="S453" s="400"/>
      <c r="T453" s="399"/>
      <c r="U453" s="400"/>
      <c r="V453" s="400"/>
      <c r="W453" s="400"/>
      <c r="X453" s="400"/>
      <c r="Y453" s="400"/>
      <c r="Z453" s="400"/>
      <c r="AA453" s="400"/>
      <c r="AB453" s="399"/>
      <c r="AC453" s="401"/>
      <c r="AD453" s="401"/>
      <c r="AE453" s="401"/>
      <c r="AF453" s="401"/>
      <c r="AG453" s="401"/>
      <c r="AH453" s="401"/>
    </row>
    <row r="454" ht="12.0" customHeight="1">
      <c r="A454" s="399"/>
      <c r="B454" s="436"/>
      <c r="C454" s="399"/>
      <c r="D454" s="399" t="s">
        <v>477</v>
      </c>
      <c r="E454" s="399" t="s">
        <v>756</v>
      </c>
      <c r="F454" s="399"/>
      <c r="G454" s="436"/>
      <c r="H454" s="483"/>
      <c r="I454" s="455">
        <v>337.0</v>
      </c>
      <c r="J454" s="483">
        <v>48865.0</v>
      </c>
      <c r="K454" s="438">
        <v>0.0</v>
      </c>
      <c r="L454" s="431">
        <v>337.0</v>
      </c>
      <c r="M454" s="431">
        <v>1.221625</v>
      </c>
      <c r="N454" s="455">
        <v>50.0</v>
      </c>
      <c r="O454" s="399" t="s">
        <v>752</v>
      </c>
      <c r="P454" s="455">
        <v>1.997037037037037</v>
      </c>
      <c r="Q454" s="399" t="s">
        <v>753</v>
      </c>
      <c r="R454" s="399"/>
      <c r="S454" s="400"/>
      <c r="T454" s="399"/>
      <c r="U454" s="400"/>
      <c r="V454" s="400"/>
      <c r="W454" s="400"/>
      <c r="X454" s="400"/>
      <c r="Y454" s="400"/>
      <c r="Z454" s="400"/>
      <c r="AA454" s="400"/>
      <c r="AB454" s="399"/>
      <c r="AC454" s="401"/>
      <c r="AD454" s="401"/>
      <c r="AE454" s="401"/>
      <c r="AF454" s="401"/>
      <c r="AG454" s="401"/>
      <c r="AH454" s="401"/>
    </row>
    <row r="455" ht="12.0" customHeight="1">
      <c r="A455" s="399"/>
      <c r="B455" s="436"/>
      <c r="C455" s="399"/>
      <c r="D455" s="399" t="s">
        <v>477</v>
      </c>
      <c r="E455" s="399" t="s">
        <v>757</v>
      </c>
      <c r="F455" s="399"/>
      <c r="G455" s="436"/>
      <c r="H455" s="483"/>
      <c r="I455" s="480">
        <v>9236.0</v>
      </c>
      <c r="J455" s="483">
        <v>1385400.0</v>
      </c>
      <c r="K455" s="438">
        <v>0.0</v>
      </c>
      <c r="L455" s="431">
        <v>9236.0</v>
      </c>
      <c r="M455" s="431">
        <v>34.635</v>
      </c>
      <c r="N455" s="455">
        <v>50.0</v>
      </c>
      <c r="O455" s="399" t="s">
        <v>752</v>
      </c>
      <c r="P455" s="455">
        <v>54.73185185185185</v>
      </c>
      <c r="Q455" s="399" t="s">
        <v>753</v>
      </c>
      <c r="R455" s="399"/>
      <c r="S455" s="400"/>
      <c r="T455" s="399"/>
      <c r="U455" s="400"/>
      <c r="V455" s="400"/>
      <c r="W455" s="400"/>
      <c r="X455" s="400"/>
      <c r="Y455" s="400"/>
      <c r="Z455" s="400"/>
      <c r="AA455" s="400"/>
      <c r="AB455" s="399"/>
      <c r="AC455" s="401"/>
      <c r="AD455" s="401"/>
      <c r="AE455" s="401"/>
      <c r="AF455" s="401"/>
      <c r="AG455" s="401"/>
      <c r="AH455" s="401"/>
    </row>
    <row r="456" ht="12.0" customHeight="1">
      <c r="A456" s="399"/>
      <c r="B456" s="436"/>
      <c r="C456" s="399"/>
      <c r="D456" s="399" t="s">
        <v>1076</v>
      </c>
      <c r="E456" s="399" t="s">
        <v>1074</v>
      </c>
      <c r="F456" s="399"/>
      <c r="G456" s="436">
        <v>20.0</v>
      </c>
      <c r="H456" s="480">
        <v>5600.0</v>
      </c>
      <c r="I456" s="480">
        <v>41888.0</v>
      </c>
      <c r="J456" s="483">
        <v>107520.0</v>
      </c>
      <c r="K456" s="438">
        <v>0.0</v>
      </c>
      <c r="L456" s="431">
        <v>41888.0</v>
      </c>
      <c r="M456" s="520">
        <v>1954.909090909091</v>
      </c>
      <c r="N456" s="455">
        <v>4.0</v>
      </c>
      <c r="O456" s="399" t="s">
        <v>1071</v>
      </c>
      <c r="P456" s="455">
        <v>80.0</v>
      </c>
      <c r="Q456" s="399"/>
      <c r="R456" s="399"/>
      <c r="S456" s="400"/>
      <c r="T456" s="399"/>
      <c r="U456" s="400"/>
      <c r="V456" s="400"/>
      <c r="W456" s="400"/>
      <c r="X456" s="400"/>
      <c r="Y456" s="400"/>
      <c r="Z456" s="400"/>
      <c r="AA456" s="400"/>
      <c r="AB456" s="399"/>
      <c r="AC456" s="401"/>
      <c r="AD456" s="401"/>
      <c r="AE456" s="401"/>
      <c r="AF456" s="401"/>
      <c r="AG456" s="401"/>
      <c r="AH456" s="401"/>
    </row>
    <row r="457" ht="12.0" customHeight="1">
      <c r="A457" s="399"/>
      <c r="B457" s="436"/>
      <c r="C457" s="399"/>
      <c r="D457" s="399" t="s">
        <v>1077</v>
      </c>
      <c r="E457" s="399" t="s">
        <v>1075</v>
      </c>
      <c r="F457" s="399"/>
      <c r="G457" s="436">
        <v>20.0</v>
      </c>
      <c r="H457" s="483"/>
      <c r="I457" s="480">
        <v>840.0</v>
      </c>
      <c r="J457" s="512">
        <v>120000.0</v>
      </c>
      <c r="K457" s="438">
        <v>0.0</v>
      </c>
      <c r="L457" s="431">
        <v>840.0</v>
      </c>
      <c r="M457" s="431">
        <v>12.0</v>
      </c>
      <c r="N457" s="455">
        <v>4.0</v>
      </c>
      <c r="O457" s="399" t="s">
        <v>1071</v>
      </c>
      <c r="P457" s="455">
        <v>80.0</v>
      </c>
      <c r="Q457" s="399"/>
      <c r="R457" s="399"/>
      <c r="S457" s="400"/>
      <c r="T457" s="399"/>
      <c r="U457" s="400"/>
      <c r="V457" s="400"/>
      <c r="W457" s="400"/>
      <c r="X457" s="400"/>
      <c r="Y457" s="400"/>
      <c r="Z457" s="400"/>
      <c r="AA457" s="400"/>
      <c r="AB457" s="399"/>
      <c r="AC457" s="401"/>
      <c r="AD457" s="401"/>
      <c r="AE457" s="401"/>
      <c r="AF457" s="401"/>
      <c r="AG457" s="401"/>
      <c r="AH457" s="401"/>
    </row>
    <row r="458" ht="12.0" customHeight="1">
      <c r="A458" s="399"/>
      <c r="B458" s="436"/>
      <c r="C458" s="399"/>
      <c r="D458" s="399"/>
      <c r="E458" s="399"/>
      <c r="F458" s="399"/>
      <c r="G458" s="436"/>
      <c r="H458" s="455"/>
      <c r="I458" s="399"/>
      <c r="J458" s="483">
        <v>1661785.0</v>
      </c>
      <c r="K458" s="438"/>
      <c r="L458" s="431">
        <v>9573.0</v>
      </c>
      <c r="M458" s="431">
        <v>35.856625</v>
      </c>
      <c r="N458" s="436"/>
      <c r="O458" s="399"/>
      <c r="P458" s="455">
        <v>216.7288888888889</v>
      </c>
      <c r="Q458" s="399"/>
      <c r="R458" s="399"/>
      <c r="S458" s="400"/>
      <c r="T458" s="399"/>
      <c r="U458" s="400"/>
      <c r="V458" s="400"/>
      <c r="W458" s="400"/>
      <c r="X458" s="400"/>
      <c r="Y458" s="400"/>
      <c r="Z458" s="400"/>
      <c r="AA458" s="400"/>
      <c r="AB458" s="399"/>
      <c r="AC458" s="401"/>
      <c r="AD458" s="401"/>
      <c r="AE458" s="401"/>
      <c r="AF458" s="401"/>
      <c r="AG458" s="401"/>
      <c r="AH458" s="401"/>
    </row>
    <row r="459" ht="12.0" customHeight="1">
      <c r="A459" s="399"/>
      <c r="B459" s="436"/>
      <c r="C459" s="399"/>
      <c r="D459" s="399"/>
      <c r="E459" s="399"/>
      <c r="F459" s="399"/>
      <c r="G459" s="399"/>
      <c r="H459" s="436"/>
      <c r="I459" s="431"/>
      <c r="J459" s="470"/>
      <c r="K459" s="470"/>
      <c r="L459" s="468"/>
      <c r="M459" s="455"/>
      <c r="N459" s="455"/>
      <c r="O459" s="399"/>
      <c r="P459" s="399"/>
      <c r="Q459" s="399"/>
      <c r="R459" s="399"/>
      <c r="S459" s="400"/>
      <c r="T459" s="399"/>
      <c r="U459" s="400"/>
      <c r="V459" s="400"/>
      <c r="W459" s="400"/>
      <c r="X459" s="400"/>
      <c r="Y459" s="400"/>
      <c r="Z459" s="400"/>
      <c r="AA459" s="400"/>
      <c r="AB459" s="399"/>
      <c r="AC459" s="401"/>
      <c r="AD459" s="401"/>
      <c r="AE459" s="401"/>
      <c r="AF459" s="401"/>
      <c r="AG459" s="401"/>
      <c r="AH459" s="401"/>
    </row>
    <row r="460" ht="12.0" customHeight="1">
      <c r="A460" s="399"/>
      <c r="B460" s="436"/>
      <c r="C460" s="399"/>
      <c r="D460" s="399"/>
      <c r="E460" s="441" t="s">
        <v>544</v>
      </c>
      <c r="F460" s="435" t="s">
        <v>553</v>
      </c>
      <c r="G460" s="435" t="s">
        <v>649</v>
      </c>
      <c r="H460" s="479" t="s">
        <v>631</v>
      </c>
      <c r="I460" s="435" t="s">
        <v>632</v>
      </c>
      <c r="J460" s="479" t="s">
        <v>633</v>
      </c>
      <c r="K460" s="442" t="s">
        <v>634</v>
      </c>
      <c r="L460" s="479" t="s">
        <v>635</v>
      </c>
      <c r="M460" s="435"/>
      <c r="N460" s="435"/>
      <c r="O460" s="399"/>
      <c r="P460" s="455"/>
      <c r="Q460" s="399"/>
      <c r="R460" s="399"/>
      <c r="S460" s="400"/>
      <c r="T460" s="399"/>
      <c r="U460" s="400"/>
      <c r="V460" s="400"/>
      <c r="W460" s="400"/>
      <c r="X460" s="400"/>
      <c r="Y460" s="400"/>
      <c r="Z460" s="400"/>
      <c r="AA460" s="400"/>
      <c r="AB460" s="399"/>
      <c r="AC460" s="401"/>
      <c r="AD460" s="401"/>
      <c r="AE460" s="401"/>
      <c r="AF460" s="401"/>
      <c r="AG460" s="401"/>
      <c r="AH460" s="401"/>
    </row>
    <row r="461" ht="12.0" customHeight="1">
      <c r="A461" s="399"/>
      <c r="B461" s="436"/>
      <c r="C461" s="399"/>
      <c r="D461" s="399"/>
      <c r="E461" s="399" t="s">
        <v>477</v>
      </c>
      <c r="F461" s="480">
        <v>9573.0</v>
      </c>
      <c r="G461" s="480">
        <v>1434265.0</v>
      </c>
      <c r="H461" s="480">
        <v>35.856625</v>
      </c>
      <c r="I461" s="456">
        <v>0.0</v>
      </c>
      <c r="J461" s="456">
        <v>17928.3125</v>
      </c>
      <c r="K461" s="456">
        <v>38247.066666666666</v>
      </c>
      <c r="L461" s="456">
        <v>56175.379166666666</v>
      </c>
      <c r="M461" s="455"/>
      <c r="N461" s="511"/>
      <c r="O461" s="399"/>
      <c r="P461" s="455"/>
      <c r="Q461" s="399"/>
      <c r="R461" s="399"/>
      <c r="S461" s="400"/>
      <c r="T461" s="399"/>
      <c r="U461" s="400"/>
      <c r="V461" s="400"/>
      <c r="W461" s="400"/>
      <c r="X461" s="400"/>
      <c r="Y461" s="400"/>
      <c r="Z461" s="400"/>
      <c r="AA461" s="400"/>
      <c r="AB461" s="399"/>
      <c r="AC461" s="401"/>
      <c r="AD461" s="401"/>
      <c r="AE461" s="401"/>
      <c r="AF461" s="401"/>
      <c r="AG461" s="401"/>
      <c r="AH461" s="401"/>
    </row>
    <row r="462" ht="12.0" customHeight="1">
      <c r="A462" s="399"/>
      <c r="B462" s="436"/>
      <c r="C462" s="399"/>
      <c r="D462" s="399"/>
      <c r="E462" s="399" t="s">
        <v>1076</v>
      </c>
      <c r="F462" s="480">
        <v>41888.0</v>
      </c>
      <c r="G462" s="480">
        <v>107520.0</v>
      </c>
      <c r="H462" s="480">
        <v>1954.909090909091</v>
      </c>
      <c r="I462" s="456">
        <v>127069.09090909091</v>
      </c>
      <c r="J462" s="456">
        <v>21504.0</v>
      </c>
      <c r="K462" s="456">
        <v>53760.0</v>
      </c>
      <c r="L462" s="456">
        <v>202333.0909090909</v>
      </c>
      <c r="M462" s="431"/>
      <c r="N462" s="436"/>
      <c r="O462" s="399"/>
      <c r="P462" s="455"/>
      <c r="Q462" s="399"/>
      <c r="R462" s="399"/>
      <c r="S462" s="400"/>
      <c r="T462" s="399"/>
      <c r="U462" s="400"/>
      <c r="V462" s="400"/>
      <c r="W462" s="400"/>
      <c r="X462" s="400"/>
      <c r="Y462" s="400"/>
      <c r="Z462" s="400"/>
      <c r="AA462" s="400"/>
      <c r="AB462" s="399"/>
      <c r="AC462" s="401"/>
      <c r="AD462" s="401"/>
      <c r="AE462" s="401"/>
      <c r="AF462" s="401"/>
      <c r="AG462" s="401"/>
      <c r="AH462" s="401"/>
    </row>
    <row r="463" ht="12.0" customHeight="1">
      <c r="A463" s="399"/>
      <c r="B463" s="436"/>
      <c r="C463" s="399"/>
      <c r="D463" s="399"/>
      <c r="E463" s="399" t="s">
        <v>1077</v>
      </c>
      <c r="F463" s="480">
        <v>840.0</v>
      </c>
      <c r="G463" s="480">
        <v>120000.0</v>
      </c>
      <c r="H463" s="480">
        <v>12.0</v>
      </c>
      <c r="I463" s="456">
        <v>16800.0</v>
      </c>
      <c r="J463" s="456">
        <v>9600.0</v>
      </c>
      <c r="K463" s="456">
        <v>60000.0</v>
      </c>
      <c r="L463" s="456">
        <v>86400.0</v>
      </c>
      <c r="M463" s="431"/>
      <c r="N463" s="436"/>
      <c r="O463" s="399"/>
      <c r="P463" s="455"/>
      <c r="Q463" s="399"/>
      <c r="R463" s="399"/>
      <c r="S463" s="400"/>
      <c r="T463" s="399"/>
      <c r="U463" s="400"/>
      <c r="V463" s="400"/>
      <c r="W463" s="400"/>
      <c r="X463" s="400"/>
      <c r="Y463" s="400"/>
      <c r="Z463" s="400"/>
      <c r="AA463" s="400"/>
      <c r="AB463" s="399"/>
      <c r="AC463" s="401"/>
      <c r="AD463" s="401"/>
      <c r="AE463" s="401"/>
      <c r="AF463" s="401"/>
      <c r="AG463" s="401"/>
      <c r="AH463" s="401"/>
    </row>
    <row r="464" ht="12.0" customHeight="1">
      <c r="A464" s="399"/>
      <c r="B464" s="436"/>
      <c r="C464" s="399"/>
      <c r="D464" s="399"/>
      <c r="E464" s="399"/>
      <c r="F464" s="399"/>
      <c r="G464" s="399"/>
      <c r="H464" s="399"/>
      <c r="I464" s="399"/>
      <c r="J464" s="399"/>
      <c r="K464" s="431"/>
      <c r="L464" s="399"/>
      <c r="M464" s="399"/>
      <c r="N464" s="399"/>
      <c r="O464" s="399"/>
      <c r="P464" s="399"/>
      <c r="Q464" s="399"/>
      <c r="R464" s="399"/>
      <c r="S464" s="400"/>
      <c r="T464" s="399"/>
      <c r="U464" s="400"/>
      <c r="V464" s="400"/>
      <c r="W464" s="400"/>
      <c r="X464" s="400"/>
      <c r="Y464" s="400"/>
      <c r="Z464" s="400"/>
      <c r="AA464" s="400"/>
      <c r="AB464" s="399"/>
      <c r="AC464" s="401"/>
      <c r="AD464" s="401"/>
      <c r="AE464" s="401"/>
      <c r="AF464" s="401"/>
      <c r="AG464" s="401"/>
      <c r="AH464" s="401"/>
    </row>
    <row r="465" ht="12.0" customHeight="1">
      <c r="A465" s="399"/>
      <c r="B465" s="436"/>
      <c r="C465" s="399"/>
      <c r="D465" s="399"/>
      <c r="E465" s="399"/>
      <c r="F465" s="399"/>
      <c r="G465" s="399"/>
      <c r="H465" s="399"/>
      <c r="I465" s="399"/>
      <c r="J465" s="399"/>
      <c r="K465" s="431"/>
      <c r="L465" s="399"/>
      <c r="M465" s="399"/>
      <c r="N465" s="399"/>
      <c r="O465" s="399"/>
      <c r="P465" s="399"/>
      <c r="Q465" s="399"/>
      <c r="R465" s="399"/>
      <c r="S465" s="400"/>
      <c r="T465" s="399"/>
      <c r="U465" s="400"/>
      <c r="V465" s="400"/>
      <c r="W465" s="400"/>
      <c r="X465" s="400"/>
      <c r="Y465" s="400"/>
      <c r="Z465" s="400"/>
      <c r="AA465" s="400"/>
      <c r="AB465" s="399"/>
      <c r="AC465" s="401"/>
      <c r="AD465" s="401"/>
      <c r="AE465" s="401"/>
      <c r="AF465" s="401"/>
      <c r="AG465" s="401"/>
      <c r="AH465" s="401"/>
    </row>
    <row r="466" ht="12.0" customHeight="1">
      <c r="A466" s="399"/>
      <c r="B466" s="436"/>
      <c r="C466" s="399" t="s">
        <v>1161</v>
      </c>
      <c r="D466" s="399" t="s">
        <v>1162</v>
      </c>
      <c r="E466" s="399"/>
      <c r="F466" s="399"/>
      <c r="G466" s="399"/>
      <c r="H466" s="436" t="s">
        <v>410</v>
      </c>
      <c r="I466" s="423">
        <v>426.712</v>
      </c>
      <c r="J466" s="470">
        <v>1.0</v>
      </c>
      <c r="K466" s="431">
        <v>426.712</v>
      </c>
      <c r="L466" s="468">
        <v>0.0</v>
      </c>
      <c r="M466" s="431"/>
      <c r="N466" s="423"/>
      <c r="O466" s="431"/>
      <c r="P466" s="430"/>
      <c r="Q466" s="468">
        <v>8206.0</v>
      </c>
      <c r="R466" s="468"/>
      <c r="S466" s="400">
        <v>650735.7999999999</v>
      </c>
      <c r="T466" s="439">
        <v>0.0</v>
      </c>
      <c r="U466" s="400"/>
      <c r="V466" s="400"/>
      <c r="W466" s="400"/>
      <c r="X466" s="400"/>
      <c r="Y466" s="400">
        <v>74565.18666666668</v>
      </c>
      <c r="Z466" s="400"/>
      <c r="AA466" s="400">
        <v>725300.9866666666</v>
      </c>
      <c r="AB466" s="399"/>
      <c r="AC466" s="401"/>
      <c r="AD466" s="401"/>
      <c r="AE466" s="401"/>
      <c r="AF466" s="401"/>
      <c r="AG466" s="401"/>
      <c r="AH466" s="401"/>
    </row>
    <row r="467" ht="12.0" customHeight="1">
      <c r="A467" s="399"/>
      <c r="B467" s="436"/>
      <c r="C467" s="399"/>
      <c r="D467" s="399"/>
      <c r="E467" s="399"/>
      <c r="F467" s="399"/>
      <c r="G467" s="399"/>
      <c r="H467" s="436"/>
      <c r="I467" s="431"/>
      <c r="J467" s="470"/>
      <c r="K467" s="470"/>
      <c r="L467" s="468"/>
      <c r="M467" s="400"/>
      <c r="N467" s="399"/>
      <c r="O467" s="399"/>
      <c r="P467" s="399"/>
      <c r="Q467" s="399"/>
      <c r="R467" s="399"/>
      <c r="S467" s="400"/>
      <c r="T467" s="399"/>
      <c r="U467" s="400"/>
      <c r="V467" s="400"/>
      <c r="W467" s="400"/>
      <c r="X467" s="400"/>
      <c r="Y467" s="400"/>
      <c r="Z467" s="400"/>
      <c r="AA467" s="400"/>
      <c r="AB467" s="399"/>
      <c r="AC467" s="401"/>
      <c r="AD467" s="401"/>
      <c r="AE467" s="401"/>
      <c r="AF467" s="401"/>
      <c r="AG467" s="401"/>
      <c r="AH467" s="401"/>
    </row>
    <row r="468" ht="12.0" customHeight="1">
      <c r="A468" s="399"/>
      <c r="B468" s="436"/>
      <c r="C468" s="399"/>
      <c r="D468" s="399"/>
      <c r="E468" s="399"/>
      <c r="F468" s="399"/>
      <c r="G468" s="399"/>
      <c r="H468" s="399"/>
      <c r="I468" s="399"/>
      <c r="J468" s="399"/>
      <c r="K468" s="436" t="s">
        <v>607</v>
      </c>
      <c r="L468" s="436" t="s">
        <v>541</v>
      </c>
      <c r="M468" s="436" t="s">
        <v>648</v>
      </c>
      <c r="N468" s="399"/>
      <c r="O468" s="399"/>
      <c r="P468" s="436"/>
      <c r="Q468" s="399"/>
      <c r="R468" s="399"/>
      <c r="S468" s="400"/>
      <c r="T468" s="399"/>
      <c r="U468" s="400"/>
      <c r="V468" s="400"/>
      <c r="W468" s="400"/>
      <c r="X468" s="400"/>
      <c r="Y468" s="400"/>
      <c r="Z468" s="400"/>
      <c r="AA468" s="400"/>
      <c r="AB468" s="399"/>
      <c r="AC468" s="401"/>
      <c r="AD468" s="401"/>
      <c r="AE468" s="401"/>
      <c r="AF468" s="401"/>
      <c r="AG468" s="401"/>
      <c r="AH468" s="401"/>
    </row>
    <row r="469" ht="12.0" customHeight="1">
      <c r="A469" s="399"/>
      <c r="B469" s="436"/>
      <c r="C469" s="399"/>
      <c r="D469" s="399"/>
      <c r="E469" s="441" t="s">
        <v>609</v>
      </c>
      <c r="F469" s="399"/>
      <c r="G469" s="435" t="s">
        <v>357</v>
      </c>
      <c r="H469" s="435" t="s">
        <v>610</v>
      </c>
      <c r="I469" s="435" t="s">
        <v>612</v>
      </c>
      <c r="J469" s="435" t="s">
        <v>1030</v>
      </c>
      <c r="K469" s="435" t="s">
        <v>613</v>
      </c>
      <c r="L469" s="435" t="s">
        <v>614</v>
      </c>
      <c r="M469" s="435" t="s">
        <v>1058</v>
      </c>
      <c r="N469" s="399"/>
      <c r="O469" s="399"/>
      <c r="P469" s="436"/>
      <c r="Q469" s="399"/>
      <c r="R469" s="399"/>
      <c r="S469" s="400"/>
      <c r="T469" s="399"/>
      <c r="U469" s="400"/>
      <c r="V469" s="400"/>
      <c r="W469" s="400"/>
      <c r="X469" s="400"/>
      <c r="Y469" s="400"/>
      <c r="Z469" s="400"/>
      <c r="AA469" s="400"/>
      <c r="AB469" s="399"/>
      <c r="AC469" s="401"/>
      <c r="AD469" s="401"/>
      <c r="AE469" s="401"/>
      <c r="AF469" s="401"/>
      <c r="AG469" s="401"/>
      <c r="AH469" s="401"/>
    </row>
    <row r="470" ht="12.0" customHeight="1">
      <c r="A470" s="399"/>
      <c r="B470" s="436"/>
      <c r="C470" s="399"/>
      <c r="D470" s="399" t="s">
        <v>477</v>
      </c>
      <c r="E470" s="399" t="s">
        <v>1059</v>
      </c>
      <c r="F470" s="399"/>
      <c r="G470" s="436"/>
      <c r="H470" s="483"/>
      <c r="I470" s="455">
        <v>8206.0</v>
      </c>
      <c r="J470" s="455">
        <v>1903792.0</v>
      </c>
      <c r="K470" s="438">
        <v>0.0</v>
      </c>
      <c r="L470" s="431">
        <v>8206.0</v>
      </c>
      <c r="M470" s="431">
        <v>47.5948</v>
      </c>
      <c r="N470" s="455">
        <v>0.052</v>
      </c>
      <c r="O470" s="399" t="s">
        <v>1060</v>
      </c>
      <c r="P470" s="455">
        <v>426.712</v>
      </c>
      <c r="Q470" s="399" t="s">
        <v>1061</v>
      </c>
      <c r="R470" s="399"/>
      <c r="S470" s="400"/>
      <c r="T470" s="399"/>
      <c r="U470" s="400"/>
      <c r="V470" s="400"/>
      <c r="W470" s="400"/>
      <c r="X470" s="400"/>
      <c r="Y470" s="400"/>
      <c r="Z470" s="400"/>
      <c r="AA470" s="400"/>
      <c r="AB470" s="399"/>
      <c r="AC470" s="401"/>
      <c r="AD470" s="401"/>
      <c r="AE470" s="401"/>
      <c r="AF470" s="401"/>
      <c r="AG470" s="401"/>
      <c r="AH470" s="401"/>
    </row>
    <row r="471" ht="12.0" customHeight="1">
      <c r="A471" s="399"/>
      <c r="B471" s="436"/>
      <c r="C471" s="399"/>
      <c r="D471" s="399"/>
      <c r="E471" s="399"/>
      <c r="F471" s="399"/>
      <c r="G471" s="436"/>
      <c r="H471" s="455"/>
      <c r="I471" s="480">
        <v>8206.0</v>
      </c>
      <c r="J471" s="480">
        <v>1903792.0</v>
      </c>
      <c r="K471" s="438"/>
      <c r="L471" s="480">
        <v>8206.0</v>
      </c>
      <c r="M471" s="480">
        <v>47.5948</v>
      </c>
      <c r="N471" s="480"/>
      <c r="O471" s="427"/>
      <c r="P471" s="480">
        <v>426.712</v>
      </c>
      <c r="Q471" s="399"/>
      <c r="R471" s="399"/>
      <c r="S471" s="400"/>
      <c r="T471" s="399"/>
      <c r="U471" s="400"/>
      <c r="V471" s="400"/>
      <c r="W471" s="400"/>
      <c r="X471" s="400"/>
      <c r="Y471" s="400"/>
      <c r="Z471" s="400"/>
      <c r="AA471" s="400"/>
      <c r="AB471" s="399"/>
      <c r="AC471" s="401"/>
      <c r="AD471" s="401"/>
      <c r="AE471" s="401"/>
      <c r="AF471" s="401"/>
      <c r="AG471" s="401"/>
      <c r="AH471" s="401"/>
    </row>
    <row r="472" ht="12.0" customHeight="1">
      <c r="A472" s="399"/>
      <c r="B472" s="436"/>
      <c r="C472" s="399"/>
      <c r="D472" s="399"/>
      <c r="E472" s="399"/>
      <c r="F472" s="399"/>
      <c r="G472" s="399"/>
      <c r="H472" s="436"/>
      <c r="I472" s="431"/>
      <c r="J472" s="470"/>
      <c r="K472" s="470"/>
      <c r="L472" s="468"/>
      <c r="M472" s="455" t="s">
        <v>1062</v>
      </c>
      <c r="N472" s="455" t="s">
        <v>1062</v>
      </c>
      <c r="O472" s="399"/>
      <c r="P472" s="399"/>
      <c r="Q472" s="399"/>
      <c r="R472" s="399"/>
      <c r="S472" s="400"/>
      <c r="T472" s="399"/>
      <c r="U472" s="400"/>
      <c r="V472" s="400"/>
      <c r="W472" s="400"/>
      <c r="X472" s="400"/>
      <c r="Y472" s="400"/>
      <c r="Z472" s="400"/>
      <c r="AA472" s="400"/>
      <c r="AB472" s="399"/>
      <c r="AC472" s="401"/>
      <c r="AD472" s="401"/>
      <c r="AE472" s="401"/>
      <c r="AF472" s="401"/>
      <c r="AG472" s="401"/>
      <c r="AH472" s="401"/>
    </row>
    <row r="473" ht="12.0" customHeight="1">
      <c r="A473" s="399"/>
      <c r="B473" s="436"/>
      <c r="C473" s="399"/>
      <c r="D473" s="399"/>
      <c r="E473" s="441" t="s">
        <v>544</v>
      </c>
      <c r="F473" s="435" t="s">
        <v>553</v>
      </c>
      <c r="G473" s="435" t="s">
        <v>649</v>
      </c>
      <c r="H473" s="479" t="s">
        <v>631</v>
      </c>
      <c r="I473" s="435" t="s">
        <v>632</v>
      </c>
      <c r="J473" s="479" t="s">
        <v>633</v>
      </c>
      <c r="K473" s="442" t="s">
        <v>634</v>
      </c>
      <c r="L473" s="479" t="s">
        <v>635</v>
      </c>
      <c r="M473" s="435" t="s">
        <v>1063</v>
      </c>
      <c r="N473" s="435" t="s">
        <v>1064</v>
      </c>
      <c r="O473" s="399"/>
      <c r="P473" s="455"/>
      <c r="Q473" s="399"/>
      <c r="R473" s="399"/>
      <c r="S473" s="400"/>
      <c r="T473" s="399"/>
      <c r="U473" s="400"/>
      <c r="V473" s="400"/>
      <c r="W473" s="400"/>
      <c r="X473" s="400"/>
      <c r="Y473" s="400"/>
      <c r="Z473" s="400"/>
      <c r="AA473" s="400"/>
      <c r="AB473" s="399"/>
      <c r="AC473" s="401"/>
      <c r="AD473" s="401"/>
      <c r="AE473" s="401"/>
      <c r="AF473" s="401"/>
      <c r="AG473" s="401"/>
      <c r="AH473" s="401"/>
    </row>
    <row r="474" ht="12.0" customHeight="1">
      <c r="A474" s="399"/>
      <c r="B474" s="436"/>
      <c r="C474" s="399"/>
      <c r="D474" s="399"/>
      <c r="E474" s="399" t="s">
        <v>477</v>
      </c>
      <c r="F474" s="480">
        <v>8206.0</v>
      </c>
      <c r="G474" s="480">
        <v>1903792.0</v>
      </c>
      <c r="H474" s="480">
        <v>47.5948</v>
      </c>
      <c r="I474" s="456">
        <v>0.0</v>
      </c>
      <c r="J474" s="456">
        <v>23797.4</v>
      </c>
      <c r="K474" s="456">
        <v>50767.78666666667</v>
      </c>
      <c r="L474" s="456">
        <v>74565.18666666668</v>
      </c>
      <c r="M474" s="455">
        <v>79.3</v>
      </c>
      <c r="N474" s="511">
        <v>650735.7999999999</v>
      </c>
      <c r="O474" s="399"/>
      <c r="P474" s="455"/>
      <c r="Q474" s="399"/>
      <c r="R474" s="399"/>
      <c r="S474" s="400"/>
      <c r="T474" s="399"/>
      <c r="U474" s="400"/>
      <c r="V474" s="400"/>
      <c r="W474" s="400"/>
      <c r="X474" s="400"/>
      <c r="Y474" s="400"/>
      <c r="Z474" s="400"/>
      <c r="AA474" s="400"/>
      <c r="AB474" s="399"/>
      <c r="AC474" s="401"/>
      <c r="AD474" s="401"/>
      <c r="AE474" s="401"/>
      <c r="AF474" s="401"/>
      <c r="AG474" s="401"/>
      <c r="AH474" s="401"/>
    </row>
    <row r="475" ht="12.0" customHeight="1">
      <c r="A475" s="399"/>
      <c r="B475" s="436"/>
      <c r="C475" s="399"/>
      <c r="D475" s="399"/>
      <c r="E475" s="399"/>
      <c r="F475" s="480"/>
      <c r="G475" s="480"/>
      <c r="H475" s="480"/>
      <c r="I475" s="456"/>
      <c r="J475" s="456"/>
      <c r="K475" s="456"/>
      <c r="L475" s="456"/>
      <c r="M475" s="431"/>
      <c r="N475" s="436"/>
      <c r="O475" s="399"/>
      <c r="P475" s="455"/>
      <c r="Q475" s="399"/>
      <c r="R475" s="399"/>
      <c r="S475" s="400"/>
      <c r="T475" s="399"/>
      <c r="U475" s="400"/>
      <c r="V475" s="400"/>
      <c r="W475" s="400"/>
      <c r="X475" s="400"/>
      <c r="Y475" s="400"/>
      <c r="Z475" s="400"/>
      <c r="AA475" s="400"/>
      <c r="AB475" s="399"/>
      <c r="AC475" s="401"/>
      <c r="AD475" s="401"/>
      <c r="AE475" s="401"/>
      <c r="AF475" s="401"/>
      <c r="AG475" s="401"/>
      <c r="AH475" s="401"/>
    </row>
    <row r="476" ht="12.0" customHeight="1">
      <c r="A476" s="399"/>
      <c r="B476" s="436"/>
      <c r="C476" s="399" t="s">
        <v>1163</v>
      </c>
      <c r="D476" s="399" t="s">
        <v>1164</v>
      </c>
      <c r="E476" s="399"/>
      <c r="F476" s="399"/>
      <c r="G476" s="399"/>
      <c r="H476" s="436" t="s">
        <v>410</v>
      </c>
      <c r="I476" s="423">
        <v>202.08592592592592</v>
      </c>
      <c r="J476" s="470">
        <v>1.0</v>
      </c>
      <c r="K476" s="431">
        <v>202.08592592592592</v>
      </c>
      <c r="L476" s="468">
        <v>0.0</v>
      </c>
      <c r="M476" s="431"/>
      <c r="N476" s="423">
        <v>27208.0</v>
      </c>
      <c r="O476" s="431"/>
      <c r="P476" s="430"/>
      <c r="Q476" s="468">
        <v>7134.4</v>
      </c>
      <c r="R476" s="468"/>
      <c r="S476" s="400">
        <v>0.0</v>
      </c>
      <c r="T476" s="439">
        <v>0.0</v>
      </c>
      <c r="U476" s="400"/>
      <c r="V476" s="400">
        <v>216471.27272727274</v>
      </c>
      <c r="W476" s="400"/>
      <c r="X476" s="400"/>
      <c r="Y476" s="400">
        <v>40374.23333333333</v>
      </c>
      <c r="Z476" s="400"/>
      <c r="AA476" s="400">
        <v>256845.50606060607</v>
      </c>
      <c r="AB476" s="399"/>
      <c r="AC476" s="401"/>
      <c r="AD476" s="401"/>
      <c r="AE476" s="401"/>
      <c r="AF476" s="401"/>
      <c r="AG476" s="401"/>
      <c r="AH476" s="401"/>
    </row>
    <row r="477" ht="12.0" customHeight="1">
      <c r="A477" s="399"/>
      <c r="B477" s="436"/>
      <c r="C477" s="399"/>
      <c r="D477" s="399"/>
      <c r="E477" s="399"/>
      <c r="F477" s="399"/>
      <c r="G477" s="399"/>
      <c r="H477" s="436"/>
      <c r="I477" s="431"/>
      <c r="J477" s="470"/>
      <c r="K477" s="470"/>
      <c r="L477" s="468"/>
      <c r="M477" s="400"/>
      <c r="N477" s="399"/>
      <c r="O477" s="399"/>
      <c r="P477" s="399"/>
      <c r="Q477" s="399"/>
      <c r="R477" s="399"/>
      <c r="S477" s="400"/>
      <c r="T477" s="399"/>
      <c r="U477" s="400"/>
      <c r="V477" s="400"/>
      <c r="W477" s="400"/>
      <c r="X477" s="400"/>
      <c r="Y477" s="400"/>
      <c r="Z477" s="400"/>
      <c r="AA477" s="400"/>
      <c r="AB477" s="399"/>
      <c r="AC477" s="401"/>
      <c r="AD477" s="401"/>
      <c r="AE477" s="401"/>
      <c r="AF477" s="401"/>
      <c r="AG477" s="401"/>
      <c r="AH477" s="401"/>
    </row>
    <row r="478" ht="12.0" customHeight="1">
      <c r="A478" s="399"/>
      <c r="B478" s="436"/>
      <c r="C478" s="399"/>
      <c r="D478" s="399"/>
      <c r="E478" s="399"/>
      <c r="F478" s="399"/>
      <c r="G478" s="399"/>
      <c r="H478" s="399"/>
      <c r="I478" s="399"/>
      <c r="J478" s="399"/>
      <c r="K478" s="436" t="s">
        <v>607</v>
      </c>
      <c r="L478" s="436" t="s">
        <v>541</v>
      </c>
      <c r="M478" s="436" t="s">
        <v>648</v>
      </c>
      <c r="N478" s="399"/>
      <c r="O478" s="399"/>
      <c r="P478" s="436"/>
      <c r="Q478" s="399"/>
      <c r="R478" s="399"/>
      <c r="S478" s="400"/>
      <c r="T478" s="399"/>
      <c r="U478" s="400"/>
      <c r="V478" s="400"/>
      <c r="W478" s="400"/>
      <c r="X478" s="400"/>
      <c r="Y478" s="400"/>
      <c r="Z478" s="400"/>
      <c r="AA478" s="400"/>
      <c r="AB478" s="399"/>
      <c r="AC478" s="401"/>
      <c r="AD478" s="401"/>
      <c r="AE478" s="401"/>
      <c r="AF478" s="401"/>
      <c r="AG478" s="401"/>
      <c r="AH478" s="401"/>
    </row>
    <row r="479" ht="12.0" customHeight="1">
      <c r="A479" s="399"/>
      <c r="B479" s="436"/>
      <c r="C479" s="399"/>
      <c r="D479" s="399"/>
      <c r="E479" s="441" t="s">
        <v>609</v>
      </c>
      <c r="F479" s="399"/>
      <c r="G479" s="435" t="s">
        <v>357</v>
      </c>
      <c r="H479" s="435" t="s">
        <v>610</v>
      </c>
      <c r="I479" s="435" t="s">
        <v>612</v>
      </c>
      <c r="J479" s="435" t="s">
        <v>1030</v>
      </c>
      <c r="K479" s="435" t="s">
        <v>613</v>
      </c>
      <c r="L479" s="435" t="s">
        <v>614</v>
      </c>
      <c r="M479" s="435" t="s">
        <v>1058</v>
      </c>
      <c r="N479" s="399"/>
      <c r="O479" s="399"/>
      <c r="P479" s="436"/>
      <c r="Q479" s="399"/>
      <c r="R479" s="399"/>
      <c r="S479" s="400"/>
      <c r="T479" s="399"/>
      <c r="U479" s="400"/>
      <c r="V479" s="400"/>
      <c r="W479" s="400"/>
      <c r="X479" s="400"/>
      <c r="Y479" s="400"/>
      <c r="Z479" s="400"/>
      <c r="AA479" s="400"/>
      <c r="AB479" s="399"/>
      <c r="AC479" s="401"/>
      <c r="AD479" s="401"/>
      <c r="AE479" s="401"/>
      <c r="AF479" s="401"/>
      <c r="AG479" s="401"/>
      <c r="AH479" s="401"/>
    </row>
    <row r="480" ht="12.0" customHeight="1">
      <c r="A480" s="399"/>
      <c r="B480" s="436"/>
      <c r="C480" s="399"/>
      <c r="D480" s="399" t="s">
        <v>477</v>
      </c>
      <c r="E480" s="399" t="s">
        <v>756</v>
      </c>
      <c r="F480" s="399"/>
      <c r="G480" s="436"/>
      <c r="H480" s="483"/>
      <c r="I480" s="455">
        <v>6964.0</v>
      </c>
      <c r="J480" s="455">
        <v>1009780.0</v>
      </c>
      <c r="K480" s="438">
        <v>0.0</v>
      </c>
      <c r="L480" s="431">
        <v>6964.0</v>
      </c>
      <c r="M480" s="431">
        <v>25.2445</v>
      </c>
      <c r="N480" s="455">
        <v>50.0</v>
      </c>
      <c r="O480" s="399" t="s">
        <v>752</v>
      </c>
      <c r="P480" s="455">
        <v>41.26814814814815</v>
      </c>
      <c r="Q480" s="399" t="s">
        <v>753</v>
      </c>
      <c r="R480" s="399"/>
      <c r="S480" s="400"/>
      <c r="T480" s="399"/>
      <c r="U480" s="400"/>
      <c r="V480" s="400"/>
      <c r="W480" s="400"/>
      <c r="X480" s="400"/>
      <c r="Y480" s="400"/>
      <c r="Z480" s="400"/>
      <c r="AA480" s="400"/>
      <c r="AB480" s="399"/>
      <c r="AC480" s="401"/>
      <c r="AD480" s="401"/>
      <c r="AE480" s="401"/>
      <c r="AF480" s="401"/>
      <c r="AG480" s="401"/>
      <c r="AH480" s="401"/>
    </row>
    <row r="481" ht="12.0" customHeight="1">
      <c r="A481" s="399"/>
      <c r="B481" s="436"/>
      <c r="C481" s="399"/>
      <c r="D481" s="399" t="s">
        <v>477</v>
      </c>
      <c r="E481" s="399" t="s">
        <v>757</v>
      </c>
      <c r="F481" s="399"/>
      <c r="G481" s="436"/>
      <c r="H481" s="483"/>
      <c r="I481" s="480">
        <v>30.0</v>
      </c>
      <c r="J481" s="455">
        <v>4500.0</v>
      </c>
      <c r="K481" s="438">
        <v>0.0</v>
      </c>
      <c r="L481" s="431">
        <v>30.0</v>
      </c>
      <c r="M481" s="431">
        <v>0.1125</v>
      </c>
      <c r="N481" s="455">
        <v>50.0</v>
      </c>
      <c r="O481" s="399" t="s">
        <v>752</v>
      </c>
      <c r="P481" s="455">
        <v>0.17777777777777778</v>
      </c>
      <c r="Q481" s="399" t="s">
        <v>753</v>
      </c>
      <c r="R481" s="399"/>
      <c r="S481" s="400"/>
      <c r="T481" s="399"/>
      <c r="U481" s="400"/>
      <c r="V481" s="400"/>
      <c r="W481" s="400"/>
      <c r="X481" s="400"/>
      <c r="Y481" s="400"/>
      <c r="Z481" s="400"/>
      <c r="AA481" s="400"/>
      <c r="AB481" s="399"/>
      <c r="AC481" s="401"/>
      <c r="AD481" s="401"/>
      <c r="AE481" s="401"/>
      <c r="AF481" s="401"/>
      <c r="AG481" s="401"/>
      <c r="AH481" s="401"/>
    </row>
    <row r="482" ht="12.0" customHeight="1">
      <c r="A482" s="399"/>
      <c r="B482" s="436"/>
      <c r="C482" s="399"/>
      <c r="D482" s="399" t="s">
        <v>477</v>
      </c>
      <c r="E482" s="399" t="s">
        <v>1165</v>
      </c>
      <c r="F482" s="399"/>
      <c r="G482" s="436"/>
      <c r="H482" s="483"/>
      <c r="I482" s="480">
        <v>108.0</v>
      </c>
      <c r="J482" s="455"/>
      <c r="K482" s="438">
        <v>-0.3</v>
      </c>
      <c r="L482" s="431">
        <v>140.4</v>
      </c>
      <c r="M482" s="431">
        <v>0.17333333333333334</v>
      </c>
      <c r="N482" s="455">
        <v>50.0</v>
      </c>
      <c r="O482" s="399" t="s">
        <v>752</v>
      </c>
      <c r="P482" s="455">
        <v>0.64</v>
      </c>
      <c r="Q482" s="399" t="s">
        <v>753</v>
      </c>
      <c r="R482" s="399"/>
      <c r="S482" s="400"/>
      <c r="T482" s="399"/>
      <c r="U482" s="400"/>
      <c r="V482" s="400"/>
      <c r="W482" s="400"/>
      <c r="X482" s="400"/>
      <c r="Y482" s="400"/>
      <c r="Z482" s="400"/>
      <c r="AA482" s="400"/>
      <c r="AB482" s="399"/>
      <c r="AC482" s="401"/>
      <c r="AD482" s="401"/>
      <c r="AE482" s="401"/>
      <c r="AF482" s="401"/>
      <c r="AG482" s="401"/>
      <c r="AH482" s="401"/>
    </row>
    <row r="483" ht="12.0" customHeight="1">
      <c r="A483" s="399"/>
      <c r="B483" s="436"/>
      <c r="C483" s="399"/>
      <c r="D483" s="399" t="s">
        <v>1076</v>
      </c>
      <c r="E483" s="399" t="s">
        <v>1074</v>
      </c>
      <c r="F483" s="399"/>
      <c r="G483" s="436">
        <v>20.0</v>
      </c>
      <c r="H483" s="480">
        <v>3600.0</v>
      </c>
      <c r="I483" s="480">
        <v>26928.0</v>
      </c>
      <c r="J483" s="483">
        <v>69120.0</v>
      </c>
      <c r="K483" s="438">
        <v>0.0</v>
      </c>
      <c r="L483" s="431">
        <v>26928.0</v>
      </c>
      <c r="M483" s="520">
        <v>1256.7272727272727</v>
      </c>
      <c r="N483" s="455">
        <v>4.0</v>
      </c>
      <c r="O483" s="399" t="s">
        <v>1071</v>
      </c>
      <c r="P483" s="455">
        <v>80.0</v>
      </c>
      <c r="Q483" s="399"/>
      <c r="R483" s="399"/>
      <c r="S483" s="400"/>
      <c r="T483" s="399"/>
      <c r="U483" s="400"/>
      <c r="V483" s="400"/>
      <c r="W483" s="400"/>
      <c r="X483" s="400"/>
      <c r="Y483" s="400"/>
      <c r="Z483" s="400"/>
      <c r="AA483" s="400"/>
      <c r="AB483" s="399"/>
      <c r="AC483" s="401"/>
      <c r="AD483" s="401"/>
      <c r="AE483" s="401"/>
      <c r="AF483" s="401"/>
      <c r="AG483" s="401"/>
      <c r="AH483" s="401"/>
    </row>
    <row r="484" ht="12.0" customHeight="1">
      <c r="A484" s="399"/>
      <c r="B484" s="436"/>
      <c r="C484" s="399"/>
      <c r="D484" s="399" t="s">
        <v>1077</v>
      </c>
      <c r="E484" s="399" t="s">
        <v>1075</v>
      </c>
      <c r="F484" s="399"/>
      <c r="G484" s="436">
        <v>20.0</v>
      </c>
      <c r="H484" s="483"/>
      <c r="I484" s="480">
        <v>280.0</v>
      </c>
      <c r="J484" s="512">
        <v>120000.0</v>
      </c>
      <c r="K484" s="438">
        <v>0.0</v>
      </c>
      <c r="L484" s="431">
        <v>280.0</v>
      </c>
      <c r="M484" s="431">
        <v>12.0</v>
      </c>
      <c r="N484" s="455">
        <v>4.0</v>
      </c>
      <c r="O484" s="399" t="s">
        <v>1071</v>
      </c>
      <c r="P484" s="455">
        <v>80.0</v>
      </c>
      <c r="Q484" s="399"/>
      <c r="R484" s="399"/>
      <c r="S484" s="400"/>
      <c r="T484" s="399"/>
      <c r="U484" s="400"/>
      <c r="V484" s="400"/>
      <c r="W484" s="400"/>
      <c r="X484" s="400"/>
      <c r="Y484" s="400"/>
      <c r="Z484" s="400"/>
      <c r="AA484" s="400"/>
      <c r="AB484" s="399"/>
      <c r="AC484" s="401"/>
      <c r="AD484" s="401"/>
      <c r="AE484" s="401"/>
      <c r="AF484" s="401"/>
      <c r="AG484" s="401"/>
      <c r="AH484" s="401"/>
    </row>
    <row r="485" ht="12.0" customHeight="1">
      <c r="A485" s="399"/>
      <c r="B485" s="436"/>
      <c r="C485" s="399"/>
      <c r="D485" s="399"/>
      <c r="E485" s="399"/>
      <c r="F485" s="399"/>
      <c r="G485" s="436"/>
      <c r="H485" s="455"/>
      <c r="I485" s="480">
        <v>34310.0</v>
      </c>
      <c r="J485" s="480">
        <v>1203400.0</v>
      </c>
      <c r="K485" s="438"/>
      <c r="L485" s="480">
        <v>34342.4</v>
      </c>
      <c r="M485" s="480">
        <v>1294.2576060606061</v>
      </c>
      <c r="N485" s="480"/>
      <c r="O485" s="427"/>
      <c r="P485" s="480">
        <v>202.08592592592592</v>
      </c>
      <c r="Q485" s="399"/>
      <c r="R485" s="399"/>
      <c r="S485" s="400"/>
      <c r="T485" s="399"/>
      <c r="U485" s="400"/>
      <c r="V485" s="400"/>
      <c r="W485" s="400"/>
      <c r="X485" s="400"/>
      <c r="Y485" s="400"/>
      <c r="Z485" s="400"/>
      <c r="AA485" s="400"/>
      <c r="AB485" s="399"/>
      <c r="AC485" s="401"/>
      <c r="AD485" s="401"/>
      <c r="AE485" s="401"/>
      <c r="AF485" s="401"/>
      <c r="AG485" s="401"/>
      <c r="AH485" s="401"/>
    </row>
    <row r="486" ht="12.0" customHeight="1">
      <c r="A486" s="399"/>
      <c r="B486" s="436"/>
      <c r="C486" s="399"/>
      <c r="D486" s="399"/>
      <c r="E486" s="399"/>
      <c r="F486" s="399"/>
      <c r="G486" s="399"/>
      <c r="H486" s="436"/>
      <c r="I486" s="431"/>
      <c r="J486" s="470"/>
      <c r="K486" s="470"/>
      <c r="L486" s="468"/>
      <c r="M486" s="455"/>
      <c r="N486" s="455"/>
      <c r="O486" s="399"/>
      <c r="P486" s="399"/>
      <c r="Q486" s="399"/>
      <c r="R486" s="399"/>
      <c r="S486" s="400"/>
      <c r="T486" s="399"/>
      <c r="U486" s="400"/>
      <c r="V486" s="400"/>
      <c r="W486" s="400"/>
      <c r="X486" s="400"/>
      <c r="Y486" s="400"/>
      <c r="Z486" s="400"/>
      <c r="AA486" s="400"/>
      <c r="AB486" s="399"/>
      <c r="AC486" s="401"/>
      <c r="AD486" s="401"/>
      <c r="AE486" s="401"/>
      <c r="AF486" s="401"/>
      <c r="AG486" s="401"/>
      <c r="AH486" s="401"/>
    </row>
    <row r="487" ht="12.0" customHeight="1">
      <c r="A487" s="399"/>
      <c r="B487" s="436"/>
      <c r="C487" s="399"/>
      <c r="D487" s="399"/>
      <c r="E487" s="441" t="s">
        <v>544</v>
      </c>
      <c r="F487" s="435" t="s">
        <v>553</v>
      </c>
      <c r="G487" s="435" t="s">
        <v>649</v>
      </c>
      <c r="H487" s="479" t="s">
        <v>631</v>
      </c>
      <c r="I487" s="435" t="s">
        <v>632</v>
      </c>
      <c r="J487" s="479" t="s">
        <v>633</v>
      </c>
      <c r="K487" s="442" t="s">
        <v>634</v>
      </c>
      <c r="L487" s="479" t="s">
        <v>635</v>
      </c>
      <c r="M487" s="435"/>
      <c r="N487" s="435"/>
      <c r="O487" s="399"/>
      <c r="P487" s="455"/>
      <c r="Q487" s="399"/>
      <c r="R487" s="399"/>
      <c r="S487" s="400"/>
      <c r="T487" s="399"/>
      <c r="U487" s="400"/>
      <c r="V487" s="400"/>
      <c r="W487" s="400"/>
      <c r="X487" s="400"/>
      <c r="Y487" s="400"/>
      <c r="Z487" s="400"/>
      <c r="AA487" s="400"/>
      <c r="AB487" s="399"/>
      <c r="AC487" s="401"/>
      <c r="AD487" s="401"/>
      <c r="AE487" s="401"/>
      <c r="AF487" s="401"/>
      <c r="AG487" s="401"/>
      <c r="AH487" s="401"/>
    </row>
    <row r="488" ht="12.0" customHeight="1">
      <c r="A488" s="399"/>
      <c r="B488" s="436"/>
      <c r="C488" s="399"/>
      <c r="D488" s="399"/>
      <c r="E488" s="399" t="s">
        <v>477</v>
      </c>
      <c r="F488" s="480">
        <v>7134.4</v>
      </c>
      <c r="G488" s="480">
        <v>1014280.0</v>
      </c>
      <c r="H488" s="480">
        <v>25.53033333333333</v>
      </c>
      <c r="I488" s="456">
        <v>0.0</v>
      </c>
      <c r="J488" s="456">
        <v>12765.166666666666</v>
      </c>
      <c r="K488" s="456">
        <v>27609.066666666666</v>
      </c>
      <c r="L488" s="456">
        <v>40374.23333333333</v>
      </c>
      <c r="M488" s="455"/>
      <c r="N488" s="511"/>
      <c r="O488" s="399"/>
      <c r="P488" s="455"/>
      <c r="Q488" s="399"/>
      <c r="R488" s="399"/>
      <c r="S488" s="400"/>
      <c r="T488" s="399"/>
      <c r="U488" s="400"/>
      <c r="V488" s="400"/>
      <c r="W488" s="400"/>
      <c r="X488" s="400"/>
      <c r="Y488" s="400"/>
      <c r="Z488" s="400"/>
      <c r="AA488" s="400"/>
      <c r="AB488" s="399"/>
      <c r="AC488" s="401"/>
      <c r="AD488" s="401"/>
      <c r="AE488" s="401"/>
      <c r="AF488" s="401"/>
      <c r="AG488" s="401"/>
      <c r="AH488" s="401"/>
    </row>
    <row r="489" ht="12.0" customHeight="1">
      <c r="A489" s="399"/>
      <c r="B489" s="436"/>
      <c r="C489" s="399"/>
      <c r="D489" s="399"/>
      <c r="E489" s="399" t="s">
        <v>1076</v>
      </c>
      <c r="F489" s="480">
        <v>26928.0</v>
      </c>
      <c r="G489" s="480">
        <v>69120.0</v>
      </c>
      <c r="H489" s="480">
        <v>1256.7272727272727</v>
      </c>
      <c r="I489" s="456">
        <v>81687.27272727274</v>
      </c>
      <c r="J489" s="456">
        <v>13824.0</v>
      </c>
      <c r="K489" s="456">
        <v>34560.0</v>
      </c>
      <c r="L489" s="456">
        <v>130071.27272727274</v>
      </c>
      <c r="M489" s="431"/>
      <c r="N489" s="436"/>
      <c r="O489" s="399"/>
      <c r="P489" s="455"/>
      <c r="Q489" s="399"/>
      <c r="R489" s="399"/>
      <c r="S489" s="400"/>
      <c r="T489" s="399"/>
      <c r="U489" s="400"/>
      <c r="V489" s="400"/>
      <c r="W489" s="400"/>
      <c r="X489" s="400"/>
      <c r="Y489" s="400"/>
      <c r="Z489" s="400"/>
      <c r="AA489" s="400"/>
      <c r="AB489" s="399"/>
      <c r="AC489" s="401"/>
      <c r="AD489" s="401"/>
      <c r="AE489" s="401"/>
      <c r="AF489" s="401"/>
      <c r="AG489" s="401"/>
      <c r="AH489" s="401"/>
    </row>
    <row r="490" ht="12.0" customHeight="1">
      <c r="A490" s="399"/>
      <c r="B490" s="436"/>
      <c r="C490" s="399"/>
      <c r="D490" s="399"/>
      <c r="E490" s="399" t="s">
        <v>1077</v>
      </c>
      <c r="F490" s="480">
        <v>280.0</v>
      </c>
      <c r="G490" s="480">
        <v>120000.0</v>
      </c>
      <c r="H490" s="480">
        <v>12.0</v>
      </c>
      <c r="I490" s="456">
        <v>16800.0</v>
      </c>
      <c r="J490" s="456">
        <v>9600.0</v>
      </c>
      <c r="K490" s="456">
        <v>60000.0</v>
      </c>
      <c r="L490" s="456">
        <v>86400.0</v>
      </c>
      <c r="M490" s="431"/>
      <c r="N490" s="436"/>
      <c r="O490" s="399"/>
      <c r="P490" s="455"/>
      <c r="Q490" s="399"/>
      <c r="R490" s="399"/>
      <c r="S490" s="400"/>
      <c r="T490" s="399"/>
      <c r="U490" s="400"/>
      <c r="V490" s="400"/>
      <c r="W490" s="400"/>
      <c r="X490" s="400"/>
      <c r="Y490" s="400"/>
      <c r="Z490" s="400"/>
      <c r="AA490" s="400"/>
      <c r="AB490" s="399"/>
      <c r="AC490" s="401"/>
      <c r="AD490" s="401"/>
      <c r="AE490" s="401"/>
      <c r="AF490" s="401"/>
      <c r="AG490" s="401"/>
      <c r="AH490" s="401"/>
    </row>
    <row r="491" ht="12.0" customHeight="1">
      <c r="A491" s="399"/>
      <c r="B491" s="436"/>
      <c r="C491" s="399"/>
      <c r="D491" s="399"/>
      <c r="E491" s="399"/>
      <c r="F491" s="480"/>
      <c r="G491" s="480"/>
      <c r="H491" s="480"/>
      <c r="I491" s="456"/>
      <c r="J491" s="456"/>
      <c r="K491" s="456"/>
      <c r="L491" s="456"/>
      <c r="M491" s="431"/>
      <c r="N491" s="436"/>
      <c r="O491" s="399"/>
      <c r="P491" s="455"/>
      <c r="Q491" s="399"/>
      <c r="R491" s="399"/>
      <c r="S491" s="400"/>
      <c r="T491" s="399"/>
      <c r="U491" s="400"/>
      <c r="V491" s="400"/>
      <c r="W491" s="400"/>
      <c r="X491" s="400"/>
      <c r="Y491" s="400"/>
      <c r="Z491" s="400"/>
      <c r="AA491" s="400"/>
      <c r="AB491" s="399"/>
      <c r="AC491" s="401"/>
      <c r="AD491" s="401"/>
      <c r="AE491" s="401"/>
      <c r="AF491" s="401"/>
      <c r="AG491" s="401"/>
      <c r="AH491" s="401"/>
    </row>
    <row r="492" ht="12.0" customHeight="1">
      <c r="A492" s="399"/>
      <c r="B492" s="436"/>
      <c r="C492" s="399" t="s">
        <v>1166</v>
      </c>
      <c r="D492" s="399" t="s">
        <v>1167</v>
      </c>
      <c r="E492" s="399"/>
      <c r="F492" s="399"/>
      <c r="G492" s="399"/>
      <c r="H492" s="436" t="s">
        <v>410</v>
      </c>
      <c r="I492" s="423">
        <v>1090.648</v>
      </c>
      <c r="J492" s="470">
        <v>1.0</v>
      </c>
      <c r="K492" s="431">
        <v>1090.648</v>
      </c>
      <c r="L492" s="468">
        <v>0.0</v>
      </c>
      <c r="M492" s="431">
        <v>1822.0</v>
      </c>
      <c r="N492" s="423"/>
      <c r="O492" s="431"/>
      <c r="P492" s="430"/>
      <c r="Q492" s="468"/>
      <c r="R492" s="468"/>
      <c r="S492" s="400"/>
      <c r="T492" s="439">
        <v>0.0</v>
      </c>
      <c r="U492" s="400">
        <v>97167.26000000001</v>
      </c>
      <c r="V492" s="400"/>
      <c r="W492" s="400"/>
      <c r="X492" s="400"/>
      <c r="Y492" s="400"/>
      <c r="Z492" s="400"/>
      <c r="AA492" s="400">
        <v>97167.26000000001</v>
      </c>
      <c r="AB492" s="399"/>
      <c r="AC492" s="401"/>
      <c r="AD492" s="401"/>
      <c r="AE492" s="401"/>
      <c r="AF492" s="401"/>
      <c r="AG492" s="401"/>
      <c r="AH492" s="401"/>
    </row>
    <row r="493" ht="12.0" customHeight="1">
      <c r="A493" s="399"/>
      <c r="B493" s="436"/>
      <c r="C493" s="399"/>
      <c r="D493" s="399"/>
      <c r="E493" s="399"/>
      <c r="F493" s="399"/>
      <c r="G493" s="399"/>
      <c r="H493" s="436"/>
      <c r="I493" s="431"/>
      <c r="J493" s="470"/>
      <c r="K493" s="470"/>
      <c r="L493" s="468"/>
      <c r="M493" s="400"/>
      <c r="N493" s="399"/>
      <c r="O493" s="399"/>
      <c r="P493" s="399"/>
      <c r="Q493" s="399"/>
      <c r="R493" s="399"/>
      <c r="S493" s="400"/>
      <c r="T493" s="399"/>
      <c r="U493" s="400"/>
      <c r="V493" s="400"/>
      <c r="W493" s="400"/>
      <c r="X493" s="400"/>
      <c r="Y493" s="400"/>
      <c r="Z493" s="400"/>
      <c r="AA493" s="400"/>
      <c r="AB493" s="399"/>
      <c r="AC493" s="401"/>
      <c r="AD493" s="401"/>
      <c r="AE493" s="401"/>
      <c r="AF493" s="401"/>
      <c r="AG493" s="401"/>
      <c r="AH493" s="401"/>
    </row>
    <row r="494" ht="12.0" customHeight="1">
      <c r="A494" s="399"/>
      <c r="B494" s="436"/>
      <c r="C494" s="399"/>
      <c r="D494" s="399"/>
      <c r="E494" s="399"/>
      <c r="F494" s="399"/>
      <c r="G494" s="399"/>
      <c r="H494" s="399"/>
      <c r="I494" s="399"/>
      <c r="J494" s="399"/>
      <c r="K494" s="436" t="s">
        <v>607</v>
      </c>
      <c r="L494" s="436" t="s">
        <v>541</v>
      </c>
      <c r="M494" s="436" t="s">
        <v>1168</v>
      </c>
      <c r="N494" s="399"/>
      <c r="O494" s="399"/>
      <c r="P494" s="436"/>
      <c r="Q494" s="399"/>
      <c r="R494" s="399"/>
      <c r="S494" s="400"/>
      <c r="T494" s="399"/>
      <c r="U494" s="400"/>
      <c r="V494" s="400"/>
      <c r="W494" s="400"/>
      <c r="X494" s="400"/>
      <c r="Y494" s="400"/>
      <c r="Z494" s="400"/>
      <c r="AA494" s="400"/>
      <c r="AB494" s="399"/>
      <c r="AC494" s="401"/>
      <c r="AD494" s="401"/>
      <c r="AE494" s="401"/>
      <c r="AF494" s="401"/>
      <c r="AG494" s="401"/>
      <c r="AH494" s="401"/>
    </row>
    <row r="495" ht="12.0" customHeight="1">
      <c r="A495" s="399"/>
      <c r="B495" s="436"/>
      <c r="C495" s="399"/>
      <c r="D495" s="399"/>
      <c r="E495" s="441" t="s">
        <v>609</v>
      </c>
      <c r="F495" s="399"/>
      <c r="G495" s="435" t="s">
        <v>357</v>
      </c>
      <c r="H495" s="435" t="s">
        <v>610</v>
      </c>
      <c r="I495" s="435" t="s">
        <v>612</v>
      </c>
      <c r="J495" s="435" t="s">
        <v>1030</v>
      </c>
      <c r="K495" s="435" t="s">
        <v>613</v>
      </c>
      <c r="L495" s="435" t="s">
        <v>614</v>
      </c>
      <c r="M495" s="435" t="s">
        <v>615</v>
      </c>
      <c r="N495" s="399"/>
      <c r="O495" s="399"/>
      <c r="P495" s="436"/>
      <c r="Q495" s="399"/>
      <c r="R495" s="399"/>
      <c r="S495" s="400"/>
      <c r="T495" s="399"/>
      <c r="U495" s="400"/>
      <c r="V495" s="400"/>
      <c r="W495" s="400"/>
      <c r="X495" s="400"/>
      <c r="Y495" s="400"/>
      <c r="Z495" s="400"/>
      <c r="AA495" s="400"/>
      <c r="AB495" s="399"/>
      <c r="AC495" s="401"/>
      <c r="AD495" s="401"/>
      <c r="AE495" s="401"/>
      <c r="AF495" s="401"/>
      <c r="AG495" s="401"/>
      <c r="AH495" s="401"/>
    </row>
    <row r="496" ht="12.0" customHeight="1">
      <c r="A496" s="399"/>
      <c r="B496" s="436"/>
      <c r="C496" s="399"/>
      <c r="D496" s="399" t="s">
        <v>478</v>
      </c>
      <c r="E496" s="399" t="s">
        <v>662</v>
      </c>
      <c r="F496" s="399"/>
      <c r="G496" s="436"/>
      <c r="H496" s="455"/>
      <c r="I496" s="436">
        <v>1822.0</v>
      </c>
      <c r="J496" s="455"/>
      <c r="K496" s="438">
        <v>0.0</v>
      </c>
      <c r="L496" s="431">
        <v>1822.0</v>
      </c>
      <c r="M496" s="431">
        <v>18.979166666666668</v>
      </c>
      <c r="N496" s="455">
        <v>10.0</v>
      </c>
      <c r="O496" s="399" t="s">
        <v>752</v>
      </c>
      <c r="P496" s="455">
        <v>53.98518518518519</v>
      </c>
      <c r="Q496" s="424" t="s">
        <v>263</v>
      </c>
      <c r="R496" s="424"/>
      <c r="S496" s="400"/>
      <c r="T496" s="399"/>
      <c r="U496" s="400"/>
      <c r="V496" s="400"/>
      <c r="W496" s="400"/>
      <c r="X496" s="400"/>
      <c r="Y496" s="400"/>
      <c r="Z496" s="400"/>
      <c r="AA496" s="400"/>
      <c r="AB496" s="399"/>
      <c r="AC496" s="401"/>
      <c r="AD496" s="401"/>
      <c r="AE496" s="401"/>
      <c r="AF496" s="401"/>
      <c r="AG496" s="401"/>
      <c r="AH496" s="401"/>
    </row>
    <row r="497" ht="12.0" customHeight="1">
      <c r="A497" s="399"/>
      <c r="B497" s="436"/>
      <c r="C497" s="399"/>
      <c r="D497" s="399"/>
      <c r="E497" s="399"/>
      <c r="F497" s="399"/>
      <c r="G497" s="436"/>
      <c r="H497" s="455"/>
      <c r="I497" s="480">
        <v>1822.0</v>
      </c>
      <c r="J497" s="480">
        <v>0.0</v>
      </c>
      <c r="K497" s="438"/>
      <c r="L497" s="480">
        <v>1822.0</v>
      </c>
      <c r="M497" s="480">
        <v>18.979166666666668</v>
      </c>
      <c r="N497" s="480"/>
      <c r="O497" s="427"/>
      <c r="P497" s="480">
        <v>53.98518518518519</v>
      </c>
      <c r="Q497" s="399"/>
      <c r="R497" s="399"/>
      <c r="S497" s="400"/>
      <c r="T497" s="399"/>
      <c r="U497" s="400"/>
      <c r="V497" s="400"/>
      <c r="W497" s="400"/>
      <c r="X497" s="400"/>
      <c r="Y497" s="400"/>
      <c r="Z497" s="400"/>
      <c r="AA497" s="400"/>
      <c r="AB497" s="399"/>
      <c r="AC497" s="401"/>
      <c r="AD497" s="401"/>
      <c r="AE497" s="401"/>
      <c r="AF497" s="401"/>
      <c r="AG497" s="401"/>
      <c r="AH497" s="401"/>
    </row>
    <row r="498" ht="12.0" customHeight="1">
      <c r="A498" s="399"/>
      <c r="B498" s="436"/>
      <c r="C498" s="399"/>
      <c r="D498" s="399"/>
      <c r="E498" s="399"/>
      <c r="F498" s="399"/>
      <c r="G498" s="399"/>
      <c r="H498" s="436"/>
      <c r="I498" s="431"/>
      <c r="J498" s="470"/>
      <c r="K498" s="470"/>
      <c r="L498" s="468"/>
      <c r="M498" s="400"/>
      <c r="N498" s="399"/>
      <c r="O498" s="399"/>
      <c r="P498" s="399"/>
      <c r="Q498" s="399"/>
      <c r="R498" s="399"/>
      <c r="S498" s="400"/>
      <c r="T498" s="399"/>
      <c r="U498" s="400"/>
      <c r="V498" s="400"/>
      <c r="W498" s="400"/>
      <c r="X498" s="400"/>
      <c r="Y498" s="400"/>
      <c r="Z498" s="400"/>
      <c r="AA498" s="400"/>
      <c r="AB498" s="399"/>
      <c r="AC498" s="401"/>
      <c r="AD498" s="401"/>
      <c r="AE498" s="401"/>
      <c r="AF498" s="401"/>
      <c r="AG498" s="401"/>
      <c r="AH498" s="401"/>
    </row>
    <row r="499" ht="12.0" customHeight="1">
      <c r="A499" s="399"/>
      <c r="B499" s="436"/>
      <c r="C499" s="399"/>
      <c r="D499" s="399"/>
      <c r="E499" s="441" t="s">
        <v>544</v>
      </c>
      <c r="F499" s="435" t="s">
        <v>553</v>
      </c>
      <c r="G499" s="435" t="s">
        <v>649</v>
      </c>
      <c r="H499" s="479" t="s">
        <v>631</v>
      </c>
      <c r="I499" s="435" t="s">
        <v>632</v>
      </c>
      <c r="J499" s="479" t="s">
        <v>633</v>
      </c>
      <c r="K499" s="442" t="s">
        <v>634</v>
      </c>
      <c r="L499" s="479" t="s">
        <v>635</v>
      </c>
      <c r="M499" s="431"/>
      <c r="N499" s="436"/>
      <c r="O499" s="399"/>
      <c r="P499" s="455"/>
      <c r="Q499" s="399"/>
      <c r="R499" s="399"/>
      <c r="S499" s="400"/>
      <c r="T499" s="399"/>
      <c r="U499" s="400"/>
      <c r="V499" s="400"/>
      <c r="W499" s="400"/>
      <c r="X499" s="400"/>
      <c r="Y499" s="400"/>
      <c r="Z499" s="400"/>
      <c r="AA499" s="400"/>
      <c r="AB499" s="399"/>
      <c r="AC499" s="401"/>
      <c r="AD499" s="401"/>
      <c r="AE499" s="401"/>
      <c r="AF499" s="401"/>
      <c r="AG499" s="401"/>
      <c r="AH499" s="401"/>
    </row>
    <row r="500" ht="12.0" customHeight="1">
      <c r="A500" s="399"/>
      <c r="B500" s="436"/>
      <c r="C500" s="399"/>
      <c r="D500" s="399"/>
      <c r="E500" s="399" t="s">
        <v>478</v>
      </c>
      <c r="F500" s="427">
        <v>1822.0</v>
      </c>
      <c r="G500" s="480"/>
      <c r="H500" s="480">
        <v>18.979166666666668</v>
      </c>
      <c r="I500" s="456">
        <v>0.0</v>
      </c>
      <c r="J500" s="456">
        <v>0.0</v>
      </c>
      <c r="K500" s="456">
        <v>97167.26000000001</v>
      </c>
      <c r="L500" s="456">
        <v>97167.26000000001</v>
      </c>
      <c r="M500" s="431"/>
      <c r="N500" s="436"/>
      <c r="O500" s="399"/>
      <c r="P500" s="455"/>
      <c r="Q500" s="399"/>
      <c r="R500" s="399"/>
      <c r="S500" s="400"/>
      <c r="T500" s="399"/>
      <c r="U500" s="400"/>
      <c r="V500" s="400"/>
      <c r="W500" s="400"/>
      <c r="X500" s="400"/>
      <c r="Y500" s="400"/>
      <c r="Z500" s="400"/>
      <c r="AA500" s="400"/>
      <c r="AB500" s="399"/>
      <c r="AC500" s="401"/>
      <c r="AD500" s="401"/>
      <c r="AE500" s="401"/>
      <c r="AF500" s="401"/>
      <c r="AG500" s="401"/>
      <c r="AH500" s="401"/>
    </row>
    <row r="501" ht="12.0" customHeight="1">
      <c r="A501" s="399"/>
      <c r="B501" s="436"/>
      <c r="C501" s="399"/>
      <c r="D501" s="399"/>
      <c r="E501" s="399"/>
      <c r="F501" s="399"/>
      <c r="G501" s="399"/>
      <c r="H501" s="399"/>
      <c r="I501" s="399"/>
      <c r="J501" s="399"/>
      <c r="K501" s="399"/>
      <c r="L501" s="399"/>
      <c r="M501" s="399"/>
      <c r="N501" s="399"/>
      <c r="O501" s="399"/>
      <c r="P501" s="399"/>
      <c r="Q501" s="399"/>
      <c r="R501" s="399"/>
      <c r="S501" s="400"/>
      <c r="T501" s="399"/>
      <c r="U501" s="400"/>
      <c r="V501" s="400"/>
      <c r="W501" s="400"/>
      <c r="X501" s="400"/>
      <c r="Y501" s="400"/>
      <c r="Z501" s="400"/>
      <c r="AA501" s="400"/>
      <c r="AB501" s="399"/>
      <c r="AC501" s="401"/>
      <c r="AD501" s="401"/>
      <c r="AE501" s="401"/>
      <c r="AF501" s="401"/>
      <c r="AG501" s="401"/>
      <c r="AH501" s="401"/>
    </row>
    <row r="502" ht="12.0" customHeight="1">
      <c r="A502" s="449"/>
      <c r="B502" s="488">
        <v>2.2</v>
      </c>
      <c r="C502" s="449" t="s">
        <v>1025</v>
      </c>
      <c r="D502" s="449"/>
      <c r="E502" s="449"/>
      <c r="F502" s="449"/>
      <c r="G502" s="449"/>
      <c r="H502" s="449"/>
      <c r="I502" s="452">
        <v>487.6968953703703</v>
      </c>
      <c r="J502" s="452"/>
      <c r="K502" s="452">
        <v>487.6968953703703</v>
      </c>
      <c r="L502" s="452">
        <v>0.0</v>
      </c>
      <c r="M502" s="452">
        <v>0.0</v>
      </c>
      <c r="N502" s="452">
        <v>0.0</v>
      </c>
      <c r="O502" s="452">
        <v>0.0</v>
      </c>
      <c r="P502" s="452">
        <v>0.0</v>
      </c>
      <c r="Q502" s="452">
        <v>106386.42625</v>
      </c>
      <c r="R502" s="452">
        <v>0.0</v>
      </c>
      <c r="S502" s="453">
        <v>0.0</v>
      </c>
      <c r="T502" s="453">
        <v>0.0</v>
      </c>
      <c r="U502" s="453">
        <v>0.0</v>
      </c>
      <c r="V502" s="453">
        <v>0.0</v>
      </c>
      <c r="W502" s="453">
        <v>0.0</v>
      </c>
      <c r="X502" s="453">
        <v>0.0</v>
      </c>
      <c r="Y502" s="453">
        <v>478307.26327739196</v>
      </c>
      <c r="Z502" s="453">
        <v>0.0</v>
      </c>
      <c r="AA502" s="453">
        <v>478307.26327739196</v>
      </c>
      <c r="AB502" s="449"/>
      <c r="AC502" s="428">
        <f>K502*G650/C3</f>
        <v>5.031535665</v>
      </c>
      <c r="AD502" s="401"/>
      <c r="AE502" s="401">
        <f>Q502/C3</f>
        <v>1.617134483</v>
      </c>
      <c r="AF502" s="401"/>
      <c r="AG502" s="401"/>
      <c r="AH502" s="401"/>
    </row>
    <row r="503" ht="12.0" customHeight="1">
      <c r="A503" s="399"/>
      <c r="B503" s="436"/>
      <c r="C503" s="399"/>
      <c r="D503" s="399"/>
      <c r="E503" s="399"/>
      <c r="F503" s="399"/>
      <c r="G503" s="399"/>
      <c r="H503" s="399"/>
      <c r="I503" s="399"/>
      <c r="J503" s="399"/>
      <c r="K503" s="399"/>
      <c r="L503" s="399"/>
      <c r="M503" s="399"/>
      <c r="N503" s="399"/>
      <c r="O503" s="399"/>
      <c r="P503" s="399"/>
      <c r="Q503" s="399"/>
      <c r="R503" s="399"/>
      <c r="S503" s="399"/>
      <c r="T503" s="399"/>
      <c r="U503" s="399"/>
      <c r="V503" s="399"/>
      <c r="W503" s="399"/>
      <c r="X503" s="399"/>
      <c r="Y503" s="399"/>
      <c r="Z503" s="399"/>
      <c r="AA503" s="400"/>
      <c r="AB503" s="399"/>
      <c r="AC503" s="401"/>
      <c r="AD503" s="401"/>
      <c r="AE503" s="401"/>
      <c r="AF503" s="401"/>
      <c r="AG503" s="401"/>
      <c r="AH503" s="401"/>
    </row>
    <row r="504" ht="12.0" customHeight="1">
      <c r="A504" s="399"/>
      <c r="B504" s="436"/>
      <c r="C504" s="399" t="s">
        <v>1169</v>
      </c>
      <c r="D504" s="399" t="s">
        <v>745</v>
      </c>
      <c r="E504" s="399"/>
      <c r="F504" s="399"/>
      <c r="G504" s="399"/>
      <c r="H504" s="436"/>
      <c r="I504" s="423">
        <v>214.5642222222222</v>
      </c>
      <c r="J504" s="470"/>
      <c r="K504" s="423">
        <v>214.5642222222222</v>
      </c>
      <c r="L504" s="423">
        <v>0.0</v>
      </c>
      <c r="M504" s="423">
        <v>0.0</v>
      </c>
      <c r="N504" s="423">
        <v>0.0</v>
      </c>
      <c r="O504" s="423">
        <v>0.0</v>
      </c>
      <c r="P504" s="423">
        <v>0.0</v>
      </c>
      <c r="Q504" s="423">
        <v>47070.026249999995</v>
      </c>
      <c r="R504" s="423">
        <v>0.0</v>
      </c>
      <c r="S504" s="400">
        <v>0.0</v>
      </c>
      <c r="T504" s="400">
        <v>0.0</v>
      </c>
      <c r="U504" s="400">
        <v>0.0</v>
      </c>
      <c r="V504" s="400">
        <v>0.0</v>
      </c>
      <c r="W504" s="400">
        <v>0.0</v>
      </c>
      <c r="X504" s="400">
        <v>0.0</v>
      </c>
      <c r="Y504" s="400">
        <v>212340.68029899691</v>
      </c>
      <c r="Z504" s="400">
        <v>0.0</v>
      </c>
      <c r="AA504" s="400">
        <v>212340.68029899691</v>
      </c>
      <c r="AB504" s="399"/>
      <c r="AC504" s="401"/>
      <c r="AD504" s="401"/>
      <c r="AE504" s="401"/>
      <c r="AF504" s="401"/>
      <c r="AG504" s="401"/>
      <c r="AH504" s="401"/>
    </row>
    <row r="505" ht="12.0" customHeight="1">
      <c r="A505" s="399"/>
      <c r="B505" s="436"/>
      <c r="C505" s="399"/>
      <c r="D505" s="441" t="s">
        <v>238</v>
      </c>
      <c r="E505" s="399"/>
      <c r="F505" s="399"/>
      <c r="G505" s="399"/>
      <c r="H505" s="399"/>
      <c r="I505" s="399"/>
      <c r="J505" s="399"/>
      <c r="K505" s="431"/>
      <c r="L505" s="399"/>
      <c r="M505" s="399"/>
      <c r="N505" s="399"/>
      <c r="O505" s="399"/>
      <c r="P505" s="399"/>
      <c r="Q505" s="399"/>
      <c r="R505" s="399"/>
      <c r="S505" s="400"/>
      <c r="T505" s="399"/>
      <c r="U505" s="400"/>
      <c r="V505" s="400"/>
      <c r="W505" s="400"/>
      <c r="X505" s="400"/>
      <c r="Y505" s="400"/>
      <c r="Z505" s="400"/>
      <c r="AA505" s="400"/>
      <c r="AB505" s="399"/>
      <c r="AC505" s="401"/>
      <c r="AD505" s="401"/>
      <c r="AE505" s="401"/>
      <c r="AF505" s="401"/>
      <c r="AG505" s="401"/>
      <c r="AH505" s="401"/>
    </row>
    <row r="506" ht="12.0" customHeight="1">
      <c r="A506" s="399"/>
      <c r="B506" s="436"/>
      <c r="C506" s="399"/>
      <c r="D506" s="399" t="s">
        <v>746</v>
      </c>
      <c r="E506" s="399"/>
      <c r="F506" s="399"/>
      <c r="G506" s="399"/>
      <c r="H506" s="399"/>
      <c r="I506" s="399"/>
      <c r="J506" s="399"/>
      <c r="K506" s="431"/>
      <c r="L506" s="399"/>
      <c r="M506" s="399"/>
      <c r="N506" s="399"/>
      <c r="O506" s="399"/>
      <c r="P506" s="399"/>
      <c r="Q506" s="399"/>
      <c r="R506" s="399"/>
      <c r="S506" s="400"/>
      <c r="T506" s="399"/>
      <c r="U506" s="400"/>
      <c r="V506" s="400"/>
      <c r="W506" s="400"/>
      <c r="X506" s="400"/>
      <c r="Y506" s="400"/>
      <c r="Z506" s="400"/>
      <c r="AA506" s="400"/>
      <c r="AB506" s="399"/>
      <c r="AC506" s="401"/>
      <c r="AD506" s="401"/>
      <c r="AE506" s="401"/>
      <c r="AF506" s="401"/>
      <c r="AG506" s="401"/>
      <c r="AH506" s="401"/>
    </row>
    <row r="507" ht="12.0" customHeight="1">
      <c r="A507" s="399"/>
      <c r="B507" s="436"/>
      <c r="C507" s="399"/>
      <c r="D507" s="399" t="s">
        <v>747</v>
      </c>
      <c r="E507" s="399"/>
      <c r="F507" s="399"/>
      <c r="G507" s="399"/>
      <c r="H507" s="399"/>
      <c r="I507" s="399"/>
      <c r="J507" s="399"/>
      <c r="K507" s="431"/>
      <c r="L507" s="399"/>
      <c r="M507" s="399"/>
      <c r="N507" s="399"/>
      <c r="O507" s="399"/>
      <c r="P507" s="399"/>
      <c r="Q507" s="399"/>
      <c r="R507" s="399"/>
      <c r="S507" s="400"/>
      <c r="T507" s="399"/>
      <c r="U507" s="400"/>
      <c r="V507" s="400"/>
      <c r="W507" s="400"/>
      <c r="X507" s="400"/>
      <c r="Y507" s="400"/>
      <c r="Z507" s="400"/>
      <c r="AA507" s="400"/>
      <c r="AB507" s="399"/>
      <c r="AC507" s="401"/>
      <c r="AD507" s="401"/>
      <c r="AE507" s="401"/>
      <c r="AF507" s="401"/>
      <c r="AG507" s="401"/>
      <c r="AH507" s="401"/>
    </row>
    <row r="508" ht="12.0" customHeight="1">
      <c r="A508" s="399"/>
      <c r="B508" s="436"/>
      <c r="C508" s="399"/>
      <c r="D508" s="399" t="s">
        <v>748</v>
      </c>
      <c r="E508" s="399"/>
      <c r="F508" s="399"/>
      <c r="G508" s="399"/>
      <c r="H508" s="399"/>
      <c r="I508" s="399"/>
      <c r="J508" s="399"/>
      <c r="K508" s="431"/>
      <c r="L508" s="399"/>
      <c r="M508" s="399"/>
      <c r="N508" s="399"/>
      <c r="O508" s="399"/>
      <c r="P508" s="399"/>
      <c r="Q508" s="399"/>
      <c r="R508" s="399"/>
      <c r="S508" s="400"/>
      <c r="T508" s="399"/>
      <c r="U508" s="400"/>
      <c r="V508" s="400"/>
      <c r="W508" s="400"/>
      <c r="X508" s="400"/>
      <c r="Y508" s="400"/>
      <c r="Z508" s="400"/>
      <c r="AA508" s="400"/>
      <c r="AB508" s="399"/>
      <c r="AC508" s="401"/>
      <c r="AD508" s="401"/>
      <c r="AE508" s="401"/>
      <c r="AF508" s="401"/>
      <c r="AG508" s="401"/>
      <c r="AH508" s="401"/>
    </row>
    <row r="509" ht="12.0" customHeight="1">
      <c r="A509" s="399"/>
      <c r="B509" s="436"/>
      <c r="C509" s="399"/>
      <c r="D509" s="399"/>
      <c r="E509" s="399"/>
      <c r="F509" s="399"/>
      <c r="G509" s="399"/>
      <c r="H509" s="399"/>
      <c r="I509" s="399"/>
      <c r="J509" s="399"/>
      <c r="K509" s="431"/>
      <c r="L509" s="399"/>
      <c r="M509" s="399"/>
      <c r="N509" s="399"/>
      <c r="O509" s="399"/>
      <c r="P509" s="399"/>
      <c r="Q509" s="399"/>
      <c r="R509" s="399"/>
      <c r="S509" s="400"/>
      <c r="T509" s="399"/>
      <c r="U509" s="400"/>
      <c r="V509" s="400"/>
      <c r="W509" s="400"/>
      <c r="X509" s="400"/>
      <c r="Y509" s="400"/>
      <c r="Z509" s="400"/>
      <c r="AA509" s="400"/>
      <c r="AB509" s="399"/>
      <c r="AC509" s="401"/>
      <c r="AD509" s="401"/>
      <c r="AE509" s="401"/>
      <c r="AF509" s="401"/>
      <c r="AG509" s="401"/>
      <c r="AH509" s="401"/>
    </row>
    <row r="510" ht="12.0" customHeight="1">
      <c r="A510" s="399"/>
      <c r="B510" s="436"/>
      <c r="C510" s="399" t="s">
        <v>1170</v>
      </c>
      <c r="D510" s="399" t="s">
        <v>1160</v>
      </c>
      <c r="E510" s="399"/>
      <c r="F510" s="399"/>
      <c r="G510" s="399"/>
      <c r="H510" s="436" t="s">
        <v>410</v>
      </c>
      <c r="I510" s="423">
        <v>7.069259259259259</v>
      </c>
      <c r="J510" s="470">
        <v>1.0</v>
      </c>
      <c r="K510" s="431">
        <v>7.069259259259259</v>
      </c>
      <c r="L510" s="468">
        <v>0.0</v>
      </c>
      <c r="M510" s="431"/>
      <c r="N510" s="431"/>
      <c r="O510" s="431"/>
      <c r="P510" s="430"/>
      <c r="Q510" s="468">
        <v>1550.8187500000001</v>
      </c>
      <c r="R510" s="468"/>
      <c r="S510" s="400"/>
      <c r="T510" s="439">
        <v>0.0</v>
      </c>
      <c r="U510" s="400"/>
      <c r="V510" s="400"/>
      <c r="W510" s="400"/>
      <c r="X510" s="400"/>
      <c r="Y510" s="400">
        <v>6822.795206404322</v>
      </c>
      <c r="Z510" s="400"/>
      <c r="AA510" s="400">
        <v>6822.795206404322</v>
      </c>
      <c r="AB510" s="399"/>
      <c r="AC510" s="401"/>
      <c r="AD510" s="401"/>
      <c r="AE510" s="401"/>
      <c r="AF510" s="401"/>
      <c r="AG510" s="401"/>
      <c r="AH510" s="401"/>
    </row>
    <row r="511" ht="12.0" customHeight="1">
      <c r="A511" s="399"/>
      <c r="B511" s="436"/>
      <c r="C511" s="399"/>
      <c r="D511" s="399"/>
      <c r="E511" s="399"/>
      <c r="F511" s="399"/>
      <c r="G511" s="399"/>
      <c r="H511" s="436"/>
      <c r="I511" s="431"/>
      <c r="J511" s="470"/>
      <c r="K511" s="470"/>
      <c r="L511" s="468"/>
      <c r="M511" s="400"/>
      <c r="N511" s="399"/>
      <c r="O511" s="399"/>
      <c r="P511" s="399"/>
      <c r="Q511" s="399"/>
      <c r="R511" s="399"/>
      <c r="S511" s="400"/>
      <c r="T511" s="399"/>
      <c r="U511" s="400"/>
      <c r="V511" s="400"/>
      <c r="W511" s="400"/>
      <c r="X511" s="400"/>
      <c r="Y511" s="400"/>
      <c r="Z511" s="400"/>
      <c r="AA511" s="400"/>
      <c r="AB511" s="399"/>
      <c r="AC511" s="401"/>
      <c r="AD511" s="401"/>
      <c r="AE511" s="401"/>
      <c r="AF511" s="401"/>
      <c r="AG511" s="401"/>
      <c r="AH511" s="401"/>
    </row>
    <row r="512" ht="12.0" customHeight="1">
      <c r="A512" s="399"/>
      <c r="B512" s="436"/>
      <c r="C512" s="399"/>
      <c r="D512" s="399"/>
      <c r="E512" s="399"/>
      <c r="F512" s="399"/>
      <c r="G512" s="399"/>
      <c r="H512" s="399"/>
      <c r="I512" s="399"/>
      <c r="J512" s="399"/>
      <c r="K512" s="436" t="s">
        <v>607</v>
      </c>
      <c r="L512" s="436" t="s">
        <v>541</v>
      </c>
      <c r="M512" s="436" t="s">
        <v>608</v>
      </c>
      <c r="N512" s="399"/>
      <c r="O512" s="399"/>
      <c r="P512" s="436"/>
      <c r="Q512" s="399"/>
      <c r="R512" s="399"/>
      <c r="S512" s="400"/>
      <c r="T512" s="399"/>
      <c r="U512" s="400"/>
      <c r="V512" s="400"/>
      <c r="W512" s="400"/>
      <c r="X512" s="400"/>
      <c r="Y512" s="400"/>
      <c r="Z512" s="400"/>
      <c r="AA512" s="400"/>
      <c r="AB512" s="399"/>
      <c r="AC512" s="401"/>
      <c r="AD512" s="401"/>
      <c r="AE512" s="401"/>
      <c r="AF512" s="401"/>
      <c r="AG512" s="401"/>
      <c r="AH512" s="401"/>
    </row>
    <row r="513" ht="12.0" customHeight="1">
      <c r="A513" s="399"/>
      <c r="B513" s="436"/>
      <c r="C513" s="399"/>
      <c r="D513" s="399"/>
      <c r="E513" s="441" t="s">
        <v>609</v>
      </c>
      <c r="F513" s="399"/>
      <c r="G513" s="435" t="s">
        <v>357</v>
      </c>
      <c r="H513" s="435" t="s">
        <v>610</v>
      </c>
      <c r="I513" s="435" t="s">
        <v>612</v>
      </c>
      <c r="J513" s="435" t="s">
        <v>1030</v>
      </c>
      <c r="K513" s="435" t="s">
        <v>613</v>
      </c>
      <c r="L513" s="435" t="s">
        <v>614</v>
      </c>
      <c r="M513" s="435" t="s">
        <v>615</v>
      </c>
      <c r="N513" s="399"/>
      <c r="O513" s="399"/>
      <c r="P513" s="436"/>
      <c r="Q513" s="399"/>
      <c r="R513" s="399"/>
      <c r="S513" s="400"/>
      <c r="T513" s="399"/>
      <c r="U513" s="400"/>
      <c r="V513" s="400"/>
      <c r="W513" s="400"/>
      <c r="X513" s="400"/>
      <c r="Y513" s="400"/>
      <c r="Z513" s="400"/>
      <c r="AA513" s="400"/>
      <c r="AB513" s="399"/>
      <c r="AC513" s="401"/>
      <c r="AD513" s="401"/>
      <c r="AE513" s="401"/>
      <c r="AF513" s="401"/>
      <c r="AG513" s="401"/>
      <c r="AH513" s="401"/>
    </row>
    <row r="514" ht="12.0" customHeight="1">
      <c r="A514" s="399"/>
      <c r="B514" s="436"/>
      <c r="C514" s="399"/>
      <c r="D514" s="399" t="s">
        <v>477</v>
      </c>
      <c r="E514" s="399" t="s">
        <v>756</v>
      </c>
      <c r="F514" s="399"/>
      <c r="G514" s="436"/>
      <c r="H514" s="483"/>
      <c r="I514" s="455">
        <v>1032.9375</v>
      </c>
      <c r="J514" s="455">
        <v>149775.9375</v>
      </c>
      <c r="K514" s="438">
        <v>-0.3</v>
      </c>
      <c r="L514" s="431">
        <v>1342.8187500000001</v>
      </c>
      <c r="M514" s="431">
        <v>3.7443984375</v>
      </c>
      <c r="N514" s="455">
        <v>50.0</v>
      </c>
      <c r="O514" s="399" t="s">
        <v>752</v>
      </c>
      <c r="P514" s="455">
        <v>6.1211111111111105</v>
      </c>
      <c r="Q514" s="399" t="s">
        <v>753</v>
      </c>
      <c r="R514" s="399"/>
      <c r="S514" s="400"/>
      <c r="T514" s="399"/>
      <c r="U514" s="400"/>
      <c r="V514" s="400"/>
      <c r="W514" s="400"/>
      <c r="X514" s="400"/>
      <c r="Y514" s="400"/>
      <c r="Z514" s="400"/>
      <c r="AA514" s="400"/>
      <c r="AB514" s="399"/>
      <c r="AC514" s="401"/>
      <c r="AD514" s="401"/>
      <c r="AE514" s="401"/>
      <c r="AF514" s="401"/>
      <c r="AG514" s="401"/>
      <c r="AH514" s="401"/>
    </row>
    <row r="515" ht="12.0" customHeight="1">
      <c r="A515" s="399"/>
      <c r="B515" s="436"/>
      <c r="C515" s="399"/>
      <c r="D515" s="399" t="s">
        <v>477</v>
      </c>
      <c r="E515" s="399" t="s">
        <v>757</v>
      </c>
      <c r="F515" s="399"/>
      <c r="G515" s="436"/>
      <c r="H515" s="483"/>
      <c r="I515" s="480">
        <v>30.0</v>
      </c>
      <c r="J515" s="455">
        <v>4500.0</v>
      </c>
      <c r="K515" s="438">
        <v>-0.3</v>
      </c>
      <c r="L515" s="431">
        <v>39.0</v>
      </c>
      <c r="M515" s="431">
        <v>0.1125</v>
      </c>
      <c r="N515" s="455">
        <v>50.0</v>
      </c>
      <c r="O515" s="399" t="s">
        <v>752</v>
      </c>
      <c r="P515" s="455">
        <v>0.17777777777777778</v>
      </c>
      <c r="Q515" s="399" t="s">
        <v>753</v>
      </c>
      <c r="R515" s="399"/>
      <c r="S515" s="400"/>
      <c r="T515" s="399"/>
      <c r="U515" s="400"/>
      <c r="V515" s="400"/>
      <c r="W515" s="400"/>
      <c r="X515" s="400"/>
      <c r="Y515" s="400"/>
      <c r="Z515" s="400"/>
      <c r="AA515" s="400"/>
      <c r="AB515" s="399"/>
      <c r="AC515" s="401"/>
      <c r="AD515" s="401"/>
      <c r="AE515" s="401"/>
      <c r="AF515" s="401"/>
      <c r="AG515" s="401"/>
      <c r="AH515" s="401"/>
    </row>
    <row r="516" ht="12.0" customHeight="1">
      <c r="A516" s="399"/>
      <c r="B516" s="436"/>
      <c r="C516" s="399"/>
      <c r="D516" s="399" t="s">
        <v>477</v>
      </c>
      <c r="E516" s="399" t="s">
        <v>1165</v>
      </c>
      <c r="F516" s="399"/>
      <c r="G516" s="436"/>
      <c r="H516" s="483"/>
      <c r="I516" s="480">
        <v>130.0</v>
      </c>
      <c r="J516" s="455"/>
      <c r="K516" s="438">
        <v>-0.3</v>
      </c>
      <c r="L516" s="431">
        <v>169.0</v>
      </c>
      <c r="M516" s="431">
        <v>0.20864197530864198</v>
      </c>
      <c r="N516" s="455">
        <v>50.0</v>
      </c>
      <c r="O516" s="399" t="s">
        <v>752</v>
      </c>
      <c r="P516" s="455">
        <v>0.7703703703703704</v>
      </c>
      <c r="Q516" s="399" t="s">
        <v>753</v>
      </c>
      <c r="R516" s="399"/>
      <c r="S516" s="400"/>
      <c r="T516" s="399"/>
      <c r="U516" s="400"/>
      <c r="V516" s="400"/>
      <c r="W516" s="400"/>
      <c r="X516" s="400"/>
      <c r="Y516" s="400"/>
      <c r="Z516" s="400"/>
      <c r="AA516" s="400"/>
      <c r="AB516" s="399"/>
      <c r="AC516" s="401"/>
      <c r="AD516" s="401"/>
      <c r="AE516" s="401"/>
      <c r="AF516" s="401"/>
      <c r="AG516" s="401"/>
      <c r="AH516" s="401"/>
    </row>
    <row r="517" ht="12.0" customHeight="1">
      <c r="A517" s="399"/>
      <c r="B517" s="436"/>
      <c r="C517" s="399"/>
      <c r="D517" s="399"/>
      <c r="E517" s="399"/>
      <c r="F517" s="399"/>
      <c r="G517" s="436"/>
      <c r="H517" s="455"/>
      <c r="I517" s="480">
        <v>1192.9375</v>
      </c>
      <c r="J517" s="480">
        <v>154275.9375</v>
      </c>
      <c r="K517" s="438"/>
      <c r="L517" s="480">
        <v>1550.8187500000001</v>
      </c>
      <c r="M517" s="480">
        <v>4.065540412808642</v>
      </c>
      <c r="N517" s="480"/>
      <c r="O517" s="427"/>
      <c r="P517" s="480">
        <v>7.069259259259259</v>
      </c>
      <c r="Q517" s="399"/>
      <c r="R517" s="399"/>
      <c r="S517" s="400"/>
      <c r="T517" s="399"/>
      <c r="U517" s="400"/>
      <c r="V517" s="400"/>
      <c r="W517" s="400"/>
      <c r="X517" s="400"/>
      <c r="Y517" s="400"/>
      <c r="Z517" s="400"/>
      <c r="AA517" s="400"/>
      <c r="AB517" s="399"/>
      <c r="AC517" s="401"/>
      <c r="AD517" s="401"/>
      <c r="AE517" s="401"/>
      <c r="AF517" s="401"/>
      <c r="AG517" s="401"/>
      <c r="AH517" s="401"/>
    </row>
    <row r="518" ht="12.0" customHeight="1">
      <c r="A518" s="399"/>
      <c r="B518" s="436"/>
      <c r="C518" s="399"/>
      <c r="D518" s="399"/>
      <c r="E518" s="399"/>
      <c r="F518" s="399"/>
      <c r="G518" s="399"/>
      <c r="H518" s="436"/>
      <c r="I518" s="431"/>
      <c r="J518" s="470"/>
      <c r="K518" s="470"/>
      <c r="L518" s="468"/>
      <c r="M518" s="400"/>
      <c r="N518" s="399"/>
      <c r="O518" s="399"/>
      <c r="P518" s="399"/>
      <c r="Q518" s="399"/>
      <c r="R518" s="399"/>
      <c r="S518" s="400"/>
      <c r="T518" s="399"/>
      <c r="U518" s="400"/>
      <c r="V518" s="400"/>
      <c r="W518" s="400"/>
      <c r="X518" s="400"/>
      <c r="Y518" s="400"/>
      <c r="Z518" s="400"/>
      <c r="AA518" s="400"/>
      <c r="AB518" s="399"/>
      <c r="AC518" s="401"/>
      <c r="AD518" s="401"/>
      <c r="AE518" s="401"/>
      <c r="AF518" s="401"/>
      <c r="AG518" s="401"/>
      <c r="AH518" s="401"/>
    </row>
    <row r="519" ht="12.0" customHeight="1">
      <c r="A519" s="399"/>
      <c r="B519" s="436"/>
      <c r="C519" s="399"/>
      <c r="D519" s="399"/>
      <c r="E519" s="441" t="s">
        <v>544</v>
      </c>
      <c r="F519" s="435" t="s">
        <v>553</v>
      </c>
      <c r="G519" s="435" t="s">
        <v>649</v>
      </c>
      <c r="H519" s="479" t="s">
        <v>631</v>
      </c>
      <c r="I519" s="435" t="s">
        <v>632</v>
      </c>
      <c r="J519" s="479" t="s">
        <v>633</v>
      </c>
      <c r="K519" s="442" t="s">
        <v>634</v>
      </c>
      <c r="L519" s="479" t="s">
        <v>635</v>
      </c>
      <c r="M519" s="431"/>
      <c r="N519" s="436"/>
      <c r="O519" s="399"/>
      <c r="P519" s="455"/>
      <c r="Q519" s="399"/>
      <c r="R519" s="399"/>
      <c r="S519" s="400"/>
      <c r="T519" s="399"/>
      <c r="U519" s="400"/>
      <c r="V519" s="400"/>
      <c r="W519" s="400"/>
      <c r="X519" s="400"/>
      <c r="Y519" s="400"/>
      <c r="Z519" s="400"/>
      <c r="AA519" s="400"/>
      <c r="AB519" s="399"/>
      <c r="AC519" s="401"/>
      <c r="AD519" s="401"/>
      <c r="AE519" s="401"/>
      <c r="AF519" s="401"/>
      <c r="AG519" s="401"/>
      <c r="AH519" s="401"/>
    </row>
    <row r="520" ht="12.0" customHeight="1">
      <c r="A520" s="399"/>
      <c r="B520" s="436"/>
      <c r="C520" s="399"/>
      <c r="D520" s="399"/>
      <c r="E520" s="399" t="s">
        <v>477</v>
      </c>
      <c r="F520" s="427">
        <v>1550.8187500000001</v>
      </c>
      <c r="G520" s="480">
        <v>154275.9375</v>
      </c>
      <c r="H520" s="480">
        <v>4.065540412808642</v>
      </c>
      <c r="I520" s="456">
        <v>0.0</v>
      </c>
      <c r="J520" s="456">
        <v>2032.770206404321</v>
      </c>
      <c r="K520" s="456">
        <v>4790.025000000001</v>
      </c>
      <c r="L520" s="456">
        <v>6822.795206404322</v>
      </c>
      <c r="M520" s="431"/>
      <c r="N520" s="436"/>
      <c r="O520" s="399"/>
      <c r="P520" s="455"/>
      <c r="Q520" s="399"/>
      <c r="R520" s="399"/>
      <c r="S520" s="400"/>
      <c r="T520" s="399"/>
      <c r="U520" s="400"/>
      <c r="V520" s="400"/>
      <c r="W520" s="400"/>
      <c r="X520" s="400"/>
      <c r="Y520" s="400"/>
      <c r="Z520" s="400"/>
      <c r="AA520" s="400"/>
      <c r="AB520" s="399"/>
      <c r="AC520" s="401"/>
      <c r="AD520" s="401"/>
      <c r="AE520" s="401"/>
      <c r="AF520" s="401"/>
      <c r="AG520" s="401"/>
      <c r="AH520" s="401"/>
    </row>
    <row r="521" ht="12.0" customHeight="1">
      <c r="A521" s="399"/>
      <c r="B521" s="436"/>
      <c r="C521" s="399"/>
      <c r="D521" s="399"/>
      <c r="E521" s="399"/>
      <c r="F521" s="399"/>
      <c r="G521" s="399"/>
      <c r="H521" s="436"/>
      <c r="I521" s="431"/>
      <c r="J521" s="470"/>
      <c r="K521" s="470"/>
      <c r="L521" s="468"/>
      <c r="M521" s="400"/>
      <c r="N521" s="399"/>
      <c r="O521" s="399"/>
      <c r="P521" s="399"/>
      <c r="Q521" s="399"/>
      <c r="R521" s="399"/>
      <c r="S521" s="400"/>
      <c r="T521" s="399"/>
      <c r="U521" s="400"/>
      <c r="V521" s="400"/>
      <c r="W521" s="400"/>
      <c r="X521" s="400"/>
      <c r="Y521" s="400"/>
      <c r="Z521" s="400"/>
      <c r="AA521" s="400"/>
      <c r="AB521" s="399"/>
      <c r="AC521" s="401"/>
      <c r="AD521" s="401"/>
      <c r="AE521" s="401"/>
      <c r="AF521" s="401"/>
      <c r="AG521" s="401"/>
      <c r="AH521" s="401"/>
    </row>
    <row r="522" ht="12.0" customHeight="1">
      <c r="A522" s="399"/>
      <c r="B522" s="436"/>
      <c r="C522" s="399" t="s">
        <v>1171</v>
      </c>
      <c r="D522" s="399" t="s">
        <v>1164</v>
      </c>
      <c r="E522" s="399"/>
      <c r="F522" s="399"/>
      <c r="G522" s="399"/>
      <c r="H522" s="436" t="s">
        <v>410</v>
      </c>
      <c r="I522" s="423">
        <v>117.33792592592593</v>
      </c>
      <c r="J522" s="470">
        <v>1.0</v>
      </c>
      <c r="K522" s="431">
        <v>117.33792592592593</v>
      </c>
      <c r="L522" s="468">
        <v>0.0</v>
      </c>
      <c r="M522" s="431"/>
      <c r="N522" s="431"/>
      <c r="O522" s="431"/>
      <c r="P522" s="430"/>
      <c r="Q522" s="468">
        <v>25741.0075</v>
      </c>
      <c r="R522" s="468"/>
      <c r="S522" s="400"/>
      <c r="T522" s="439">
        <v>0.0</v>
      </c>
      <c r="U522" s="400"/>
      <c r="V522" s="400"/>
      <c r="W522" s="400"/>
      <c r="X522" s="400"/>
      <c r="Y522" s="400">
        <v>116398.8350925926</v>
      </c>
      <c r="Z522" s="400"/>
      <c r="AA522" s="400">
        <v>116398.8350925926</v>
      </c>
      <c r="AB522" s="399"/>
      <c r="AC522" s="401"/>
      <c r="AD522" s="401"/>
      <c r="AE522" s="401"/>
      <c r="AF522" s="401"/>
      <c r="AG522" s="401"/>
      <c r="AH522" s="401"/>
    </row>
    <row r="523" ht="12.0" customHeight="1">
      <c r="A523" s="399"/>
      <c r="B523" s="436"/>
      <c r="C523" s="399"/>
      <c r="D523" s="399"/>
      <c r="E523" s="399"/>
      <c r="F523" s="399"/>
      <c r="G523" s="399"/>
      <c r="H523" s="436"/>
      <c r="I523" s="431"/>
      <c r="J523" s="470"/>
      <c r="K523" s="470"/>
      <c r="L523" s="468"/>
      <c r="M523" s="400"/>
      <c r="N523" s="399"/>
      <c r="O523" s="399"/>
      <c r="P523" s="399"/>
      <c r="Q523" s="399"/>
      <c r="R523" s="399"/>
      <c r="S523" s="400"/>
      <c r="T523" s="399"/>
      <c r="U523" s="400"/>
      <c r="V523" s="400"/>
      <c r="W523" s="400"/>
      <c r="X523" s="400"/>
      <c r="Y523" s="400"/>
      <c r="Z523" s="400"/>
      <c r="AA523" s="400"/>
      <c r="AB523" s="399"/>
      <c r="AC523" s="401"/>
      <c r="AD523" s="401"/>
      <c r="AE523" s="401"/>
      <c r="AF523" s="401"/>
      <c r="AG523" s="401"/>
      <c r="AH523" s="401"/>
    </row>
    <row r="524" ht="12.0" customHeight="1">
      <c r="A524" s="399"/>
      <c r="B524" s="436"/>
      <c r="C524" s="399"/>
      <c r="D524" s="399"/>
      <c r="E524" s="399"/>
      <c r="F524" s="399"/>
      <c r="G524" s="399"/>
      <c r="H524" s="399"/>
      <c r="I524" s="399"/>
      <c r="J524" s="399"/>
      <c r="K524" s="436"/>
      <c r="L524" s="436"/>
      <c r="M524" s="436"/>
      <c r="N524" s="399"/>
      <c r="O524" s="399"/>
      <c r="P524" s="436"/>
      <c r="Q524" s="399"/>
      <c r="R524" s="399"/>
      <c r="S524" s="400"/>
      <c r="T524" s="399"/>
      <c r="U524" s="400"/>
      <c r="V524" s="400"/>
      <c r="W524" s="400"/>
      <c r="X524" s="400"/>
      <c r="Y524" s="400"/>
      <c r="Z524" s="400"/>
      <c r="AA524" s="400"/>
      <c r="AB524" s="399"/>
      <c r="AC524" s="401"/>
      <c r="AD524" s="401"/>
      <c r="AE524" s="401"/>
      <c r="AF524" s="401"/>
      <c r="AG524" s="401"/>
      <c r="AH524" s="401"/>
    </row>
    <row r="525" ht="12.0" customHeight="1">
      <c r="A525" s="399"/>
      <c r="B525" s="436"/>
      <c r="C525" s="399"/>
      <c r="D525" s="399"/>
      <c r="E525" s="399"/>
      <c r="F525" s="399"/>
      <c r="G525" s="399"/>
      <c r="H525" s="399"/>
      <c r="I525" s="399"/>
      <c r="J525" s="399"/>
      <c r="K525" s="436" t="s">
        <v>607</v>
      </c>
      <c r="L525" s="436" t="s">
        <v>541</v>
      </c>
      <c r="M525" s="436" t="s">
        <v>608</v>
      </c>
      <c r="N525" s="399"/>
      <c r="O525" s="399"/>
      <c r="P525" s="436"/>
      <c r="Q525" s="399"/>
      <c r="R525" s="399"/>
      <c r="S525" s="400"/>
      <c r="T525" s="399"/>
      <c r="U525" s="400"/>
      <c r="V525" s="400"/>
      <c r="W525" s="400"/>
      <c r="X525" s="400"/>
      <c r="Y525" s="400"/>
      <c r="Z525" s="400"/>
      <c r="AA525" s="400"/>
      <c r="AB525" s="399"/>
      <c r="AC525" s="401"/>
      <c r="AD525" s="401"/>
      <c r="AE525" s="401"/>
      <c r="AF525" s="401"/>
      <c r="AG525" s="401"/>
      <c r="AH525" s="401"/>
    </row>
    <row r="526" ht="12.0" customHeight="1">
      <c r="A526" s="399"/>
      <c r="B526" s="436"/>
      <c r="C526" s="399"/>
      <c r="D526" s="399"/>
      <c r="E526" s="441" t="s">
        <v>609</v>
      </c>
      <c r="F526" s="399"/>
      <c r="G526" s="435" t="s">
        <v>357</v>
      </c>
      <c r="H526" s="435" t="s">
        <v>610</v>
      </c>
      <c r="I526" s="435" t="s">
        <v>612</v>
      </c>
      <c r="J526" s="435" t="s">
        <v>1030</v>
      </c>
      <c r="K526" s="435" t="s">
        <v>613</v>
      </c>
      <c r="L526" s="435" t="s">
        <v>614</v>
      </c>
      <c r="M526" s="435" t="s">
        <v>615</v>
      </c>
      <c r="N526" s="399"/>
      <c r="O526" s="399"/>
      <c r="P526" s="436"/>
      <c r="Q526" s="399"/>
      <c r="R526" s="399"/>
      <c r="S526" s="400"/>
      <c r="T526" s="399"/>
      <c r="U526" s="400"/>
      <c r="V526" s="400"/>
      <c r="W526" s="400"/>
      <c r="X526" s="400"/>
      <c r="Y526" s="400"/>
      <c r="Z526" s="400"/>
      <c r="AA526" s="400"/>
      <c r="AB526" s="399"/>
      <c r="AC526" s="401"/>
      <c r="AD526" s="401"/>
      <c r="AE526" s="401"/>
      <c r="AF526" s="401"/>
      <c r="AG526" s="401"/>
      <c r="AH526" s="401"/>
    </row>
    <row r="527" ht="12.0" customHeight="1">
      <c r="A527" s="399"/>
      <c r="B527" s="436"/>
      <c r="C527" s="399"/>
      <c r="D527" s="399" t="s">
        <v>477</v>
      </c>
      <c r="E527" s="399" t="s">
        <v>756</v>
      </c>
      <c r="F527" s="399"/>
      <c r="G527" s="436"/>
      <c r="H527" s="483"/>
      <c r="I527" s="455">
        <v>186.0</v>
      </c>
      <c r="J527" s="455">
        <v>26970.0</v>
      </c>
      <c r="K527" s="438">
        <v>-0.3</v>
      </c>
      <c r="L527" s="431">
        <v>241.8</v>
      </c>
      <c r="M527" s="431">
        <v>0.67425</v>
      </c>
      <c r="N527" s="455">
        <v>50.0</v>
      </c>
      <c r="O527" s="399" t="s">
        <v>752</v>
      </c>
      <c r="P527" s="455">
        <v>1.1022222222222222</v>
      </c>
      <c r="Q527" s="399" t="s">
        <v>753</v>
      </c>
      <c r="R527" s="399"/>
      <c r="S527" s="400"/>
      <c r="T527" s="399"/>
      <c r="U527" s="400"/>
      <c r="V527" s="400"/>
      <c r="W527" s="400"/>
      <c r="X527" s="400"/>
      <c r="Y527" s="400"/>
      <c r="Z527" s="400"/>
      <c r="AA527" s="400"/>
      <c r="AB527" s="399"/>
      <c r="AC527" s="401"/>
      <c r="AD527" s="401"/>
      <c r="AE527" s="401"/>
      <c r="AF527" s="401"/>
      <c r="AG527" s="401"/>
      <c r="AH527" s="401"/>
    </row>
    <row r="528" ht="12.0" customHeight="1">
      <c r="A528" s="399"/>
      <c r="B528" s="436"/>
      <c r="C528" s="399"/>
      <c r="D528" s="399" t="s">
        <v>477</v>
      </c>
      <c r="E528" s="399" t="s">
        <v>757</v>
      </c>
      <c r="F528" s="399"/>
      <c r="G528" s="436"/>
      <c r="H528" s="483"/>
      <c r="I528" s="480">
        <v>26.0</v>
      </c>
      <c r="J528" s="455">
        <v>3900.0</v>
      </c>
      <c r="K528" s="438">
        <v>-0.3</v>
      </c>
      <c r="L528" s="431">
        <v>33.800000000000004</v>
      </c>
      <c r="M528" s="431">
        <v>0.0975</v>
      </c>
      <c r="N528" s="455">
        <v>50.0</v>
      </c>
      <c r="O528" s="399" t="s">
        <v>752</v>
      </c>
      <c r="P528" s="455">
        <v>0.15407407407407406</v>
      </c>
      <c r="Q528" s="399" t="s">
        <v>753</v>
      </c>
      <c r="R528" s="399"/>
      <c r="S528" s="400"/>
      <c r="T528" s="399"/>
      <c r="U528" s="400"/>
      <c r="V528" s="400"/>
      <c r="W528" s="400"/>
      <c r="X528" s="400"/>
      <c r="Y528" s="400"/>
      <c r="Z528" s="400"/>
      <c r="AA528" s="400"/>
      <c r="AB528" s="399"/>
      <c r="AC528" s="401"/>
      <c r="AD528" s="401"/>
      <c r="AE528" s="401"/>
      <c r="AF528" s="401"/>
      <c r="AG528" s="401"/>
      <c r="AH528" s="401"/>
    </row>
    <row r="529" ht="12.0" customHeight="1">
      <c r="A529" s="399"/>
      <c r="B529" s="436"/>
      <c r="C529" s="399"/>
      <c r="D529" s="399" t="s">
        <v>477</v>
      </c>
      <c r="E529" s="399" t="s">
        <v>1036</v>
      </c>
      <c r="F529" s="399"/>
      <c r="G529" s="436"/>
      <c r="H529" s="483"/>
      <c r="I529" s="480">
        <v>18759.5</v>
      </c>
      <c r="J529" s="455">
        <v>2813925.0</v>
      </c>
      <c r="K529" s="438">
        <v>-0.3</v>
      </c>
      <c r="L529" s="431">
        <v>24387.350000000002</v>
      </c>
      <c r="M529" s="431">
        <v>70.348125</v>
      </c>
      <c r="N529" s="455">
        <v>50.0</v>
      </c>
      <c r="O529" s="399" t="s">
        <v>752</v>
      </c>
      <c r="P529" s="455">
        <v>111.16740740740741</v>
      </c>
      <c r="Q529" s="399" t="s">
        <v>753</v>
      </c>
      <c r="R529" s="399"/>
      <c r="S529" s="400"/>
      <c r="T529" s="399"/>
      <c r="U529" s="400"/>
      <c r="V529" s="400"/>
      <c r="W529" s="400"/>
      <c r="X529" s="400"/>
      <c r="Y529" s="400"/>
      <c r="Z529" s="400"/>
      <c r="AA529" s="400"/>
      <c r="AB529" s="399"/>
      <c r="AC529" s="401"/>
      <c r="AD529" s="401"/>
      <c r="AE529" s="401"/>
      <c r="AF529" s="401"/>
      <c r="AG529" s="401"/>
      <c r="AH529" s="401"/>
    </row>
    <row r="530" ht="12.0" customHeight="1">
      <c r="A530" s="399"/>
      <c r="B530" s="436"/>
      <c r="C530" s="399"/>
      <c r="D530" s="399" t="s">
        <v>477</v>
      </c>
      <c r="E530" s="399" t="s">
        <v>1086</v>
      </c>
      <c r="F530" s="399"/>
      <c r="G530" s="436"/>
      <c r="H530" s="483"/>
      <c r="I530" s="480">
        <v>560.4749999999999</v>
      </c>
      <c r="J530" s="455"/>
      <c r="K530" s="438">
        <v>-0.3</v>
      </c>
      <c r="L530" s="431">
        <v>728.6175</v>
      </c>
      <c r="M530" s="431">
        <v>0.8995277777777777</v>
      </c>
      <c r="N530" s="455">
        <v>50.0</v>
      </c>
      <c r="O530" s="399" t="s">
        <v>752</v>
      </c>
      <c r="P530" s="455">
        <v>3.3213333333333326</v>
      </c>
      <c r="Q530" s="399" t="s">
        <v>753</v>
      </c>
      <c r="R530" s="399"/>
      <c r="S530" s="400"/>
      <c r="T530" s="399"/>
      <c r="U530" s="400"/>
      <c r="V530" s="400"/>
      <c r="W530" s="400"/>
      <c r="X530" s="400"/>
      <c r="Y530" s="400"/>
      <c r="Z530" s="400"/>
      <c r="AA530" s="400"/>
      <c r="AB530" s="399"/>
      <c r="AC530" s="401"/>
      <c r="AD530" s="401"/>
      <c r="AE530" s="401"/>
      <c r="AF530" s="401"/>
      <c r="AG530" s="401"/>
      <c r="AH530" s="401"/>
    </row>
    <row r="531" ht="12.0" customHeight="1">
      <c r="A531" s="399"/>
      <c r="B531" s="436"/>
      <c r="C531" s="399"/>
      <c r="D531" s="399" t="s">
        <v>477</v>
      </c>
      <c r="E531" s="399" t="s">
        <v>1165</v>
      </c>
      <c r="F531" s="399"/>
      <c r="G531" s="436"/>
      <c r="H531" s="483"/>
      <c r="I531" s="480">
        <v>268.8</v>
      </c>
      <c r="J531" s="455"/>
      <c r="K531" s="438">
        <v>-0.3</v>
      </c>
      <c r="L531" s="431">
        <v>349.44000000000005</v>
      </c>
      <c r="M531" s="431">
        <v>0.43140740740740746</v>
      </c>
      <c r="N531" s="455">
        <v>50.0</v>
      </c>
      <c r="O531" s="399" t="s">
        <v>752</v>
      </c>
      <c r="P531" s="455">
        <v>1.592888888888889</v>
      </c>
      <c r="Q531" s="399" t="s">
        <v>753</v>
      </c>
      <c r="R531" s="399"/>
      <c r="S531" s="400"/>
      <c r="T531" s="399"/>
      <c r="U531" s="400"/>
      <c r="V531" s="400"/>
      <c r="W531" s="400"/>
      <c r="X531" s="400"/>
      <c r="Y531" s="400"/>
      <c r="Z531" s="400"/>
      <c r="AA531" s="400"/>
      <c r="AB531" s="399"/>
      <c r="AC531" s="401"/>
      <c r="AD531" s="401"/>
      <c r="AE531" s="401"/>
      <c r="AF531" s="401"/>
      <c r="AG531" s="401"/>
      <c r="AH531" s="401"/>
    </row>
    <row r="532" ht="12.0" customHeight="1">
      <c r="A532" s="399"/>
      <c r="B532" s="436"/>
      <c r="C532" s="399"/>
      <c r="D532" s="399"/>
      <c r="E532" s="399"/>
      <c r="F532" s="399"/>
      <c r="G532" s="436"/>
      <c r="H532" s="455"/>
      <c r="I532" s="480">
        <v>19800.774999999998</v>
      </c>
      <c r="J532" s="480">
        <v>2844795.0</v>
      </c>
      <c r="K532" s="438"/>
      <c r="L532" s="480">
        <v>25741.0075</v>
      </c>
      <c r="M532" s="480">
        <v>72.45081018518518</v>
      </c>
      <c r="N532" s="480"/>
      <c r="O532" s="427"/>
      <c r="P532" s="480">
        <v>117.33792592592593</v>
      </c>
      <c r="Q532" s="399"/>
      <c r="R532" s="399"/>
      <c r="S532" s="400"/>
      <c r="T532" s="399"/>
      <c r="U532" s="400"/>
      <c r="V532" s="400"/>
      <c r="W532" s="400"/>
      <c r="X532" s="400"/>
      <c r="Y532" s="400"/>
      <c r="Z532" s="400"/>
      <c r="AA532" s="400"/>
      <c r="AB532" s="399"/>
      <c r="AC532" s="401"/>
      <c r="AD532" s="401"/>
      <c r="AE532" s="401"/>
      <c r="AF532" s="401"/>
      <c r="AG532" s="401"/>
      <c r="AH532" s="401"/>
    </row>
    <row r="533" ht="12.0" customHeight="1">
      <c r="A533" s="399"/>
      <c r="B533" s="436"/>
      <c r="C533" s="399"/>
      <c r="D533" s="399"/>
      <c r="E533" s="399"/>
      <c r="F533" s="399"/>
      <c r="G533" s="399"/>
      <c r="H533" s="436"/>
      <c r="I533" s="431"/>
      <c r="J533" s="470"/>
      <c r="K533" s="470"/>
      <c r="L533" s="468"/>
      <c r="M533" s="400"/>
      <c r="N533" s="399"/>
      <c r="O533" s="399"/>
      <c r="P533" s="399"/>
      <c r="Q533" s="399"/>
      <c r="R533" s="399"/>
      <c r="S533" s="400"/>
      <c r="T533" s="399"/>
      <c r="U533" s="400"/>
      <c r="V533" s="400"/>
      <c r="W533" s="400"/>
      <c r="X533" s="400"/>
      <c r="Y533" s="400"/>
      <c r="Z533" s="400"/>
      <c r="AA533" s="400"/>
      <c r="AB533" s="399"/>
      <c r="AC533" s="401"/>
      <c r="AD533" s="401"/>
      <c r="AE533" s="401"/>
      <c r="AF533" s="401"/>
      <c r="AG533" s="401"/>
      <c r="AH533" s="401"/>
    </row>
    <row r="534" ht="12.0" customHeight="1">
      <c r="A534" s="399"/>
      <c r="B534" s="436"/>
      <c r="C534" s="399"/>
      <c r="D534" s="399"/>
      <c r="E534" s="441" t="s">
        <v>544</v>
      </c>
      <c r="F534" s="435" t="s">
        <v>553</v>
      </c>
      <c r="G534" s="435" t="s">
        <v>649</v>
      </c>
      <c r="H534" s="479" t="s">
        <v>631</v>
      </c>
      <c r="I534" s="435" t="s">
        <v>632</v>
      </c>
      <c r="J534" s="479" t="s">
        <v>633</v>
      </c>
      <c r="K534" s="442" t="s">
        <v>634</v>
      </c>
      <c r="L534" s="479" t="s">
        <v>635</v>
      </c>
      <c r="M534" s="431"/>
      <c r="N534" s="436"/>
      <c r="O534" s="399"/>
      <c r="P534" s="455"/>
      <c r="Q534" s="399"/>
      <c r="R534" s="399"/>
      <c r="S534" s="400"/>
      <c r="T534" s="399"/>
      <c r="U534" s="400"/>
      <c r="V534" s="400"/>
      <c r="W534" s="400"/>
      <c r="X534" s="400"/>
      <c r="Y534" s="400"/>
      <c r="Z534" s="400"/>
      <c r="AA534" s="400"/>
      <c r="AB534" s="399"/>
      <c r="AC534" s="401"/>
      <c r="AD534" s="401"/>
      <c r="AE534" s="401"/>
      <c r="AF534" s="401"/>
      <c r="AG534" s="401"/>
      <c r="AH534" s="401"/>
    </row>
    <row r="535" ht="12.0" customHeight="1">
      <c r="A535" s="399"/>
      <c r="B535" s="436"/>
      <c r="C535" s="399"/>
      <c r="D535" s="399"/>
      <c r="E535" s="399" t="s">
        <v>477</v>
      </c>
      <c r="F535" s="427">
        <v>25741.0075</v>
      </c>
      <c r="G535" s="480">
        <v>2844795.0</v>
      </c>
      <c r="H535" s="480">
        <v>72.45081018518518</v>
      </c>
      <c r="I535" s="456">
        <v>0.0</v>
      </c>
      <c r="J535" s="456">
        <v>36225.40509259259</v>
      </c>
      <c r="K535" s="456">
        <v>80173.43000000001</v>
      </c>
      <c r="L535" s="456">
        <v>116398.8350925926</v>
      </c>
      <c r="M535" s="431"/>
      <c r="N535" s="436"/>
      <c r="O535" s="399"/>
      <c r="P535" s="455"/>
      <c r="Q535" s="399"/>
      <c r="R535" s="399"/>
      <c r="S535" s="400"/>
      <c r="T535" s="399"/>
      <c r="U535" s="400"/>
      <c r="V535" s="400"/>
      <c r="W535" s="400"/>
      <c r="X535" s="400"/>
      <c r="Y535" s="400"/>
      <c r="Z535" s="400"/>
      <c r="AA535" s="400"/>
      <c r="AB535" s="399"/>
      <c r="AC535" s="401"/>
      <c r="AD535" s="401"/>
      <c r="AE535" s="401"/>
      <c r="AF535" s="401"/>
      <c r="AG535" s="401"/>
      <c r="AH535" s="401"/>
    </row>
    <row r="536" ht="12.0" customHeight="1">
      <c r="A536" s="399"/>
      <c r="B536" s="436"/>
      <c r="C536" s="399"/>
      <c r="D536" s="399"/>
      <c r="E536" s="399"/>
      <c r="F536" s="399"/>
      <c r="G536" s="399"/>
      <c r="H536" s="436"/>
      <c r="I536" s="431"/>
      <c r="J536" s="470"/>
      <c r="K536" s="470"/>
      <c r="L536" s="468"/>
      <c r="M536" s="400"/>
      <c r="N536" s="399"/>
      <c r="O536" s="399"/>
      <c r="P536" s="399"/>
      <c r="Q536" s="399"/>
      <c r="R536" s="399"/>
      <c r="S536" s="400"/>
      <c r="T536" s="399"/>
      <c r="U536" s="400"/>
      <c r="V536" s="400"/>
      <c r="W536" s="400"/>
      <c r="X536" s="400"/>
      <c r="Y536" s="400"/>
      <c r="Z536" s="400"/>
      <c r="AA536" s="400"/>
      <c r="AB536" s="399"/>
      <c r="AC536" s="401"/>
      <c r="AD536" s="401"/>
      <c r="AE536" s="401"/>
      <c r="AF536" s="401"/>
      <c r="AG536" s="401"/>
      <c r="AH536" s="401"/>
    </row>
    <row r="537" ht="12.0" customHeight="1">
      <c r="A537" s="399"/>
      <c r="B537" s="436"/>
      <c r="C537" s="399" t="s">
        <v>1172</v>
      </c>
      <c r="D537" s="399" t="s">
        <v>1173</v>
      </c>
      <c r="E537" s="399"/>
      <c r="F537" s="399"/>
      <c r="G537" s="399"/>
      <c r="H537" s="436" t="s">
        <v>410</v>
      </c>
      <c r="I537" s="423">
        <v>90.15703703703704</v>
      </c>
      <c r="J537" s="470">
        <v>1.0</v>
      </c>
      <c r="K537" s="431">
        <v>90.15703703703704</v>
      </c>
      <c r="L537" s="468">
        <v>0.0</v>
      </c>
      <c r="M537" s="431"/>
      <c r="N537" s="431"/>
      <c r="O537" s="431"/>
      <c r="P537" s="430"/>
      <c r="Q537" s="468">
        <v>19778.2</v>
      </c>
      <c r="R537" s="468"/>
      <c r="S537" s="400"/>
      <c r="T537" s="439">
        <v>0.0</v>
      </c>
      <c r="U537" s="400"/>
      <c r="V537" s="400"/>
      <c r="W537" s="400"/>
      <c r="X537" s="400"/>
      <c r="Y537" s="400">
        <v>89119.05</v>
      </c>
      <c r="Z537" s="400"/>
      <c r="AA537" s="400">
        <v>89119.05</v>
      </c>
      <c r="AB537" s="399"/>
      <c r="AC537" s="401"/>
      <c r="AD537" s="401"/>
      <c r="AE537" s="401"/>
      <c r="AF537" s="401"/>
      <c r="AG537" s="401"/>
      <c r="AH537" s="401"/>
    </row>
    <row r="538" ht="12.0" customHeight="1">
      <c r="A538" s="399"/>
      <c r="B538" s="436"/>
      <c r="C538" s="399"/>
      <c r="D538" s="399"/>
      <c r="E538" s="399"/>
      <c r="F538" s="399"/>
      <c r="G538" s="399"/>
      <c r="H538" s="436"/>
      <c r="I538" s="431"/>
      <c r="J538" s="470"/>
      <c r="K538" s="470"/>
      <c r="L538" s="468"/>
      <c r="M538" s="400"/>
      <c r="N538" s="399"/>
      <c r="O538" s="399"/>
      <c r="P538" s="399"/>
      <c r="Q538" s="399"/>
      <c r="R538" s="399"/>
      <c r="S538" s="400"/>
      <c r="T538" s="399"/>
      <c r="U538" s="400"/>
      <c r="V538" s="400"/>
      <c r="W538" s="400"/>
      <c r="X538" s="400"/>
      <c r="Y538" s="400"/>
      <c r="Z538" s="400"/>
      <c r="AA538" s="400"/>
      <c r="AB538" s="399"/>
      <c r="AC538" s="401"/>
      <c r="AD538" s="401"/>
      <c r="AE538" s="401"/>
      <c r="AF538" s="401"/>
      <c r="AG538" s="401"/>
      <c r="AH538" s="401"/>
    </row>
    <row r="539" ht="12.0" customHeight="1">
      <c r="A539" s="399"/>
      <c r="B539" s="436"/>
      <c r="C539" s="399"/>
      <c r="D539" s="399"/>
      <c r="E539" s="399"/>
      <c r="F539" s="399"/>
      <c r="G539" s="399"/>
      <c r="H539" s="399"/>
      <c r="I539" s="399"/>
      <c r="J539" s="399"/>
      <c r="K539" s="436" t="s">
        <v>607</v>
      </c>
      <c r="L539" s="436" t="s">
        <v>541</v>
      </c>
      <c r="M539" s="436" t="s">
        <v>608</v>
      </c>
      <c r="N539" s="399"/>
      <c r="O539" s="399"/>
      <c r="P539" s="436"/>
      <c r="Q539" s="399"/>
      <c r="R539" s="399"/>
      <c r="S539" s="400"/>
      <c r="T539" s="399"/>
      <c r="U539" s="400"/>
      <c r="V539" s="400"/>
      <c r="W539" s="400"/>
      <c r="X539" s="400"/>
      <c r="Y539" s="400"/>
      <c r="Z539" s="400"/>
      <c r="AA539" s="400"/>
      <c r="AB539" s="399"/>
      <c r="AC539" s="401"/>
      <c r="AD539" s="401"/>
      <c r="AE539" s="401"/>
      <c r="AF539" s="401"/>
      <c r="AG539" s="401"/>
      <c r="AH539" s="401"/>
    </row>
    <row r="540" ht="12.0" customHeight="1">
      <c r="A540" s="399"/>
      <c r="B540" s="436"/>
      <c r="C540" s="399"/>
      <c r="D540" s="399"/>
      <c r="E540" s="441" t="s">
        <v>609</v>
      </c>
      <c r="F540" s="399"/>
      <c r="G540" s="435" t="s">
        <v>357</v>
      </c>
      <c r="H540" s="435" t="s">
        <v>610</v>
      </c>
      <c r="I540" s="435" t="s">
        <v>612</v>
      </c>
      <c r="J540" s="435" t="s">
        <v>1030</v>
      </c>
      <c r="K540" s="435" t="s">
        <v>613</v>
      </c>
      <c r="L540" s="435" t="s">
        <v>614</v>
      </c>
      <c r="M540" s="435" t="s">
        <v>615</v>
      </c>
      <c r="N540" s="399"/>
      <c r="O540" s="399"/>
      <c r="P540" s="436"/>
      <c r="Q540" s="399"/>
      <c r="R540" s="399"/>
      <c r="S540" s="400"/>
      <c r="T540" s="399"/>
      <c r="U540" s="400"/>
      <c r="V540" s="400"/>
      <c r="W540" s="400"/>
      <c r="X540" s="400"/>
      <c r="Y540" s="400"/>
      <c r="Z540" s="400"/>
      <c r="AA540" s="400"/>
      <c r="AB540" s="399"/>
      <c r="AC540" s="401"/>
      <c r="AD540" s="401"/>
      <c r="AE540" s="401"/>
      <c r="AF540" s="401"/>
      <c r="AG540" s="401"/>
      <c r="AH540" s="401"/>
    </row>
    <row r="541" ht="12.0" customHeight="1">
      <c r="A541" s="399"/>
      <c r="B541" s="436"/>
      <c r="C541" s="399"/>
      <c r="D541" s="399" t="s">
        <v>477</v>
      </c>
      <c r="E541" s="399" t="s">
        <v>756</v>
      </c>
      <c r="F541" s="399"/>
      <c r="G541" s="436"/>
      <c r="H541" s="483"/>
      <c r="I541" s="455">
        <v>1344.0</v>
      </c>
      <c r="J541" s="455">
        <v>194880.0</v>
      </c>
      <c r="K541" s="438">
        <v>-0.3</v>
      </c>
      <c r="L541" s="431">
        <v>1747.2</v>
      </c>
      <c r="M541" s="431">
        <v>4.872</v>
      </c>
      <c r="N541" s="455">
        <v>50.0</v>
      </c>
      <c r="O541" s="399" t="s">
        <v>752</v>
      </c>
      <c r="P541" s="455">
        <v>7.964444444444444</v>
      </c>
      <c r="Q541" s="399" t="s">
        <v>753</v>
      </c>
      <c r="R541" s="399"/>
      <c r="S541" s="400"/>
      <c r="T541" s="399"/>
      <c r="U541" s="400"/>
      <c r="V541" s="400"/>
      <c r="W541" s="400"/>
      <c r="X541" s="400"/>
      <c r="Y541" s="400"/>
      <c r="Z541" s="400"/>
      <c r="AA541" s="400"/>
      <c r="AB541" s="399"/>
      <c r="AC541" s="401"/>
      <c r="AD541" s="401"/>
      <c r="AE541" s="401"/>
      <c r="AF541" s="401"/>
      <c r="AG541" s="401"/>
      <c r="AH541" s="401"/>
    </row>
    <row r="542" ht="12.0" customHeight="1">
      <c r="A542" s="399"/>
      <c r="B542" s="436"/>
      <c r="C542" s="399"/>
      <c r="D542" s="399" t="s">
        <v>477</v>
      </c>
      <c r="E542" s="399" t="s">
        <v>757</v>
      </c>
      <c r="F542" s="399"/>
      <c r="G542" s="436"/>
      <c r="H542" s="483"/>
      <c r="I542" s="480">
        <v>1640.0</v>
      </c>
      <c r="J542" s="455">
        <v>246000.0</v>
      </c>
      <c r="K542" s="438">
        <v>-0.3</v>
      </c>
      <c r="L542" s="431">
        <v>2132.0</v>
      </c>
      <c r="M542" s="431">
        <v>6.15</v>
      </c>
      <c r="N542" s="455">
        <v>50.0</v>
      </c>
      <c r="O542" s="399" t="s">
        <v>752</v>
      </c>
      <c r="P542" s="455">
        <v>9.718518518518518</v>
      </c>
      <c r="Q542" s="399" t="s">
        <v>753</v>
      </c>
      <c r="R542" s="399"/>
      <c r="S542" s="400"/>
      <c r="T542" s="399"/>
      <c r="U542" s="400"/>
      <c r="V542" s="400"/>
      <c r="W542" s="400"/>
      <c r="X542" s="400"/>
      <c r="Y542" s="400"/>
      <c r="Z542" s="400"/>
      <c r="AA542" s="400"/>
      <c r="AB542" s="399"/>
      <c r="AC542" s="401"/>
      <c r="AD542" s="401"/>
      <c r="AE542" s="401"/>
      <c r="AF542" s="401"/>
      <c r="AG542" s="401"/>
      <c r="AH542" s="401"/>
    </row>
    <row r="543" ht="12.0" customHeight="1">
      <c r="A543" s="399"/>
      <c r="B543" s="436"/>
      <c r="C543" s="399"/>
      <c r="D543" s="399" t="s">
        <v>477</v>
      </c>
      <c r="E543" s="399" t="s">
        <v>1036</v>
      </c>
      <c r="F543" s="399"/>
      <c r="G543" s="436"/>
      <c r="H543" s="483"/>
      <c r="I543" s="480">
        <v>12230.0</v>
      </c>
      <c r="J543" s="455">
        <v>1834500.0</v>
      </c>
      <c r="K543" s="438">
        <v>-0.3</v>
      </c>
      <c r="L543" s="431">
        <v>15899.0</v>
      </c>
      <c r="M543" s="431">
        <v>45.8625</v>
      </c>
      <c r="N543" s="455">
        <v>50.0</v>
      </c>
      <c r="O543" s="399" t="s">
        <v>752</v>
      </c>
      <c r="P543" s="455">
        <v>72.47407407407408</v>
      </c>
      <c r="Q543" s="399" t="s">
        <v>753</v>
      </c>
      <c r="R543" s="399"/>
      <c r="S543" s="400"/>
      <c r="T543" s="399"/>
      <c r="U543" s="400"/>
      <c r="V543" s="400"/>
      <c r="W543" s="400"/>
      <c r="X543" s="400"/>
      <c r="Y543" s="400"/>
      <c r="Z543" s="400"/>
      <c r="AA543" s="400"/>
      <c r="AB543" s="399"/>
      <c r="AC543" s="401"/>
      <c r="AD543" s="401"/>
      <c r="AE543" s="401"/>
      <c r="AF543" s="401"/>
      <c r="AG543" s="401"/>
      <c r="AH543" s="401"/>
    </row>
    <row r="544" ht="12.0" customHeight="1">
      <c r="A544" s="399"/>
      <c r="B544" s="436"/>
      <c r="C544" s="399"/>
      <c r="D544" s="399"/>
      <c r="E544" s="399"/>
      <c r="F544" s="399"/>
      <c r="G544" s="436"/>
      <c r="H544" s="455"/>
      <c r="I544" s="480">
        <v>15214.0</v>
      </c>
      <c r="J544" s="480">
        <v>2275380.0</v>
      </c>
      <c r="K544" s="438"/>
      <c r="L544" s="480">
        <v>19778.2</v>
      </c>
      <c r="M544" s="480">
        <v>56.884499999999996</v>
      </c>
      <c r="N544" s="480"/>
      <c r="O544" s="427"/>
      <c r="P544" s="480">
        <v>90.15703703703704</v>
      </c>
      <c r="Q544" s="399"/>
      <c r="R544" s="399"/>
      <c r="S544" s="400"/>
      <c r="T544" s="399"/>
      <c r="U544" s="400"/>
      <c r="V544" s="400"/>
      <c r="W544" s="400"/>
      <c r="X544" s="400"/>
      <c r="Y544" s="400"/>
      <c r="Z544" s="400"/>
      <c r="AA544" s="400"/>
      <c r="AB544" s="399"/>
      <c r="AC544" s="401"/>
      <c r="AD544" s="401"/>
      <c r="AE544" s="401"/>
      <c r="AF544" s="401"/>
      <c r="AG544" s="401"/>
      <c r="AH544" s="401"/>
    </row>
    <row r="545" ht="12.0" customHeight="1">
      <c r="A545" s="399"/>
      <c r="B545" s="436"/>
      <c r="C545" s="399"/>
      <c r="D545" s="399"/>
      <c r="E545" s="399"/>
      <c r="F545" s="399"/>
      <c r="G545" s="399"/>
      <c r="H545" s="436"/>
      <c r="I545" s="431"/>
      <c r="J545" s="470"/>
      <c r="K545" s="470"/>
      <c r="L545" s="468"/>
      <c r="M545" s="400"/>
      <c r="N545" s="399"/>
      <c r="O545" s="399"/>
      <c r="P545" s="399"/>
      <c r="Q545" s="399"/>
      <c r="R545" s="399"/>
      <c r="S545" s="400"/>
      <c r="T545" s="399"/>
      <c r="U545" s="400"/>
      <c r="V545" s="400"/>
      <c r="W545" s="400"/>
      <c r="X545" s="400"/>
      <c r="Y545" s="400"/>
      <c r="Z545" s="400"/>
      <c r="AA545" s="400"/>
      <c r="AB545" s="399"/>
      <c r="AC545" s="401"/>
      <c r="AD545" s="401"/>
      <c r="AE545" s="401"/>
      <c r="AF545" s="401"/>
      <c r="AG545" s="401"/>
      <c r="AH545" s="401"/>
    </row>
    <row r="546" ht="12.0" customHeight="1">
      <c r="A546" s="399"/>
      <c r="B546" s="436"/>
      <c r="C546" s="399"/>
      <c r="D546" s="399"/>
      <c r="E546" s="441" t="s">
        <v>544</v>
      </c>
      <c r="F546" s="435" t="s">
        <v>553</v>
      </c>
      <c r="G546" s="435" t="s">
        <v>649</v>
      </c>
      <c r="H546" s="479" t="s">
        <v>631</v>
      </c>
      <c r="I546" s="435" t="s">
        <v>632</v>
      </c>
      <c r="J546" s="479" t="s">
        <v>633</v>
      </c>
      <c r="K546" s="442" t="s">
        <v>634</v>
      </c>
      <c r="L546" s="479" t="s">
        <v>635</v>
      </c>
      <c r="M546" s="431"/>
      <c r="N546" s="436"/>
      <c r="O546" s="399"/>
      <c r="P546" s="455"/>
      <c r="Q546" s="399"/>
      <c r="R546" s="399"/>
      <c r="S546" s="400"/>
      <c r="T546" s="399"/>
      <c r="U546" s="400"/>
      <c r="V546" s="400"/>
      <c r="W546" s="400"/>
      <c r="X546" s="400"/>
      <c r="Y546" s="400"/>
      <c r="Z546" s="400"/>
      <c r="AA546" s="400"/>
      <c r="AB546" s="399"/>
      <c r="AC546" s="401"/>
      <c r="AD546" s="401"/>
      <c r="AE546" s="401"/>
      <c r="AF546" s="401"/>
      <c r="AG546" s="401"/>
      <c r="AH546" s="401"/>
    </row>
    <row r="547" ht="12.0" customHeight="1">
      <c r="A547" s="399"/>
      <c r="B547" s="436"/>
      <c r="C547" s="399"/>
      <c r="D547" s="399"/>
      <c r="E547" s="399" t="s">
        <v>477</v>
      </c>
      <c r="F547" s="427">
        <v>19778.2</v>
      </c>
      <c r="G547" s="480">
        <v>2275380.0</v>
      </c>
      <c r="H547" s="480">
        <v>56.884499999999996</v>
      </c>
      <c r="I547" s="456">
        <v>0.0</v>
      </c>
      <c r="J547" s="456">
        <v>28442.249999999996</v>
      </c>
      <c r="K547" s="456">
        <v>60676.8</v>
      </c>
      <c r="L547" s="456">
        <v>89119.05</v>
      </c>
      <c r="M547" s="431"/>
      <c r="N547" s="436"/>
      <c r="O547" s="399"/>
      <c r="P547" s="455"/>
      <c r="Q547" s="399"/>
      <c r="R547" s="399"/>
      <c r="S547" s="400"/>
      <c r="T547" s="399"/>
      <c r="U547" s="400"/>
      <c r="V547" s="400"/>
      <c r="W547" s="400"/>
      <c r="X547" s="400"/>
      <c r="Y547" s="400"/>
      <c r="Z547" s="400"/>
      <c r="AA547" s="400"/>
      <c r="AB547" s="399"/>
      <c r="AC547" s="401"/>
      <c r="AD547" s="401"/>
      <c r="AE547" s="401"/>
      <c r="AF547" s="401"/>
      <c r="AG547" s="401"/>
      <c r="AH547" s="401"/>
    </row>
    <row r="548" ht="12.0" customHeight="1">
      <c r="A548" s="399"/>
      <c r="B548" s="436"/>
      <c r="C548" s="399"/>
      <c r="D548" s="399"/>
      <c r="E548" s="399"/>
      <c r="F548" s="399"/>
      <c r="G548" s="399"/>
      <c r="H548" s="436"/>
      <c r="I548" s="431"/>
      <c r="J548" s="470"/>
      <c r="K548" s="470"/>
      <c r="L548" s="468"/>
      <c r="M548" s="400"/>
      <c r="N548" s="399"/>
      <c r="O548" s="399"/>
      <c r="P548" s="399"/>
      <c r="Q548" s="399"/>
      <c r="R548" s="399"/>
      <c r="S548" s="400"/>
      <c r="T548" s="399"/>
      <c r="U548" s="400"/>
      <c r="V548" s="400"/>
      <c r="W548" s="400"/>
      <c r="X548" s="400"/>
      <c r="Y548" s="400"/>
      <c r="Z548" s="400"/>
      <c r="AA548" s="400"/>
      <c r="AB548" s="399"/>
      <c r="AC548" s="401"/>
      <c r="AD548" s="401"/>
      <c r="AE548" s="401"/>
      <c r="AF548" s="401"/>
      <c r="AG548" s="401"/>
      <c r="AH548" s="401"/>
    </row>
    <row r="549" ht="12.0" customHeight="1">
      <c r="A549" s="399"/>
      <c r="B549" s="436"/>
      <c r="C549" s="399" t="s">
        <v>1174</v>
      </c>
      <c r="D549" s="399" t="s">
        <v>1175</v>
      </c>
      <c r="E549" s="399"/>
      <c r="F549" s="399"/>
      <c r="G549" s="399"/>
      <c r="H549" s="436" t="s">
        <v>410</v>
      </c>
      <c r="I549" s="431">
        <v>273.1326731481481</v>
      </c>
      <c r="J549" s="470">
        <v>1.0</v>
      </c>
      <c r="K549" s="431">
        <v>273.1326731481481</v>
      </c>
      <c r="L549" s="468">
        <v>0.0</v>
      </c>
      <c r="M549" s="431"/>
      <c r="N549" s="431"/>
      <c r="O549" s="431"/>
      <c r="P549" s="430"/>
      <c r="Q549" s="468">
        <v>59316.40000000001</v>
      </c>
      <c r="R549" s="468"/>
      <c r="S549" s="400"/>
      <c r="T549" s="439">
        <v>0.0</v>
      </c>
      <c r="U549" s="400"/>
      <c r="V549" s="400"/>
      <c r="W549" s="400"/>
      <c r="X549" s="400"/>
      <c r="Y549" s="400">
        <v>265966.58297839505</v>
      </c>
      <c r="Z549" s="400"/>
      <c r="AA549" s="400">
        <v>265966.58297839505</v>
      </c>
      <c r="AB549" s="399"/>
      <c r="AC549" s="401"/>
      <c r="AD549" s="401"/>
      <c r="AE549" s="401"/>
      <c r="AF549" s="401"/>
      <c r="AG549" s="401"/>
      <c r="AH549" s="401"/>
    </row>
    <row r="550" ht="12.0" customHeight="1">
      <c r="A550" s="399"/>
      <c r="B550" s="436"/>
      <c r="C550" s="399"/>
      <c r="D550" s="441" t="s">
        <v>238</v>
      </c>
      <c r="E550" s="399"/>
      <c r="F550" s="399"/>
      <c r="G550" s="399"/>
      <c r="H550" s="399"/>
      <c r="I550" s="399"/>
      <c r="J550" s="399"/>
      <c r="K550" s="431"/>
      <c r="L550" s="399"/>
      <c r="M550" s="399"/>
      <c r="N550" s="399"/>
      <c r="O550" s="399"/>
      <c r="P550" s="399"/>
      <c r="Q550" s="399"/>
      <c r="R550" s="399"/>
      <c r="S550" s="400"/>
      <c r="T550" s="399"/>
      <c r="U550" s="400"/>
      <c r="V550" s="400"/>
      <c r="W550" s="400"/>
      <c r="X550" s="400"/>
      <c r="Y550" s="400"/>
      <c r="Z550" s="400"/>
      <c r="AA550" s="400"/>
      <c r="AB550" s="399"/>
      <c r="AC550" s="401"/>
      <c r="AD550" s="401"/>
      <c r="AE550" s="401"/>
      <c r="AF550" s="401"/>
      <c r="AG550" s="401"/>
      <c r="AH550" s="401"/>
    </row>
    <row r="551" ht="12.0" customHeight="1">
      <c r="A551" s="399"/>
      <c r="B551" s="436"/>
      <c r="C551" s="399"/>
      <c r="D551" s="399" t="s">
        <v>746</v>
      </c>
      <c r="E551" s="399"/>
      <c r="F551" s="399"/>
      <c r="G551" s="399"/>
      <c r="H551" s="399"/>
      <c r="I551" s="399"/>
      <c r="J551" s="399"/>
      <c r="K551" s="431"/>
      <c r="L551" s="399"/>
      <c r="M551" s="399"/>
      <c r="N551" s="399"/>
      <c r="O551" s="399"/>
      <c r="P551" s="399"/>
      <c r="Q551" s="399"/>
      <c r="R551" s="399"/>
      <c r="S551" s="400"/>
      <c r="T551" s="399"/>
      <c r="U551" s="400"/>
      <c r="V551" s="400"/>
      <c r="W551" s="400"/>
      <c r="X551" s="400"/>
      <c r="Y551" s="400"/>
      <c r="Z551" s="400"/>
      <c r="AA551" s="400"/>
      <c r="AB551" s="399"/>
      <c r="AC551" s="401"/>
      <c r="AD551" s="401"/>
      <c r="AE551" s="401"/>
      <c r="AF551" s="401"/>
      <c r="AG551" s="401"/>
      <c r="AH551" s="401"/>
    </row>
    <row r="552" ht="12.0" customHeight="1">
      <c r="A552" s="399"/>
      <c r="B552" s="436"/>
      <c r="C552" s="399"/>
      <c r="D552" s="399" t="s">
        <v>747</v>
      </c>
      <c r="E552" s="399"/>
      <c r="F552" s="399"/>
      <c r="G552" s="399"/>
      <c r="H552" s="399"/>
      <c r="I552" s="399"/>
      <c r="J552" s="399"/>
      <c r="K552" s="431"/>
      <c r="L552" s="399"/>
      <c r="M552" s="399"/>
      <c r="N552" s="399"/>
      <c r="O552" s="399"/>
      <c r="P552" s="399"/>
      <c r="Q552" s="399"/>
      <c r="R552" s="399"/>
      <c r="S552" s="400"/>
      <c r="T552" s="399"/>
      <c r="U552" s="400"/>
      <c r="V552" s="400"/>
      <c r="W552" s="400"/>
      <c r="X552" s="400"/>
      <c r="Y552" s="400"/>
      <c r="Z552" s="400"/>
      <c r="AA552" s="400"/>
      <c r="AB552" s="399"/>
      <c r="AC552" s="401"/>
      <c r="AD552" s="401"/>
      <c r="AE552" s="401"/>
      <c r="AF552" s="401"/>
      <c r="AG552" s="401"/>
      <c r="AH552" s="401"/>
    </row>
    <row r="553" ht="12.0" customHeight="1">
      <c r="A553" s="399"/>
      <c r="B553" s="436"/>
      <c r="C553" s="399"/>
      <c r="D553" s="399"/>
      <c r="E553" s="399"/>
      <c r="F553" s="399"/>
      <c r="G553" s="399"/>
      <c r="H553" s="436"/>
      <c r="I553" s="431"/>
      <c r="J553" s="470"/>
      <c r="K553" s="431"/>
      <c r="L553" s="468"/>
      <c r="M553" s="431"/>
      <c r="N553" s="431"/>
      <c r="O553" s="431"/>
      <c r="P553" s="430"/>
      <c r="Q553" s="468"/>
      <c r="R553" s="468"/>
      <c r="S553" s="400"/>
      <c r="T553" s="439"/>
      <c r="U553" s="400"/>
      <c r="V553" s="400"/>
      <c r="W553" s="400"/>
      <c r="X553" s="400"/>
      <c r="Y553" s="400"/>
      <c r="Z553" s="400"/>
      <c r="AA553" s="400"/>
      <c r="AB553" s="399"/>
      <c r="AC553" s="401"/>
      <c r="AD553" s="401"/>
      <c r="AE553" s="401"/>
      <c r="AF553" s="401"/>
      <c r="AG553" s="401"/>
      <c r="AH553" s="401"/>
    </row>
    <row r="554" ht="12.0" customHeight="1">
      <c r="A554" s="399"/>
      <c r="B554" s="436"/>
      <c r="C554" s="399"/>
      <c r="D554" s="399"/>
      <c r="E554" s="399"/>
      <c r="F554" s="399"/>
      <c r="G554" s="436"/>
      <c r="H554" s="455"/>
      <c r="I554" s="455"/>
      <c r="J554" s="436"/>
      <c r="K554" s="436" t="s">
        <v>607</v>
      </c>
      <c r="L554" s="436" t="s">
        <v>541</v>
      </c>
      <c r="M554" s="436" t="s">
        <v>608</v>
      </c>
      <c r="N554" s="399"/>
      <c r="O554" s="399"/>
      <c r="P554" s="399"/>
      <c r="Q554" s="399"/>
      <c r="R554" s="399"/>
      <c r="S554" s="400"/>
      <c r="T554" s="399"/>
      <c r="U554" s="400"/>
      <c r="V554" s="400"/>
      <c r="W554" s="400"/>
      <c r="X554" s="400"/>
      <c r="Y554" s="400"/>
      <c r="Z554" s="400"/>
      <c r="AA554" s="400"/>
      <c r="AB554" s="399"/>
      <c r="AC554" s="401"/>
      <c r="AD554" s="401"/>
      <c r="AE554" s="401"/>
      <c r="AF554" s="401"/>
      <c r="AG554" s="401"/>
      <c r="AH554" s="401"/>
    </row>
    <row r="555" ht="12.0" customHeight="1">
      <c r="A555" s="399"/>
      <c r="B555" s="436"/>
      <c r="C555" s="399"/>
      <c r="D555" s="399"/>
      <c r="E555" s="441" t="s">
        <v>609</v>
      </c>
      <c r="F555" s="399"/>
      <c r="G555" s="479" t="s">
        <v>791</v>
      </c>
      <c r="H555" s="479" t="s">
        <v>792</v>
      </c>
      <c r="I555" s="435" t="s">
        <v>612</v>
      </c>
      <c r="J555" s="435" t="s">
        <v>1030</v>
      </c>
      <c r="K555" s="435" t="s">
        <v>613</v>
      </c>
      <c r="L555" s="435" t="s">
        <v>614</v>
      </c>
      <c r="M555" s="435" t="s">
        <v>615</v>
      </c>
      <c r="N555" s="399"/>
      <c r="O555" s="399"/>
      <c r="P555" s="399"/>
      <c r="Q555" s="399"/>
      <c r="R555" s="399"/>
      <c r="S555" s="400"/>
      <c r="T555" s="399"/>
      <c r="U555" s="400"/>
      <c r="V555" s="400"/>
      <c r="W555" s="400"/>
      <c r="X555" s="400"/>
      <c r="Y555" s="400"/>
      <c r="Z555" s="400"/>
      <c r="AA555" s="400"/>
      <c r="AB555" s="399"/>
      <c r="AC555" s="401"/>
      <c r="AD555" s="401"/>
      <c r="AE555" s="401"/>
      <c r="AF555" s="401"/>
      <c r="AG555" s="401"/>
      <c r="AH555" s="401"/>
    </row>
    <row r="556" ht="12.0" customHeight="1">
      <c r="A556" s="399"/>
      <c r="B556" s="436"/>
      <c r="C556" s="399"/>
      <c r="D556" s="399" t="s">
        <v>477</v>
      </c>
      <c r="E556" s="399" t="s">
        <v>755</v>
      </c>
      <c r="F556" s="399"/>
      <c r="G556" s="455"/>
      <c r="H556" s="455"/>
      <c r="I556" s="455">
        <v>2952.0</v>
      </c>
      <c r="J556" s="480">
        <v>428040.0</v>
      </c>
      <c r="K556" s="438">
        <v>-0.3</v>
      </c>
      <c r="L556" s="431">
        <v>3837.6</v>
      </c>
      <c r="M556" s="431">
        <v>10.701</v>
      </c>
      <c r="N556" s="455">
        <v>50.0</v>
      </c>
      <c r="O556" s="399" t="s">
        <v>752</v>
      </c>
      <c r="P556" s="455">
        <v>17.493333333333332</v>
      </c>
      <c r="Q556" s="399" t="s">
        <v>753</v>
      </c>
      <c r="R556" s="399"/>
      <c r="S556" s="400"/>
      <c r="T556" s="399"/>
      <c r="U556" s="400"/>
      <c r="V556" s="400"/>
      <c r="W556" s="400"/>
      <c r="X556" s="400"/>
      <c r="Y556" s="400"/>
      <c r="Z556" s="400"/>
      <c r="AA556" s="400"/>
      <c r="AB556" s="399"/>
      <c r="AC556" s="401"/>
      <c r="AD556" s="401"/>
      <c r="AE556" s="401"/>
      <c r="AF556" s="401"/>
      <c r="AG556" s="401"/>
      <c r="AH556" s="401"/>
    </row>
    <row r="557" ht="12.0" customHeight="1">
      <c r="A557" s="399"/>
      <c r="B557" s="436"/>
      <c r="C557" s="399"/>
      <c r="D557" s="399" t="s">
        <v>477</v>
      </c>
      <c r="E557" s="399" t="s">
        <v>756</v>
      </c>
      <c r="F557" s="399"/>
      <c r="G557" s="436"/>
      <c r="H557" s="483"/>
      <c r="I557" s="455">
        <v>11507.0</v>
      </c>
      <c r="J557" s="480">
        <v>1668515.0</v>
      </c>
      <c r="K557" s="438">
        <v>-0.3</v>
      </c>
      <c r="L557" s="431">
        <v>14959.1</v>
      </c>
      <c r="M557" s="431">
        <v>41.712875</v>
      </c>
      <c r="N557" s="455">
        <v>50.0</v>
      </c>
      <c r="O557" s="399" t="s">
        <v>752</v>
      </c>
      <c r="P557" s="455">
        <v>68.18962962962962</v>
      </c>
      <c r="Q557" s="399" t="s">
        <v>753</v>
      </c>
      <c r="R557" s="399"/>
      <c r="S557" s="400"/>
      <c r="T557" s="399"/>
      <c r="U557" s="400"/>
      <c r="V557" s="400"/>
      <c r="W557" s="400"/>
      <c r="X557" s="400"/>
      <c r="Y557" s="400"/>
      <c r="Z557" s="400"/>
      <c r="AA557" s="400"/>
      <c r="AB557" s="399"/>
      <c r="AC557" s="401"/>
      <c r="AD557" s="401"/>
      <c r="AE557" s="401"/>
      <c r="AF557" s="401"/>
      <c r="AG557" s="401"/>
      <c r="AH557" s="401"/>
    </row>
    <row r="558" ht="12.0" customHeight="1">
      <c r="A558" s="399"/>
      <c r="B558" s="436"/>
      <c r="C558" s="399"/>
      <c r="D558" s="399" t="s">
        <v>477</v>
      </c>
      <c r="E558" s="399" t="s">
        <v>757</v>
      </c>
      <c r="F558" s="399"/>
      <c r="G558" s="436"/>
      <c r="H558" s="483"/>
      <c r="I558" s="480">
        <v>9664.0</v>
      </c>
      <c r="J558" s="480">
        <v>1449600.0</v>
      </c>
      <c r="K558" s="438">
        <v>-0.3</v>
      </c>
      <c r="L558" s="431">
        <v>12563.2</v>
      </c>
      <c r="M558" s="431">
        <v>36.24</v>
      </c>
      <c r="N558" s="455">
        <v>50.0</v>
      </c>
      <c r="O558" s="399" t="s">
        <v>752</v>
      </c>
      <c r="P558" s="455">
        <v>57.26814814814815</v>
      </c>
      <c r="Q558" s="399" t="s">
        <v>753</v>
      </c>
      <c r="R558" s="399"/>
      <c r="S558" s="400"/>
      <c r="T558" s="399"/>
      <c r="U558" s="400"/>
      <c r="V558" s="400"/>
      <c r="W558" s="400"/>
      <c r="X558" s="400"/>
      <c r="Y558" s="400"/>
      <c r="Z558" s="400"/>
      <c r="AA558" s="400"/>
      <c r="AB558" s="399"/>
      <c r="AC558" s="401"/>
      <c r="AD558" s="401"/>
      <c r="AE558" s="401"/>
      <c r="AF558" s="401"/>
      <c r="AG558" s="401"/>
      <c r="AH558" s="401"/>
    </row>
    <row r="559" ht="12.0" customHeight="1">
      <c r="A559" s="399"/>
      <c r="B559" s="436"/>
      <c r="C559" s="399"/>
      <c r="D559" s="399" t="s">
        <v>477</v>
      </c>
      <c r="E559" s="399" t="s">
        <v>1036</v>
      </c>
      <c r="F559" s="399"/>
      <c r="G559" s="436"/>
      <c r="H559" s="483"/>
      <c r="I559" s="480">
        <v>18159.0</v>
      </c>
      <c r="J559" s="480">
        <v>2723850.0</v>
      </c>
      <c r="K559" s="438">
        <v>-0.3</v>
      </c>
      <c r="L559" s="431">
        <v>23606.7</v>
      </c>
      <c r="M559" s="431">
        <v>68.09625</v>
      </c>
      <c r="N559" s="455">
        <v>50.0</v>
      </c>
      <c r="O559" s="399" t="s">
        <v>752</v>
      </c>
      <c r="P559" s="455">
        <v>107.60888888888888</v>
      </c>
      <c r="Q559" s="399" t="s">
        <v>753</v>
      </c>
      <c r="R559" s="399"/>
      <c r="S559" s="400"/>
      <c r="T559" s="399"/>
      <c r="U559" s="400"/>
      <c r="V559" s="400"/>
      <c r="W559" s="400"/>
      <c r="X559" s="400"/>
      <c r="Y559" s="400"/>
      <c r="Z559" s="400"/>
      <c r="AA559" s="400"/>
      <c r="AB559" s="399"/>
      <c r="AC559" s="401"/>
      <c r="AD559" s="401"/>
      <c r="AE559" s="401"/>
      <c r="AF559" s="401"/>
      <c r="AG559" s="401"/>
      <c r="AH559" s="401"/>
    </row>
    <row r="560" ht="12.0" customHeight="1">
      <c r="A560" s="399"/>
      <c r="B560" s="436"/>
      <c r="C560" s="399"/>
      <c r="D560" s="399" t="s">
        <v>477</v>
      </c>
      <c r="E560" s="399" t="s">
        <v>768</v>
      </c>
      <c r="F560" s="399"/>
      <c r="G560" s="455"/>
      <c r="H560" s="483"/>
      <c r="I560" s="436"/>
      <c r="J560" s="480">
        <v>7841.5</v>
      </c>
      <c r="K560" s="438">
        <v>0.0</v>
      </c>
      <c r="L560" s="431">
        <v>0.0</v>
      </c>
      <c r="M560" s="431">
        <v>0.1960375</v>
      </c>
      <c r="N560" s="436">
        <v>0.7</v>
      </c>
      <c r="O560" s="399" t="s">
        <v>769</v>
      </c>
      <c r="P560" s="455">
        <v>2.7445249999999994</v>
      </c>
      <c r="Q560" s="399" t="s">
        <v>770</v>
      </c>
      <c r="R560" s="399"/>
      <c r="S560" s="400"/>
      <c r="T560" s="399"/>
      <c r="U560" s="400"/>
      <c r="V560" s="400"/>
      <c r="W560" s="400"/>
      <c r="X560" s="400"/>
      <c r="Y560" s="400"/>
      <c r="Z560" s="400"/>
      <c r="AA560" s="400"/>
      <c r="AB560" s="399"/>
      <c r="AC560" s="401"/>
      <c r="AD560" s="401"/>
      <c r="AE560" s="401"/>
      <c r="AF560" s="401"/>
      <c r="AG560" s="401"/>
      <c r="AH560" s="401"/>
    </row>
    <row r="561" ht="12.0" customHeight="1">
      <c r="A561" s="399"/>
      <c r="B561" s="436"/>
      <c r="C561" s="399"/>
      <c r="D561" s="399" t="s">
        <v>477</v>
      </c>
      <c r="E561" s="399" t="s">
        <v>1031</v>
      </c>
      <c r="F561" s="399"/>
      <c r="G561" s="436"/>
      <c r="H561" s="483"/>
      <c r="I561" s="480">
        <v>29.0</v>
      </c>
      <c r="J561" s="455"/>
      <c r="K561" s="438">
        <v>-0.3</v>
      </c>
      <c r="L561" s="431">
        <v>37.7</v>
      </c>
      <c r="M561" s="431">
        <v>0.046543209876543215</v>
      </c>
      <c r="N561" s="455">
        <v>50.0</v>
      </c>
      <c r="O561" s="399" t="s">
        <v>752</v>
      </c>
      <c r="P561" s="455">
        <v>0.17185185185185187</v>
      </c>
      <c r="Q561" s="399" t="s">
        <v>753</v>
      </c>
      <c r="R561" s="399"/>
      <c r="S561" s="400"/>
      <c r="T561" s="399"/>
      <c r="U561" s="400"/>
      <c r="V561" s="400"/>
      <c r="W561" s="400"/>
      <c r="X561" s="400"/>
      <c r="Y561" s="400"/>
      <c r="Z561" s="400"/>
      <c r="AA561" s="400"/>
      <c r="AB561" s="399"/>
      <c r="AC561" s="401"/>
      <c r="AD561" s="401"/>
      <c r="AE561" s="401"/>
      <c r="AF561" s="401"/>
      <c r="AG561" s="401"/>
      <c r="AH561" s="401"/>
    </row>
    <row r="562" ht="12.0" customHeight="1">
      <c r="A562" s="399"/>
      <c r="B562" s="436"/>
      <c r="C562" s="399"/>
      <c r="D562" s="399" t="s">
        <v>477</v>
      </c>
      <c r="E562" s="399" t="s">
        <v>767</v>
      </c>
      <c r="F562" s="399"/>
      <c r="G562" s="455"/>
      <c r="H562" s="483"/>
      <c r="I562" s="480">
        <v>1701.0</v>
      </c>
      <c r="J562" s="455"/>
      <c r="K562" s="438">
        <v>-0.3</v>
      </c>
      <c r="L562" s="431">
        <v>2211.3</v>
      </c>
      <c r="M562" s="431">
        <v>2.7300000000000004</v>
      </c>
      <c r="N562" s="455">
        <v>50.0</v>
      </c>
      <c r="O562" s="399" t="s">
        <v>752</v>
      </c>
      <c r="P562" s="455">
        <v>10.08</v>
      </c>
      <c r="Q562" s="399" t="s">
        <v>753</v>
      </c>
      <c r="R562" s="399"/>
      <c r="S562" s="400"/>
      <c r="T562" s="399"/>
      <c r="U562" s="400"/>
      <c r="V562" s="400"/>
      <c r="W562" s="400"/>
      <c r="X562" s="400"/>
      <c r="Y562" s="400"/>
      <c r="Z562" s="400"/>
      <c r="AA562" s="400"/>
      <c r="AB562" s="399"/>
      <c r="AC562" s="401"/>
      <c r="AD562" s="401"/>
      <c r="AE562" s="401"/>
      <c r="AF562" s="401"/>
      <c r="AG562" s="401"/>
      <c r="AH562" s="401"/>
    </row>
    <row r="563" ht="12.0" customHeight="1">
      <c r="A563" s="399"/>
      <c r="B563" s="436"/>
      <c r="C563" s="399"/>
      <c r="D563" s="399" t="s">
        <v>477</v>
      </c>
      <c r="E563" s="399" t="s">
        <v>800</v>
      </c>
      <c r="F563" s="399"/>
      <c r="G563" s="436"/>
      <c r="H563" s="483"/>
      <c r="I563" s="455">
        <v>1616.0</v>
      </c>
      <c r="J563" s="455"/>
      <c r="K563" s="438">
        <v>-0.3</v>
      </c>
      <c r="L563" s="431">
        <v>2100.8</v>
      </c>
      <c r="M563" s="431">
        <v>2.5935802469135805</v>
      </c>
      <c r="N563" s="455">
        <v>50.0</v>
      </c>
      <c r="O563" s="399" t="s">
        <v>752</v>
      </c>
      <c r="P563" s="455">
        <v>9.576296296296297</v>
      </c>
      <c r="Q563" s="399" t="s">
        <v>753</v>
      </c>
      <c r="R563" s="399"/>
      <c r="S563" s="400"/>
      <c r="T563" s="399"/>
      <c r="U563" s="400"/>
      <c r="V563" s="400"/>
      <c r="W563" s="400"/>
      <c r="X563" s="400"/>
      <c r="Y563" s="400"/>
      <c r="Z563" s="400"/>
      <c r="AA563" s="400"/>
      <c r="AB563" s="399"/>
      <c r="AC563" s="401"/>
      <c r="AD563" s="401"/>
      <c r="AE563" s="401"/>
      <c r="AF563" s="401"/>
      <c r="AG563" s="401"/>
      <c r="AH563" s="401"/>
    </row>
    <row r="564" ht="12.0" customHeight="1">
      <c r="A564" s="399"/>
      <c r="B564" s="436"/>
      <c r="C564" s="399"/>
      <c r="D564" s="399"/>
      <c r="E564" s="399"/>
      <c r="F564" s="399"/>
      <c r="G564" s="436"/>
      <c r="H564" s="483"/>
      <c r="I564" s="455"/>
      <c r="J564" s="455"/>
      <c r="K564" s="438"/>
      <c r="L564" s="431">
        <v>59316.40000000001</v>
      </c>
      <c r="M564" s="431">
        <v>162.3162859567901</v>
      </c>
      <c r="N564" s="455"/>
      <c r="O564" s="399"/>
      <c r="P564" s="431">
        <v>273.1326731481481</v>
      </c>
      <c r="Q564" s="399"/>
      <c r="R564" s="399"/>
      <c r="S564" s="400"/>
      <c r="T564" s="399"/>
      <c r="U564" s="400"/>
      <c r="V564" s="400"/>
      <c r="W564" s="400"/>
      <c r="X564" s="400"/>
      <c r="Y564" s="400"/>
      <c r="Z564" s="400"/>
      <c r="AA564" s="400"/>
      <c r="AB564" s="399"/>
      <c r="AC564" s="401"/>
      <c r="AD564" s="401"/>
      <c r="AE564" s="401"/>
      <c r="AF564" s="401"/>
      <c r="AG564" s="401"/>
      <c r="AH564" s="401"/>
    </row>
    <row r="565" ht="12.0" customHeight="1">
      <c r="A565" s="399"/>
      <c r="B565" s="436"/>
      <c r="C565" s="399"/>
      <c r="D565" s="399"/>
      <c r="E565" s="399"/>
      <c r="F565" s="399"/>
      <c r="G565" s="399"/>
      <c r="H565" s="399"/>
      <c r="I565" s="399"/>
      <c r="J565" s="399"/>
      <c r="K565" s="431"/>
      <c r="L565" s="399"/>
      <c r="M565" s="399"/>
      <c r="N565" s="399"/>
      <c r="O565" s="399"/>
      <c r="P565" s="399"/>
      <c r="Q565" s="399"/>
      <c r="R565" s="399"/>
      <c r="S565" s="400"/>
      <c r="T565" s="399"/>
      <c r="U565" s="400"/>
      <c r="V565" s="400"/>
      <c r="W565" s="400"/>
      <c r="X565" s="400"/>
      <c r="Y565" s="400"/>
      <c r="Z565" s="400"/>
      <c r="AA565" s="400"/>
      <c r="AB565" s="399"/>
      <c r="AC565" s="401"/>
      <c r="AD565" s="401"/>
      <c r="AE565" s="401"/>
      <c r="AF565" s="401"/>
      <c r="AG565" s="401"/>
      <c r="AH565" s="401"/>
    </row>
    <row r="566" ht="12.0" customHeight="1">
      <c r="A566" s="399"/>
      <c r="B566" s="436"/>
      <c r="C566" s="399"/>
      <c r="D566" s="399"/>
      <c r="E566" s="441" t="s">
        <v>544</v>
      </c>
      <c r="F566" s="435" t="s">
        <v>553</v>
      </c>
      <c r="G566" s="435" t="s">
        <v>649</v>
      </c>
      <c r="H566" s="479" t="s">
        <v>631</v>
      </c>
      <c r="I566" s="435" t="s">
        <v>632</v>
      </c>
      <c r="J566" s="479" t="s">
        <v>633</v>
      </c>
      <c r="K566" s="442" t="s">
        <v>634</v>
      </c>
      <c r="L566" s="479" t="s">
        <v>635</v>
      </c>
      <c r="M566" s="431"/>
      <c r="N566" s="436"/>
      <c r="O566" s="399"/>
      <c r="P566" s="455"/>
      <c r="Q566" s="399"/>
      <c r="R566" s="399"/>
      <c r="S566" s="400"/>
      <c r="T566" s="399"/>
      <c r="U566" s="400"/>
      <c r="V566" s="400"/>
      <c r="W566" s="400"/>
      <c r="X566" s="400"/>
      <c r="Y566" s="400"/>
      <c r="Z566" s="400"/>
      <c r="AA566" s="400"/>
      <c r="AB566" s="399"/>
      <c r="AC566" s="401"/>
      <c r="AD566" s="401"/>
      <c r="AE566" s="401"/>
      <c r="AF566" s="401"/>
      <c r="AG566" s="401"/>
      <c r="AH566" s="401"/>
    </row>
    <row r="567" ht="12.0" customHeight="1">
      <c r="A567" s="399"/>
      <c r="B567" s="436"/>
      <c r="C567" s="399"/>
      <c r="D567" s="399"/>
      <c r="E567" s="399" t="s">
        <v>477</v>
      </c>
      <c r="F567" s="431">
        <v>59316.40000000001</v>
      </c>
      <c r="G567" s="480">
        <v>6277846.5</v>
      </c>
      <c r="H567" s="480">
        <v>162.3162859567901</v>
      </c>
      <c r="I567" s="456">
        <v>0.0</v>
      </c>
      <c r="J567" s="456">
        <v>81158.14297839504</v>
      </c>
      <c r="K567" s="456">
        <v>184808.44000000003</v>
      </c>
      <c r="L567" s="456">
        <v>265966.58297839505</v>
      </c>
      <c r="M567" s="431"/>
      <c r="N567" s="436"/>
      <c r="O567" s="399"/>
      <c r="P567" s="455"/>
      <c r="Q567" s="399"/>
      <c r="R567" s="399"/>
      <c r="S567" s="400"/>
      <c r="T567" s="399"/>
      <c r="U567" s="400"/>
      <c r="V567" s="400"/>
      <c r="W567" s="400"/>
      <c r="X567" s="400"/>
      <c r="Y567" s="400"/>
      <c r="Z567" s="400"/>
      <c r="AA567" s="400"/>
      <c r="AB567" s="399"/>
      <c r="AC567" s="401"/>
      <c r="AD567" s="401"/>
      <c r="AE567" s="401"/>
      <c r="AF567" s="401"/>
      <c r="AG567" s="401"/>
      <c r="AH567" s="401"/>
    </row>
    <row r="568" ht="12.0" customHeight="1">
      <c r="A568" s="399"/>
      <c r="B568" s="436"/>
      <c r="C568" s="399"/>
      <c r="D568" s="399"/>
      <c r="E568" s="399"/>
      <c r="F568" s="399"/>
      <c r="G568" s="480"/>
      <c r="H568" s="480"/>
      <c r="I568" s="456"/>
      <c r="J568" s="456"/>
      <c r="K568" s="456"/>
      <c r="L568" s="456"/>
      <c r="M568" s="431"/>
      <c r="N568" s="436"/>
      <c r="O568" s="399"/>
      <c r="P568" s="455"/>
      <c r="Q568" s="399"/>
      <c r="R568" s="399"/>
      <c r="S568" s="400"/>
      <c r="T568" s="399"/>
      <c r="U568" s="400"/>
      <c r="V568" s="400"/>
      <c r="W568" s="400"/>
      <c r="X568" s="400"/>
      <c r="Y568" s="400"/>
      <c r="Z568" s="400"/>
      <c r="AA568" s="400"/>
      <c r="AB568" s="399"/>
      <c r="AC568" s="401"/>
      <c r="AD568" s="401"/>
      <c r="AE568" s="401"/>
      <c r="AF568" s="401"/>
      <c r="AG568" s="401"/>
      <c r="AH568" s="401"/>
    </row>
    <row r="569" ht="12.0" customHeight="1">
      <c r="A569" s="399"/>
      <c r="B569" s="436"/>
      <c r="C569" s="399"/>
      <c r="D569" s="399"/>
      <c r="E569" s="399"/>
      <c r="F569" s="399"/>
      <c r="G569" s="480"/>
      <c r="H569" s="480"/>
      <c r="I569" s="456"/>
      <c r="J569" s="456"/>
      <c r="K569" s="456"/>
      <c r="L569" s="456"/>
      <c r="M569" s="431"/>
      <c r="N569" s="436"/>
      <c r="O569" s="399"/>
      <c r="P569" s="455"/>
      <c r="Q569" s="399"/>
      <c r="R569" s="399"/>
      <c r="S569" s="400"/>
      <c r="T569" s="399"/>
      <c r="U569" s="400"/>
      <c r="V569" s="400"/>
      <c r="W569" s="400"/>
      <c r="X569" s="400"/>
      <c r="Y569" s="400"/>
      <c r="Z569" s="400"/>
      <c r="AA569" s="400"/>
      <c r="AB569" s="399"/>
      <c r="AC569" s="401"/>
      <c r="AD569" s="401"/>
      <c r="AE569" s="401"/>
      <c r="AF569" s="401"/>
      <c r="AG569" s="401"/>
      <c r="AH569" s="401"/>
    </row>
    <row r="570" ht="12.0" hidden="1" customHeight="1">
      <c r="A570" s="521"/>
      <c r="B570" s="522">
        <v>2.17</v>
      </c>
      <c r="C570" s="521" t="s">
        <v>802</v>
      </c>
      <c r="D570" s="521"/>
      <c r="E570" s="399"/>
      <c r="F570" s="521"/>
      <c r="G570" s="521"/>
      <c r="H570" s="522" t="s">
        <v>410</v>
      </c>
      <c r="I570" s="523">
        <v>0.0</v>
      </c>
      <c r="J570" s="524">
        <v>1.0</v>
      </c>
      <c r="K570" s="525">
        <v>0.0</v>
      </c>
      <c r="L570" s="526">
        <v>0.0</v>
      </c>
      <c r="M570" s="521"/>
      <c r="N570" s="521"/>
      <c r="O570" s="521"/>
      <c r="P570" s="521"/>
      <c r="Q570" s="521"/>
      <c r="R570" s="521"/>
      <c r="S570" s="527"/>
      <c r="T570" s="528">
        <v>0.0</v>
      </c>
      <c r="U570" s="527"/>
      <c r="V570" s="527"/>
      <c r="W570" s="527"/>
      <c r="X570" s="527"/>
      <c r="Y570" s="527"/>
      <c r="Z570" s="527"/>
      <c r="AA570" s="527">
        <v>0.0</v>
      </c>
      <c r="AB570" s="521"/>
      <c r="AC570" s="401"/>
      <c r="AD570" s="401"/>
      <c r="AE570" s="401"/>
      <c r="AF570" s="401"/>
      <c r="AG570" s="401"/>
      <c r="AH570" s="401"/>
    </row>
    <row r="571" ht="12.0" hidden="1" customHeight="1">
      <c r="A571" s="521"/>
      <c r="B571" s="522"/>
      <c r="C571" s="521"/>
      <c r="D571" s="521"/>
      <c r="E571" s="521"/>
      <c r="F571" s="521"/>
      <c r="G571" s="521"/>
      <c r="H571" s="521"/>
      <c r="I571" s="521"/>
      <c r="J571" s="521"/>
      <c r="K571" s="521"/>
      <c r="L571" s="529"/>
      <c r="M571" s="521"/>
      <c r="N571" s="521"/>
      <c r="O571" s="521"/>
      <c r="P571" s="521"/>
      <c r="Q571" s="521"/>
      <c r="R571" s="521"/>
      <c r="S571" s="527"/>
      <c r="T571" s="530"/>
      <c r="U571" s="527"/>
      <c r="V571" s="527"/>
      <c r="W571" s="527"/>
      <c r="X571" s="527"/>
      <c r="Y571" s="527"/>
      <c r="Z571" s="527"/>
      <c r="AA571" s="527"/>
      <c r="AB571" s="521"/>
      <c r="AC571" s="401"/>
      <c r="AD571" s="401"/>
      <c r="AE571" s="401"/>
      <c r="AF571" s="401"/>
      <c r="AG571" s="401"/>
      <c r="AH571" s="401"/>
    </row>
    <row r="572" ht="12.0" hidden="1" customHeight="1">
      <c r="A572" s="521"/>
      <c r="B572" s="522"/>
      <c r="C572" s="521"/>
      <c r="D572" s="521"/>
      <c r="E572" s="521"/>
      <c r="F572" s="521"/>
      <c r="G572" s="521"/>
      <c r="H572" s="521"/>
      <c r="I572" s="521"/>
      <c r="J572" s="522" t="s">
        <v>803</v>
      </c>
      <c r="K572" s="521"/>
      <c r="L572" s="529"/>
      <c r="M572" s="521"/>
      <c r="N572" s="521"/>
      <c r="O572" s="521"/>
      <c r="P572" s="521"/>
      <c r="Q572" s="521"/>
      <c r="R572" s="521"/>
      <c r="S572" s="527"/>
      <c r="T572" s="530"/>
      <c r="U572" s="527"/>
      <c r="V572" s="527"/>
      <c r="W572" s="527"/>
      <c r="X572" s="527"/>
      <c r="Y572" s="527"/>
      <c r="Z572" s="527"/>
      <c r="AA572" s="527"/>
      <c r="AB572" s="521"/>
      <c r="AC572" s="401"/>
      <c r="AD572" s="401"/>
      <c r="AE572" s="401"/>
      <c r="AF572" s="401"/>
      <c r="AG572" s="401"/>
      <c r="AH572" s="401"/>
    </row>
    <row r="573" ht="12.0" hidden="1" customHeight="1">
      <c r="A573" s="521"/>
      <c r="B573" s="522"/>
      <c r="C573" s="521"/>
      <c r="D573" s="521"/>
      <c r="E573" s="521"/>
      <c r="F573" s="521"/>
      <c r="G573" s="521"/>
      <c r="H573" s="531" t="s">
        <v>804</v>
      </c>
      <c r="I573" s="521"/>
      <c r="J573" s="531" t="s">
        <v>805</v>
      </c>
      <c r="K573" s="521"/>
      <c r="L573" s="529"/>
      <c r="M573" s="521"/>
      <c r="N573" s="521"/>
      <c r="O573" s="521"/>
      <c r="P573" s="521"/>
      <c r="Q573" s="521"/>
      <c r="R573" s="521"/>
      <c r="S573" s="527"/>
      <c r="T573" s="530"/>
      <c r="U573" s="527"/>
      <c r="V573" s="527"/>
      <c r="W573" s="527"/>
      <c r="X573" s="527"/>
      <c r="Y573" s="527"/>
      <c r="Z573" s="527"/>
      <c r="AA573" s="527"/>
      <c r="AB573" s="521"/>
      <c r="AC573" s="401"/>
      <c r="AD573" s="401"/>
      <c r="AE573" s="401"/>
      <c r="AF573" s="401"/>
      <c r="AG573" s="401"/>
      <c r="AH573" s="401"/>
    </row>
    <row r="574" ht="12.0" hidden="1" customHeight="1">
      <c r="A574" s="521"/>
      <c r="B574" s="522"/>
      <c r="C574" s="521" t="s">
        <v>806</v>
      </c>
      <c r="D574" s="519" t="s">
        <v>807</v>
      </c>
      <c r="E574" s="521"/>
      <c r="F574" s="521">
        <v>0.0</v>
      </c>
      <c r="G574" s="522" t="s">
        <v>808</v>
      </c>
      <c r="H574" s="522">
        <v>0.0</v>
      </c>
      <c r="I574" s="521" t="s">
        <v>414</v>
      </c>
      <c r="J574" s="522">
        <v>0.0</v>
      </c>
      <c r="K574" s="521" t="s">
        <v>809</v>
      </c>
      <c r="L574" s="529"/>
      <c r="M574" s="521"/>
      <c r="N574" s="521"/>
      <c r="O574" s="521"/>
      <c r="P574" s="521"/>
      <c r="Q574" s="521"/>
      <c r="R574" s="521"/>
      <c r="S574" s="527"/>
      <c r="T574" s="530"/>
      <c r="U574" s="527"/>
      <c r="V574" s="527"/>
      <c r="W574" s="527"/>
      <c r="X574" s="527"/>
      <c r="Y574" s="527"/>
      <c r="Z574" s="527"/>
      <c r="AA574" s="527"/>
      <c r="AB574" s="521"/>
      <c r="AC574" s="401"/>
      <c r="AD574" s="401"/>
      <c r="AE574" s="401"/>
      <c r="AF574" s="401"/>
      <c r="AG574" s="401"/>
      <c r="AH574" s="401"/>
    </row>
    <row r="575" ht="12.0" hidden="1" customHeight="1">
      <c r="A575" s="521"/>
      <c r="B575" s="522"/>
      <c r="C575" s="521"/>
      <c r="D575" s="521"/>
      <c r="E575" s="521"/>
      <c r="F575" s="521"/>
      <c r="G575" s="521"/>
      <c r="H575" s="522"/>
      <c r="I575" s="521"/>
      <c r="J575" s="522"/>
      <c r="K575" s="521"/>
      <c r="L575" s="521"/>
      <c r="M575" s="521"/>
      <c r="N575" s="521"/>
      <c r="O575" s="521"/>
      <c r="P575" s="521"/>
      <c r="Q575" s="521"/>
      <c r="R575" s="521"/>
      <c r="S575" s="527"/>
      <c r="T575" s="521"/>
      <c r="U575" s="527"/>
      <c r="V575" s="527"/>
      <c r="W575" s="527"/>
      <c r="X575" s="527"/>
      <c r="Y575" s="527"/>
      <c r="Z575" s="527"/>
      <c r="AA575" s="527"/>
      <c r="AB575" s="521"/>
      <c r="AC575" s="401"/>
      <c r="AD575" s="401"/>
      <c r="AE575" s="401"/>
      <c r="AF575" s="401"/>
      <c r="AG575" s="401"/>
      <c r="AH575" s="401"/>
    </row>
    <row r="576" ht="12.0" hidden="1" customHeight="1">
      <c r="A576" s="521"/>
      <c r="B576" s="522"/>
      <c r="C576" s="521" t="s">
        <v>810</v>
      </c>
      <c r="D576" s="521" t="s">
        <v>811</v>
      </c>
      <c r="E576" s="521"/>
      <c r="F576" s="521">
        <v>0.0</v>
      </c>
      <c r="G576" s="522" t="s">
        <v>808</v>
      </c>
      <c r="H576" s="522">
        <v>0.0</v>
      </c>
      <c r="I576" s="521" t="s">
        <v>414</v>
      </c>
      <c r="J576" s="522">
        <v>0.0</v>
      </c>
      <c r="K576" s="521" t="s">
        <v>812</v>
      </c>
      <c r="L576" s="521"/>
      <c r="M576" s="521"/>
      <c r="N576" s="521"/>
      <c r="O576" s="521"/>
      <c r="P576" s="521"/>
      <c r="Q576" s="521"/>
      <c r="R576" s="521"/>
      <c r="S576" s="527"/>
      <c r="T576" s="521"/>
      <c r="U576" s="527"/>
      <c r="V576" s="527"/>
      <c r="W576" s="527"/>
      <c r="X576" s="527"/>
      <c r="Y576" s="527"/>
      <c r="Z576" s="527"/>
      <c r="AA576" s="527"/>
      <c r="AB576" s="521"/>
      <c r="AC576" s="401"/>
      <c r="AD576" s="401"/>
      <c r="AE576" s="401"/>
      <c r="AF576" s="401"/>
      <c r="AG576" s="401"/>
      <c r="AH576" s="401"/>
    </row>
    <row r="577" ht="12.0" hidden="1" customHeight="1">
      <c r="A577" s="521"/>
      <c r="B577" s="522"/>
      <c r="C577" s="521"/>
      <c r="D577" s="521"/>
      <c r="E577" s="521"/>
      <c r="F577" s="521"/>
      <c r="G577" s="521"/>
      <c r="H577" s="522"/>
      <c r="I577" s="521"/>
      <c r="J577" s="522"/>
      <c r="K577" s="521"/>
      <c r="L577" s="521"/>
      <c r="M577" s="521"/>
      <c r="N577" s="521"/>
      <c r="O577" s="521"/>
      <c r="P577" s="521"/>
      <c r="Q577" s="521"/>
      <c r="R577" s="521"/>
      <c r="S577" s="527"/>
      <c r="T577" s="521"/>
      <c r="U577" s="527"/>
      <c r="V577" s="527"/>
      <c r="W577" s="527"/>
      <c r="X577" s="527"/>
      <c r="Y577" s="527"/>
      <c r="Z577" s="527"/>
      <c r="AA577" s="527"/>
      <c r="AB577" s="521"/>
      <c r="AC577" s="401"/>
      <c r="AD577" s="401"/>
      <c r="AE577" s="401"/>
      <c r="AF577" s="401"/>
      <c r="AG577" s="401"/>
      <c r="AH577" s="401"/>
    </row>
    <row r="578" ht="12.0" hidden="1" customHeight="1">
      <c r="A578" s="521"/>
      <c r="B578" s="522"/>
      <c r="C578" s="521" t="s">
        <v>813</v>
      </c>
      <c r="D578" s="521" t="s">
        <v>814</v>
      </c>
      <c r="E578" s="521"/>
      <c r="F578" s="521">
        <v>0.0</v>
      </c>
      <c r="G578" s="522" t="s">
        <v>808</v>
      </c>
      <c r="H578" s="522">
        <v>0.0</v>
      </c>
      <c r="I578" s="521" t="s">
        <v>414</v>
      </c>
      <c r="J578" s="522">
        <v>0.0</v>
      </c>
      <c r="K578" s="521" t="s">
        <v>222</v>
      </c>
      <c r="L578" s="521"/>
      <c r="M578" s="521"/>
      <c r="N578" s="521"/>
      <c r="O578" s="521"/>
      <c r="P578" s="521"/>
      <c r="Q578" s="521"/>
      <c r="R578" s="521"/>
      <c r="S578" s="527"/>
      <c r="T578" s="521"/>
      <c r="U578" s="527"/>
      <c r="V578" s="527"/>
      <c r="W578" s="527"/>
      <c r="X578" s="527"/>
      <c r="Y578" s="527"/>
      <c r="Z578" s="527"/>
      <c r="AA578" s="527"/>
      <c r="AB578" s="521"/>
      <c r="AC578" s="401"/>
      <c r="AD578" s="401"/>
      <c r="AE578" s="401"/>
      <c r="AF578" s="401"/>
      <c r="AG578" s="401"/>
      <c r="AH578" s="401"/>
    </row>
    <row r="579" ht="12.0" hidden="1" customHeight="1">
      <c r="A579" s="521"/>
      <c r="B579" s="522"/>
      <c r="C579" s="521"/>
      <c r="D579" s="521"/>
      <c r="E579" s="521"/>
      <c r="F579" s="521"/>
      <c r="G579" s="521"/>
      <c r="H579" s="522"/>
      <c r="I579" s="521"/>
      <c r="J579" s="522"/>
      <c r="K579" s="521"/>
      <c r="L579" s="521"/>
      <c r="M579" s="521"/>
      <c r="N579" s="521"/>
      <c r="O579" s="521"/>
      <c r="P579" s="521"/>
      <c r="Q579" s="521"/>
      <c r="R579" s="521"/>
      <c r="S579" s="527"/>
      <c r="T579" s="521"/>
      <c r="U579" s="527"/>
      <c r="V579" s="527"/>
      <c r="W579" s="527"/>
      <c r="X579" s="527"/>
      <c r="Y579" s="527"/>
      <c r="Z579" s="527"/>
      <c r="AA579" s="527"/>
      <c r="AB579" s="521"/>
      <c r="AC579" s="401"/>
      <c r="AD579" s="401"/>
      <c r="AE579" s="401"/>
      <c r="AF579" s="401"/>
      <c r="AG579" s="401"/>
      <c r="AH579" s="401"/>
    </row>
    <row r="580" ht="12.0" hidden="1" customHeight="1">
      <c r="A580" s="521"/>
      <c r="B580" s="522"/>
      <c r="C580" s="521" t="s">
        <v>815</v>
      </c>
      <c r="D580" s="521" t="s">
        <v>816</v>
      </c>
      <c r="E580" s="521"/>
      <c r="F580" s="521">
        <v>0.0</v>
      </c>
      <c r="G580" s="522" t="s">
        <v>808</v>
      </c>
      <c r="H580" s="522">
        <v>0.0</v>
      </c>
      <c r="I580" s="521" t="s">
        <v>414</v>
      </c>
      <c r="J580" s="522">
        <v>0.0</v>
      </c>
      <c r="K580" s="521" t="s">
        <v>222</v>
      </c>
      <c r="L580" s="521"/>
      <c r="M580" s="521"/>
      <c r="N580" s="521"/>
      <c r="O580" s="521"/>
      <c r="P580" s="521"/>
      <c r="Q580" s="521"/>
      <c r="R580" s="521"/>
      <c r="S580" s="527"/>
      <c r="T580" s="521"/>
      <c r="U580" s="527"/>
      <c r="V580" s="527"/>
      <c r="W580" s="527"/>
      <c r="X580" s="527"/>
      <c r="Y580" s="527"/>
      <c r="Z580" s="527"/>
      <c r="AA580" s="527"/>
      <c r="AB580" s="521"/>
      <c r="AC580" s="401"/>
      <c r="AD580" s="401"/>
      <c r="AE580" s="401"/>
      <c r="AF580" s="401"/>
      <c r="AG580" s="401"/>
      <c r="AH580" s="401"/>
    </row>
    <row r="581" ht="12.0" hidden="1" customHeight="1">
      <c r="A581" s="521"/>
      <c r="B581" s="522"/>
      <c r="C581" s="521"/>
      <c r="D581" s="521"/>
      <c r="E581" s="521"/>
      <c r="F581" s="521"/>
      <c r="G581" s="521"/>
      <c r="H581" s="522"/>
      <c r="I581" s="521"/>
      <c r="J581" s="522"/>
      <c r="K581" s="521"/>
      <c r="L581" s="521"/>
      <c r="M581" s="521"/>
      <c r="N581" s="521"/>
      <c r="O581" s="521"/>
      <c r="P581" s="521"/>
      <c r="Q581" s="521"/>
      <c r="R581" s="521"/>
      <c r="S581" s="527"/>
      <c r="T581" s="521"/>
      <c r="U581" s="527"/>
      <c r="V581" s="527"/>
      <c r="W581" s="527"/>
      <c r="X581" s="527"/>
      <c r="Y581" s="527"/>
      <c r="Z581" s="527"/>
      <c r="AA581" s="527"/>
      <c r="AB581" s="521"/>
      <c r="AC581" s="401"/>
      <c r="AD581" s="401"/>
      <c r="AE581" s="401"/>
      <c r="AF581" s="401"/>
      <c r="AG581" s="401"/>
      <c r="AH581" s="401"/>
    </row>
    <row r="582" ht="12.0" hidden="1" customHeight="1">
      <c r="A582" s="521"/>
      <c r="B582" s="522"/>
      <c r="C582" s="521" t="s">
        <v>817</v>
      </c>
      <c r="D582" s="521" t="s">
        <v>818</v>
      </c>
      <c r="E582" s="521"/>
      <c r="F582" s="521">
        <v>0.0</v>
      </c>
      <c r="G582" s="522" t="s">
        <v>808</v>
      </c>
      <c r="H582" s="522">
        <v>0.0</v>
      </c>
      <c r="I582" s="521" t="s">
        <v>414</v>
      </c>
      <c r="J582" s="522">
        <v>0.0</v>
      </c>
      <c r="K582" s="521" t="s">
        <v>819</v>
      </c>
      <c r="L582" s="521"/>
      <c r="M582" s="521"/>
      <c r="N582" s="521"/>
      <c r="O582" s="521"/>
      <c r="P582" s="521"/>
      <c r="Q582" s="521"/>
      <c r="R582" s="521"/>
      <c r="S582" s="527"/>
      <c r="T582" s="521"/>
      <c r="U582" s="527"/>
      <c r="V582" s="527"/>
      <c r="W582" s="527"/>
      <c r="X582" s="527"/>
      <c r="Y582" s="527"/>
      <c r="Z582" s="527"/>
      <c r="AA582" s="527"/>
      <c r="AB582" s="521"/>
      <c r="AC582" s="401"/>
      <c r="AD582" s="401"/>
      <c r="AE582" s="401"/>
      <c r="AF582" s="401"/>
      <c r="AG582" s="401"/>
      <c r="AH582" s="401"/>
    </row>
    <row r="583" ht="12.0" hidden="1" customHeight="1">
      <c r="A583" s="521"/>
      <c r="B583" s="522"/>
      <c r="C583" s="521"/>
      <c r="D583" s="521"/>
      <c r="E583" s="521"/>
      <c r="F583" s="521"/>
      <c r="G583" s="521"/>
      <c r="H583" s="521"/>
      <c r="I583" s="521"/>
      <c r="J583" s="521"/>
      <c r="K583" s="521"/>
      <c r="L583" s="521"/>
      <c r="M583" s="521"/>
      <c r="N583" s="521"/>
      <c r="O583" s="521"/>
      <c r="P583" s="521"/>
      <c r="Q583" s="521"/>
      <c r="R583" s="521"/>
      <c r="S583" s="527"/>
      <c r="T583" s="521"/>
      <c r="U583" s="527"/>
      <c r="V583" s="527"/>
      <c r="W583" s="527"/>
      <c r="X583" s="527"/>
      <c r="Y583" s="527"/>
      <c r="Z583" s="527"/>
      <c r="AA583" s="527"/>
      <c r="AB583" s="521"/>
      <c r="AC583" s="401"/>
      <c r="AD583" s="401"/>
      <c r="AE583" s="401"/>
      <c r="AF583" s="401"/>
      <c r="AG583" s="401"/>
      <c r="AH583" s="401"/>
    </row>
    <row r="584" ht="12.0" hidden="1" customHeight="1">
      <c r="A584" s="521"/>
      <c r="B584" s="522"/>
      <c r="C584" s="521"/>
      <c r="D584" s="521"/>
      <c r="E584" s="521"/>
      <c r="F584" s="521"/>
      <c r="G584" s="521"/>
      <c r="H584" s="522">
        <v>0.0</v>
      </c>
      <c r="I584" s="522"/>
      <c r="J584" s="522">
        <v>0.0</v>
      </c>
      <c r="K584" s="521"/>
      <c r="L584" s="521"/>
      <c r="M584" s="521"/>
      <c r="N584" s="521"/>
      <c r="O584" s="521"/>
      <c r="P584" s="521"/>
      <c r="Q584" s="521"/>
      <c r="R584" s="521"/>
      <c r="S584" s="527"/>
      <c r="T584" s="521"/>
      <c r="U584" s="527"/>
      <c r="V584" s="527"/>
      <c r="W584" s="527"/>
      <c r="X584" s="527"/>
      <c r="Y584" s="527"/>
      <c r="Z584" s="527"/>
      <c r="AA584" s="527"/>
      <c r="AB584" s="521"/>
      <c r="AC584" s="401"/>
      <c r="AD584" s="401"/>
      <c r="AE584" s="401"/>
      <c r="AF584" s="401"/>
      <c r="AG584" s="401"/>
      <c r="AH584" s="401"/>
    </row>
    <row r="585" ht="12.0" hidden="1" customHeight="1">
      <c r="A585" s="521"/>
      <c r="B585" s="522"/>
      <c r="C585" s="521"/>
      <c r="D585" s="521"/>
      <c r="E585" s="521"/>
      <c r="F585" s="521"/>
      <c r="G585" s="521"/>
      <c r="H585" s="521"/>
      <c r="I585" s="521"/>
      <c r="J585" s="521"/>
      <c r="K585" s="521"/>
      <c r="L585" s="521"/>
      <c r="M585" s="521"/>
      <c r="N585" s="521"/>
      <c r="O585" s="521"/>
      <c r="P585" s="521"/>
      <c r="Q585" s="521"/>
      <c r="R585" s="521"/>
      <c r="S585" s="527"/>
      <c r="T585" s="521"/>
      <c r="U585" s="527"/>
      <c r="V585" s="527"/>
      <c r="W585" s="527"/>
      <c r="X585" s="527"/>
      <c r="Y585" s="527"/>
      <c r="Z585" s="527"/>
      <c r="AA585" s="527"/>
      <c r="AB585" s="521"/>
      <c r="AC585" s="401"/>
      <c r="AD585" s="401"/>
      <c r="AE585" s="401"/>
      <c r="AF585" s="401"/>
      <c r="AG585" s="401"/>
      <c r="AH585" s="401"/>
    </row>
    <row r="586" ht="12.0" hidden="1" customHeight="1">
      <c r="A586" s="521"/>
      <c r="B586" s="522">
        <v>2.18</v>
      </c>
      <c r="C586" s="521" t="s">
        <v>820</v>
      </c>
      <c r="D586" s="521"/>
      <c r="E586" s="521"/>
      <c r="F586" s="521"/>
      <c r="G586" s="521"/>
      <c r="H586" s="521"/>
      <c r="I586" s="521"/>
      <c r="J586" s="521"/>
      <c r="K586" s="521"/>
      <c r="L586" s="521"/>
      <c r="M586" s="521"/>
      <c r="N586" s="521"/>
      <c r="O586" s="521"/>
      <c r="P586" s="521"/>
      <c r="Q586" s="521"/>
      <c r="R586" s="521"/>
      <c r="S586" s="527"/>
      <c r="T586" s="521"/>
      <c r="U586" s="527"/>
      <c r="V586" s="527"/>
      <c r="W586" s="527"/>
      <c r="X586" s="527"/>
      <c r="Y586" s="527"/>
      <c r="Z586" s="527"/>
      <c r="AA586" s="527"/>
      <c r="AB586" s="521"/>
      <c r="AC586" s="401"/>
      <c r="AD586" s="401"/>
      <c r="AE586" s="401"/>
      <c r="AF586" s="401"/>
      <c r="AG586" s="401"/>
      <c r="AH586" s="401"/>
    </row>
    <row r="587" ht="12.0" hidden="1" customHeight="1">
      <c r="A587" s="521"/>
      <c r="B587" s="522"/>
      <c r="C587" s="521"/>
      <c r="D587" s="521"/>
      <c r="E587" s="521"/>
      <c r="F587" s="521"/>
      <c r="G587" s="521"/>
      <c r="H587" s="521"/>
      <c r="I587" s="521"/>
      <c r="J587" s="521"/>
      <c r="K587" s="521"/>
      <c r="L587" s="521"/>
      <c r="M587" s="521"/>
      <c r="N587" s="521"/>
      <c r="O587" s="521"/>
      <c r="P587" s="521"/>
      <c r="Q587" s="521"/>
      <c r="R587" s="521"/>
      <c r="S587" s="527"/>
      <c r="T587" s="521"/>
      <c r="U587" s="527"/>
      <c r="V587" s="527"/>
      <c r="W587" s="527"/>
      <c r="X587" s="527"/>
      <c r="Y587" s="527"/>
      <c r="Z587" s="527"/>
      <c r="AA587" s="527"/>
      <c r="AB587" s="521"/>
      <c r="AC587" s="401"/>
      <c r="AD587" s="401"/>
      <c r="AE587" s="401"/>
      <c r="AF587" s="401"/>
      <c r="AG587" s="401"/>
      <c r="AH587" s="401"/>
    </row>
    <row r="588" ht="12.0" hidden="1" customHeight="1">
      <c r="A588" s="521"/>
      <c r="B588" s="522"/>
      <c r="C588" s="521" t="s">
        <v>821</v>
      </c>
      <c r="D588" s="521"/>
      <c r="E588" s="521"/>
      <c r="F588" s="521"/>
      <c r="G588" s="521"/>
      <c r="H588" s="521"/>
      <c r="I588" s="521"/>
      <c r="J588" s="522">
        <v>0.0</v>
      </c>
      <c r="K588" s="521" t="s">
        <v>222</v>
      </c>
      <c r="L588" s="521"/>
      <c r="M588" s="521"/>
      <c r="N588" s="521"/>
      <c r="O588" s="521"/>
      <c r="P588" s="521"/>
      <c r="Q588" s="521"/>
      <c r="R588" s="521"/>
      <c r="S588" s="527"/>
      <c r="T588" s="521"/>
      <c r="U588" s="527"/>
      <c r="V588" s="527"/>
      <c r="W588" s="527"/>
      <c r="X588" s="527"/>
      <c r="Y588" s="527"/>
      <c r="Z588" s="527"/>
      <c r="AA588" s="527"/>
      <c r="AB588" s="521"/>
      <c r="AC588" s="401"/>
      <c r="AD588" s="401"/>
      <c r="AE588" s="401"/>
      <c r="AF588" s="401"/>
      <c r="AG588" s="401"/>
      <c r="AH588" s="401"/>
    </row>
    <row r="589" ht="12.0" hidden="1" customHeight="1">
      <c r="A589" s="521"/>
      <c r="B589" s="522"/>
      <c r="C589" s="521"/>
      <c r="D589" s="521"/>
      <c r="E589" s="521"/>
      <c r="F589" s="521"/>
      <c r="G589" s="521"/>
      <c r="H589" s="521"/>
      <c r="I589" s="521"/>
      <c r="J589" s="521"/>
      <c r="K589" s="521"/>
      <c r="L589" s="521"/>
      <c r="M589" s="521"/>
      <c r="N589" s="521"/>
      <c r="O589" s="521"/>
      <c r="P589" s="521"/>
      <c r="Q589" s="521"/>
      <c r="R589" s="521"/>
      <c r="S589" s="527"/>
      <c r="T589" s="521"/>
      <c r="U589" s="527"/>
      <c r="V589" s="527"/>
      <c r="W589" s="527"/>
      <c r="X589" s="527"/>
      <c r="Y589" s="527"/>
      <c r="Z589" s="527"/>
      <c r="AA589" s="527"/>
      <c r="AB589" s="521"/>
      <c r="AC589" s="401"/>
      <c r="AD589" s="401"/>
      <c r="AE589" s="401"/>
      <c r="AF589" s="401"/>
      <c r="AG589" s="401"/>
      <c r="AH589" s="401"/>
    </row>
    <row r="590" ht="12.0" customHeight="1">
      <c r="A590" s="449"/>
      <c r="B590" s="462">
        <v>2.21</v>
      </c>
      <c r="C590" s="449" t="s">
        <v>1091</v>
      </c>
      <c r="D590" s="449"/>
      <c r="E590" s="449"/>
      <c r="F590" s="449"/>
      <c r="G590" s="449"/>
      <c r="H590" s="462" t="s">
        <v>410</v>
      </c>
      <c r="I590" s="451">
        <v>44.869912972420835</v>
      </c>
      <c r="J590" s="473">
        <v>1.0</v>
      </c>
      <c r="K590" s="451">
        <v>44.869912972420835</v>
      </c>
      <c r="L590" s="474">
        <v>0.0</v>
      </c>
      <c r="M590" s="451"/>
      <c r="N590" s="451"/>
      <c r="O590" s="451"/>
      <c r="P590" s="463"/>
      <c r="Q590" s="474"/>
      <c r="R590" s="474"/>
      <c r="S590" s="453">
        <v>143763.53333333333</v>
      </c>
      <c r="T590" s="466">
        <v>0.0</v>
      </c>
      <c r="U590" s="453"/>
      <c r="V590" s="453"/>
      <c r="W590" s="453"/>
      <c r="X590" s="453"/>
      <c r="Y590" s="453"/>
      <c r="Z590" s="453"/>
      <c r="AA590" s="453">
        <v>143763.53333333333</v>
      </c>
      <c r="AB590" s="449"/>
      <c r="AC590" s="401"/>
      <c r="AD590" s="401"/>
      <c r="AE590" s="401"/>
      <c r="AF590" s="401"/>
      <c r="AG590" s="401"/>
      <c r="AH590" s="401"/>
    </row>
    <row r="591" ht="12.0" customHeight="1">
      <c r="A591" s="399"/>
      <c r="B591" s="436"/>
      <c r="C591" s="399"/>
      <c r="D591" s="441" t="s">
        <v>238</v>
      </c>
      <c r="E591" s="399"/>
      <c r="F591" s="399"/>
      <c r="G591" s="399"/>
      <c r="H591" s="399"/>
      <c r="I591" s="399"/>
      <c r="J591" s="399"/>
      <c r="K591" s="431"/>
      <c r="L591" s="399"/>
      <c r="M591" s="399"/>
      <c r="N591" s="399"/>
      <c r="O591" s="399"/>
      <c r="P591" s="399"/>
      <c r="Q591" s="399"/>
      <c r="R591" s="399"/>
      <c r="S591" s="400"/>
      <c r="T591" s="399"/>
      <c r="U591" s="400"/>
      <c r="V591" s="400"/>
      <c r="W591" s="400"/>
      <c r="X591" s="400"/>
      <c r="Y591" s="400"/>
      <c r="Z591" s="400"/>
      <c r="AA591" s="400"/>
      <c r="AB591" s="399"/>
      <c r="AC591" s="401"/>
      <c r="AD591" s="401"/>
      <c r="AE591" s="401"/>
      <c r="AF591" s="401"/>
      <c r="AG591" s="401"/>
      <c r="AH591" s="401"/>
    </row>
    <row r="592" ht="12.0" customHeight="1">
      <c r="A592" s="399"/>
      <c r="B592" s="436"/>
      <c r="C592" s="399"/>
      <c r="D592" s="399" t="s">
        <v>1092</v>
      </c>
      <c r="E592" s="399"/>
      <c r="F592" s="399"/>
      <c r="G592" s="399"/>
      <c r="H592" s="399"/>
      <c r="I592" s="399"/>
      <c r="J592" s="399"/>
      <c r="K592" s="431"/>
      <c r="L592" s="399"/>
      <c r="M592" s="399"/>
      <c r="N592" s="399"/>
      <c r="O592" s="399"/>
      <c r="P592" s="399"/>
      <c r="Q592" s="401" t="s">
        <v>517</v>
      </c>
      <c r="R592" s="422"/>
      <c r="S592" s="428">
        <f>(P597+P598)*G645</f>
        <v>3930.552424</v>
      </c>
      <c r="T592" s="400"/>
      <c r="U592" s="400"/>
      <c r="V592" s="400"/>
      <c r="W592" s="400"/>
      <c r="X592" s="400"/>
      <c r="Y592" s="400"/>
      <c r="Z592" s="400"/>
      <c r="AA592" s="400"/>
      <c r="AB592" s="399"/>
      <c r="AC592" s="428">
        <f>S592/I597</f>
        <v>0.3694405993</v>
      </c>
      <c r="AD592" s="476" t="s">
        <v>509</v>
      </c>
      <c r="AE592" s="401"/>
      <c r="AF592" s="401"/>
      <c r="AG592" s="401"/>
      <c r="AH592" s="401"/>
    </row>
    <row r="593" ht="12.0" customHeight="1">
      <c r="A593" s="399"/>
      <c r="B593" s="436"/>
      <c r="C593" s="399"/>
      <c r="D593" s="399" t="s">
        <v>747</v>
      </c>
      <c r="E593" s="399"/>
      <c r="F593" s="399"/>
      <c r="G593" s="399"/>
      <c r="H593" s="399"/>
      <c r="I593" s="399"/>
      <c r="J593" s="399"/>
      <c r="K593" s="431"/>
      <c r="L593" s="399"/>
      <c r="M593" s="399"/>
      <c r="N593" s="399"/>
      <c r="O593" s="399"/>
      <c r="P593" s="399"/>
      <c r="Q593" s="401" t="s">
        <v>330</v>
      </c>
      <c r="R593" s="422"/>
      <c r="S593" s="428">
        <f>P599*G645</f>
        <v>26523.55491</v>
      </c>
      <c r="T593" s="400"/>
      <c r="U593" s="400"/>
      <c r="V593" s="400"/>
      <c r="W593" s="400"/>
      <c r="X593" s="400"/>
      <c r="Y593" s="400"/>
      <c r="Z593" s="400"/>
      <c r="AA593" s="400"/>
      <c r="AB593" s="399"/>
      <c r="AC593" s="428">
        <f>S593/J599</f>
        <v>0.182820202</v>
      </c>
      <c r="AD593" s="476" t="s">
        <v>462</v>
      </c>
      <c r="AE593" s="401"/>
      <c r="AF593" s="401"/>
      <c r="AG593" s="401"/>
      <c r="AH593" s="401"/>
    </row>
    <row r="594" ht="12.0" customHeight="1">
      <c r="A594" s="399"/>
      <c r="B594" s="436"/>
      <c r="C594" s="399"/>
      <c r="D594" s="399"/>
      <c r="E594" s="399"/>
      <c r="F594" s="399"/>
      <c r="G594" s="399"/>
      <c r="H594" s="436"/>
      <c r="I594" s="431"/>
      <c r="J594" s="470"/>
      <c r="K594" s="431"/>
      <c r="L594" s="468"/>
      <c r="M594" s="431"/>
      <c r="N594" s="431"/>
      <c r="O594" s="431"/>
      <c r="P594" s="430"/>
      <c r="Q594" s="468"/>
      <c r="R594" s="468"/>
      <c r="S594" s="400"/>
      <c r="T594" s="399"/>
      <c r="U594" s="400"/>
      <c r="V594" s="400"/>
      <c r="W594" s="400"/>
      <c r="X594" s="400"/>
      <c r="Y594" s="400"/>
      <c r="Z594" s="400"/>
      <c r="AA594" s="400"/>
      <c r="AB594" s="399"/>
      <c r="AC594" s="401"/>
      <c r="AD594" s="401"/>
      <c r="AE594" s="401"/>
      <c r="AF594" s="401"/>
      <c r="AG594" s="401"/>
      <c r="AH594" s="401"/>
    </row>
    <row r="595" ht="12.0" customHeight="1">
      <c r="A595" s="399"/>
      <c r="B595" s="436"/>
      <c r="C595" s="399"/>
      <c r="D595" s="399"/>
      <c r="E595" s="399"/>
      <c r="F595" s="399"/>
      <c r="G595" s="436"/>
      <c r="H595" s="455"/>
      <c r="I595" s="455"/>
      <c r="J595" s="436"/>
      <c r="K595" s="436" t="s">
        <v>607</v>
      </c>
      <c r="L595" s="436" t="s">
        <v>541</v>
      </c>
      <c r="M595" s="436" t="s">
        <v>608</v>
      </c>
      <c r="N595" s="399"/>
      <c r="O595" s="399"/>
      <c r="P595" s="399"/>
      <c r="Q595" s="399"/>
      <c r="R595" s="399"/>
      <c r="S595" s="400"/>
      <c r="T595" s="399"/>
      <c r="U595" s="400"/>
      <c r="V595" s="400"/>
      <c r="W595" s="400"/>
      <c r="X595" s="400"/>
      <c r="Y595" s="400"/>
      <c r="Z595" s="400"/>
      <c r="AA595" s="400"/>
      <c r="AB595" s="399"/>
      <c r="AC595" s="401"/>
      <c r="AD595" s="401"/>
      <c r="AE595" s="401"/>
      <c r="AF595" s="401"/>
      <c r="AG595" s="401"/>
      <c r="AH595" s="401"/>
    </row>
    <row r="596" ht="12.0" customHeight="1">
      <c r="A596" s="399"/>
      <c r="B596" s="436"/>
      <c r="C596" s="399"/>
      <c r="D596" s="399"/>
      <c r="E596" s="441" t="s">
        <v>609</v>
      </c>
      <c r="F596" s="399"/>
      <c r="G596" s="479" t="s">
        <v>791</v>
      </c>
      <c r="H596" s="479" t="s">
        <v>792</v>
      </c>
      <c r="I596" s="435" t="s">
        <v>611</v>
      </c>
      <c r="J596" s="435" t="s">
        <v>612</v>
      </c>
      <c r="K596" s="435" t="s">
        <v>613</v>
      </c>
      <c r="L596" s="435" t="s">
        <v>614</v>
      </c>
      <c r="M596" s="435" t="s">
        <v>615</v>
      </c>
      <c r="N596" s="399"/>
      <c r="O596" s="399"/>
      <c r="P596" s="399"/>
      <c r="Q596" s="399"/>
      <c r="R596" s="399"/>
      <c r="S596" s="400"/>
      <c r="T596" s="399"/>
      <c r="U596" s="400"/>
      <c r="V596" s="400"/>
      <c r="W596" s="400"/>
      <c r="X596" s="400"/>
      <c r="Y596" s="400"/>
      <c r="Z596" s="400"/>
      <c r="AA596" s="400"/>
      <c r="AB596" s="399"/>
      <c r="AC596" s="401"/>
      <c r="AD596" s="401"/>
      <c r="AE596" s="401"/>
      <c r="AF596" s="401"/>
      <c r="AG596" s="401"/>
      <c r="AH596" s="401"/>
    </row>
    <row r="597" ht="12.0" customHeight="1">
      <c r="A597" s="399"/>
      <c r="B597" s="436"/>
      <c r="C597" s="399"/>
      <c r="D597" s="399"/>
      <c r="E597" s="399" t="s">
        <v>826</v>
      </c>
      <c r="F597" s="399"/>
      <c r="G597" s="455"/>
      <c r="H597" s="455"/>
      <c r="I597" s="483">
        <v>10639.2</v>
      </c>
      <c r="J597" s="483"/>
      <c r="K597" s="438">
        <v>0.0</v>
      </c>
      <c r="L597" s="431">
        <v>0.0</v>
      </c>
      <c r="M597" s="431">
        <v>0.0</v>
      </c>
      <c r="N597" s="436">
        <v>18000.0</v>
      </c>
      <c r="O597" s="399" t="s">
        <v>794</v>
      </c>
      <c r="P597" s="486">
        <v>4.728533333333334</v>
      </c>
      <c r="Q597" s="399" t="s">
        <v>827</v>
      </c>
      <c r="R597" s="399"/>
      <c r="S597" s="400"/>
      <c r="T597" s="399"/>
      <c r="U597" s="400"/>
      <c r="V597" s="400"/>
      <c r="W597" s="400"/>
      <c r="X597" s="400"/>
      <c r="Y597" s="400"/>
      <c r="Z597" s="400"/>
      <c r="AA597" s="400"/>
      <c r="AB597" s="399"/>
      <c r="AC597" s="401"/>
      <c r="AD597" s="401"/>
      <c r="AE597" s="401"/>
      <c r="AF597" s="401"/>
      <c r="AG597" s="401"/>
      <c r="AH597" s="401"/>
    </row>
    <row r="598" ht="12.0" customHeight="1">
      <c r="A598" s="399"/>
      <c r="B598" s="436"/>
      <c r="C598" s="399"/>
      <c r="D598" s="399"/>
      <c r="E598" s="399" t="s">
        <v>828</v>
      </c>
      <c r="F598" s="399"/>
      <c r="G598" s="455"/>
      <c r="H598" s="455"/>
      <c r="I598" s="483">
        <v>10639.2</v>
      </c>
      <c r="J598" s="483"/>
      <c r="K598" s="438">
        <v>0.0</v>
      </c>
      <c r="L598" s="431">
        <v>0.0</v>
      </c>
      <c r="M598" s="431">
        <v>0.0</v>
      </c>
      <c r="N598" s="436">
        <v>80100.0</v>
      </c>
      <c r="O598" s="399" t="s">
        <v>794</v>
      </c>
      <c r="P598" s="486">
        <v>1.0625917602996255</v>
      </c>
      <c r="Q598" s="399" t="s">
        <v>829</v>
      </c>
      <c r="R598" s="399"/>
      <c r="S598" s="400"/>
      <c r="T598" s="399"/>
      <c r="U598" s="400"/>
      <c r="V598" s="400"/>
      <c r="W598" s="400"/>
      <c r="X598" s="400"/>
      <c r="Y598" s="400"/>
      <c r="Z598" s="400"/>
      <c r="AA598" s="400"/>
      <c r="AB598" s="399"/>
      <c r="AC598" s="401"/>
      <c r="AD598" s="401"/>
      <c r="AE598" s="401"/>
      <c r="AF598" s="401"/>
      <c r="AG598" s="401"/>
      <c r="AH598" s="401"/>
    </row>
    <row r="599" ht="12.0" customHeight="1">
      <c r="A599" s="399"/>
      <c r="B599" s="436"/>
      <c r="C599" s="399"/>
      <c r="D599" s="399"/>
      <c r="E599" s="399" t="s">
        <v>330</v>
      </c>
      <c r="F599" s="399"/>
      <c r="G599" s="455"/>
      <c r="H599" s="455"/>
      <c r="I599" s="455"/>
      <c r="J599" s="483">
        <v>145080.0</v>
      </c>
      <c r="K599" s="438">
        <v>0.0</v>
      </c>
      <c r="L599" s="431">
        <v>145080.0</v>
      </c>
      <c r="M599" s="431">
        <v>0.0</v>
      </c>
      <c r="N599" s="455">
        <v>1100.0</v>
      </c>
      <c r="O599" s="399" t="s">
        <v>752</v>
      </c>
      <c r="P599" s="455">
        <v>39.07878787878788</v>
      </c>
      <c r="Q599" s="399" t="s">
        <v>830</v>
      </c>
      <c r="R599" s="399"/>
      <c r="S599" s="400"/>
      <c r="T599" s="399"/>
      <c r="U599" s="400"/>
      <c r="V599" s="400"/>
      <c r="W599" s="400"/>
      <c r="X599" s="400"/>
      <c r="Y599" s="400"/>
      <c r="Z599" s="400"/>
      <c r="AA599" s="400"/>
      <c r="AB599" s="399"/>
      <c r="AC599" s="401"/>
      <c r="AD599" s="401"/>
      <c r="AE599" s="401"/>
      <c r="AF599" s="401"/>
      <c r="AG599" s="401"/>
      <c r="AH599" s="401"/>
    </row>
    <row r="600" ht="12.0" customHeight="1">
      <c r="A600" s="399"/>
      <c r="B600" s="436"/>
      <c r="C600" s="399"/>
      <c r="D600" s="399"/>
      <c r="E600" s="399" t="s">
        <v>1093</v>
      </c>
      <c r="F600" s="399"/>
      <c r="G600" s="455"/>
      <c r="H600" s="455"/>
      <c r="I600" s="483"/>
      <c r="J600" s="483"/>
      <c r="K600" s="438">
        <v>0.0</v>
      </c>
      <c r="L600" s="431">
        <v>0.0</v>
      </c>
      <c r="M600" s="431">
        <v>0.0</v>
      </c>
      <c r="N600" s="436">
        <v>4200.0</v>
      </c>
      <c r="O600" s="399" t="s">
        <v>1094</v>
      </c>
      <c r="P600" s="486">
        <v>0.0</v>
      </c>
      <c r="Q600" s="399" t="s">
        <v>1095</v>
      </c>
      <c r="R600" s="399"/>
      <c r="S600" s="400"/>
      <c r="T600" s="399"/>
      <c r="U600" s="400"/>
      <c r="V600" s="400"/>
      <c r="W600" s="400"/>
      <c r="X600" s="400"/>
      <c r="Y600" s="400"/>
      <c r="Z600" s="400"/>
      <c r="AA600" s="400"/>
      <c r="AB600" s="399"/>
      <c r="AC600" s="401"/>
      <c r="AD600" s="401"/>
      <c r="AE600" s="401"/>
      <c r="AF600" s="401"/>
      <c r="AG600" s="401"/>
      <c r="AH600" s="401"/>
    </row>
    <row r="601" ht="12.0" customHeight="1">
      <c r="A601" s="399"/>
      <c r="B601" s="436"/>
      <c r="C601" s="399"/>
      <c r="D601" s="399"/>
      <c r="E601" s="399" t="s">
        <v>1096</v>
      </c>
      <c r="F601" s="399"/>
      <c r="G601" s="455"/>
      <c r="H601" s="455"/>
      <c r="I601" s="483"/>
      <c r="J601" s="483"/>
      <c r="K601" s="438">
        <v>0.0</v>
      </c>
      <c r="L601" s="431">
        <v>0.0</v>
      </c>
      <c r="M601" s="431">
        <v>0.0</v>
      </c>
      <c r="N601" s="436">
        <v>10800.0</v>
      </c>
      <c r="O601" s="399" t="s">
        <v>794</v>
      </c>
      <c r="P601" s="486">
        <v>0.0</v>
      </c>
      <c r="Q601" s="399" t="s">
        <v>1097</v>
      </c>
      <c r="R601" s="399"/>
      <c r="S601" s="400"/>
      <c r="T601" s="399"/>
      <c r="U601" s="400"/>
      <c r="V601" s="400"/>
      <c r="W601" s="400"/>
      <c r="X601" s="400"/>
      <c r="Y601" s="400"/>
      <c r="Z601" s="400"/>
      <c r="AA601" s="400"/>
      <c r="AB601" s="399"/>
      <c r="AC601" s="401"/>
      <c r="AD601" s="401"/>
      <c r="AE601" s="401"/>
      <c r="AF601" s="401"/>
      <c r="AG601" s="401"/>
      <c r="AH601" s="401"/>
    </row>
    <row r="602" ht="12.0" customHeight="1">
      <c r="A602" s="399"/>
      <c r="B602" s="436"/>
      <c r="C602" s="399"/>
      <c r="D602" s="399"/>
      <c r="E602" s="399" t="s">
        <v>1098</v>
      </c>
      <c r="F602" s="399"/>
      <c r="G602" s="455"/>
      <c r="H602" s="455"/>
      <c r="I602" s="483"/>
      <c r="J602" s="483"/>
      <c r="K602" s="438">
        <v>0.0</v>
      </c>
      <c r="L602" s="478">
        <v>0.0</v>
      </c>
      <c r="M602" s="478">
        <v>0.0</v>
      </c>
      <c r="N602" s="436">
        <v>34000.0</v>
      </c>
      <c r="O602" s="399" t="s">
        <v>794</v>
      </c>
      <c r="P602" s="487">
        <v>0.0</v>
      </c>
      <c r="Q602" s="399" t="s">
        <v>833</v>
      </c>
      <c r="R602" s="399"/>
      <c r="S602" s="400"/>
      <c r="T602" s="399"/>
      <c r="U602" s="400"/>
      <c r="V602" s="400"/>
      <c r="W602" s="400"/>
      <c r="X602" s="400"/>
      <c r="Y602" s="400"/>
      <c r="Z602" s="400"/>
      <c r="AA602" s="400"/>
      <c r="AB602" s="399"/>
      <c r="AC602" s="401"/>
      <c r="AD602" s="401"/>
      <c r="AE602" s="401"/>
      <c r="AF602" s="401"/>
      <c r="AG602" s="401"/>
      <c r="AH602" s="401"/>
    </row>
    <row r="603" ht="12.0" customHeight="1">
      <c r="A603" s="399"/>
      <c r="B603" s="436"/>
      <c r="C603" s="399"/>
      <c r="D603" s="399"/>
      <c r="E603" s="399"/>
      <c r="F603" s="399"/>
      <c r="G603" s="436"/>
      <c r="H603" s="455"/>
      <c r="I603" s="399"/>
      <c r="J603" s="455"/>
      <c r="K603" s="438"/>
      <c r="L603" s="431">
        <v>145080.0</v>
      </c>
      <c r="M603" s="431">
        <v>0.0</v>
      </c>
      <c r="N603" s="436"/>
      <c r="O603" s="399"/>
      <c r="P603" s="455">
        <v>44.869912972420835</v>
      </c>
      <c r="Q603" s="399"/>
      <c r="R603" s="399"/>
      <c r="S603" s="400"/>
      <c r="T603" s="399"/>
      <c r="U603" s="400"/>
      <c r="V603" s="400"/>
      <c r="W603" s="400"/>
      <c r="X603" s="400"/>
      <c r="Y603" s="400"/>
      <c r="Z603" s="400"/>
      <c r="AA603" s="400"/>
      <c r="AB603" s="399"/>
      <c r="AC603" s="401"/>
      <c r="AD603" s="401"/>
      <c r="AE603" s="401"/>
      <c r="AF603" s="401"/>
      <c r="AG603" s="401"/>
      <c r="AH603" s="401"/>
    </row>
    <row r="604" ht="12.0" customHeight="1">
      <c r="A604" s="399"/>
      <c r="B604" s="436"/>
      <c r="C604" s="399"/>
      <c r="D604" s="399"/>
      <c r="E604" s="399"/>
      <c r="F604" s="399"/>
      <c r="G604" s="399"/>
      <c r="H604" s="399"/>
      <c r="I604" s="399"/>
      <c r="J604" s="399"/>
      <c r="K604" s="431"/>
      <c r="L604" s="399"/>
      <c r="M604" s="399"/>
      <c r="N604" s="399"/>
      <c r="O604" s="399"/>
      <c r="P604" s="399"/>
      <c r="Q604" s="399"/>
      <c r="R604" s="399"/>
      <c r="S604" s="400"/>
      <c r="T604" s="399"/>
      <c r="U604" s="400"/>
      <c r="V604" s="400"/>
      <c r="W604" s="400"/>
      <c r="X604" s="400"/>
      <c r="Y604" s="400"/>
      <c r="Z604" s="400"/>
      <c r="AA604" s="400"/>
      <c r="AB604" s="399"/>
      <c r="AC604" s="401"/>
      <c r="AD604" s="401"/>
      <c r="AE604" s="401"/>
      <c r="AF604" s="401"/>
      <c r="AG604" s="401"/>
      <c r="AH604" s="401"/>
    </row>
    <row r="605" ht="12.0" customHeight="1">
      <c r="A605" s="399"/>
      <c r="B605" s="436"/>
      <c r="C605" s="399"/>
      <c r="D605" s="399"/>
      <c r="E605" s="441" t="s">
        <v>544</v>
      </c>
      <c r="F605" s="435" t="s">
        <v>611</v>
      </c>
      <c r="G605" s="479" t="s">
        <v>1099</v>
      </c>
      <c r="H605" s="479" t="s">
        <v>834</v>
      </c>
      <c r="I605" s="435" t="s">
        <v>835</v>
      </c>
      <c r="J605" s="435" t="s">
        <v>612</v>
      </c>
      <c r="K605" s="442" t="s">
        <v>836</v>
      </c>
      <c r="L605" s="479" t="s">
        <v>635</v>
      </c>
      <c r="M605" s="431"/>
      <c r="N605" s="436"/>
      <c r="O605" s="399"/>
      <c r="P605" s="455"/>
      <c r="Q605" s="399"/>
      <c r="R605" s="399"/>
      <c r="S605" s="400"/>
      <c r="T605" s="399"/>
      <c r="U605" s="400"/>
      <c r="V605" s="400"/>
      <c r="W605" s="400"/>
      <c r="X605" s="400"/>
      <c r="Y605" s="400"/>
      <c r="Z605" s="400"/>
      <c r="AA605" s="400"/>
      <c r="AB605" s="399"/>
      <c r="AC605" s="401"/>
      <c r="AD605" s="401"/>
      <c r="AE605" s="401"/>
      <c r="AF605" s="401"/>
      <c r="AG605" s="401"/>
      <c r="AH605" s="401"/>
    </row>
    <row r="606" ht="12.0" customHeight="1">
      <c r="A606" s="399"/>
      <c r="B606" s="436"/>
      <c r="C606" s="399"/>
      <c r="D606" s="399"/>
      <c r="E606" s="399" t="s">
        <v>837</v>
      </c>
      <c r="F606" s="480">
        <v>10639.2</v>
      </c>
      <c r="G606" s="399"/>
      <c r="H606" s="456">
        <v>0.18</v>
      </c>
      <c r="I606" s="456">
        <v>0.07</v>
      </c>
      <c r="J606" s="456"/>
      <c r="K606" s="456"/>
      <c r="L606" s="456">
        <v>295.53333333333336</v>
      </c>
      <c r="M606" s="399" t="s">
        <v>829</v>
      </c>
      <c r="N606" s="436"/>
      <c r="O606" s="399"/>
      <c r="P606" s="455"/>
      <c r="Q606" s="399"/>
      <c r="R606" s="399"/>
      <c r="S606" s="400"/>
      <c r="T606" s="399"/>
      <c r="U606" s="400"/>
      <c r="V606" s="400"/>
      <c r="W606" s="400"/>
      <c r="X606" s="400"/>
      <c r="Y606" s="400"/>
      <c r="Z606" s="400"/>
      <c r="AA606" s="400"/>
      <c r="AB606" s="399"/>
      <c r="AC606" s="401"/>
      <c r="AD606" s="401"/>
      <c r="AE606" s="401"/>
      <c r="AF606" s="401"/>
      <c r="AG606" s="401"/>
      <c r="AH606" s="401"/>
    </row>
    <row r="607" ht="12.0" customHeight="1">
      <c r="A607" s="399"/>
      <c r="B607" s="436"/>
      <c r="C607" s="399"/>
      <c r="D607" s="399"/>
      <c r="E607" s="399" t="s">
        <v>840</v>
      </c>
      <c r="F607" s="399"/>
      <c r="G607" s="480"/>
      <c r="H607" s="480"/>
      <c r="I607" s="456"/>
      <c r="J607" s="483">
        <v>145080.0</v>
      </c>
      <c r="K607" s="456">
        <v>26.7</v>
      </c>
      <c r="L607" s="457">
        <v>143468.0</v>
      </c>
      <c r="M607" s="399" t="s">
        <v>1100</v>
      </c>
      <c r="N607" s="436"/>
      <c r="O607" s="399"/>
      <c r="P607" s="455"/>
      <c r="Q607" s="399"/>
      <c r="R607" s="399"/>
      <c r="S607" s="400"/>
      <c r="T607" s="399"/>
      <c r="U607" s="400"/>
      <c r="V607" s="400"/>
      <c r="W607" s="400"/>
      <c r="X607" s="400"/>
      <c r="Y607" s="400"/>
      <c r="Z607" s="400"/>
      <c r="AA607" s="400"/>
      <c r="AB607" s="399"/>
      <c r="AC607" s="401"/>
      <c r="AD607" s="401"/>
      <c r="AE607" s="401"/>
      <c r="AF607" s="401"/>
      <c r="AG607" s="401"/>
      <c r="AH607" s="401"/>
    </row>
    <row r="608" ht="12.0" customHeight="1">
      <c r="A608" s="399"/>
      <c r="B608" s="436"/>
      <c r="C608" s="399"/>
      <c r="D608" s="399"/>
      <c r="E608" s="399"/>
      <c r="F608" s="399"/>
      <c r="G608" s="480"/>
      <c r="H608" s="480"/>
      <c r="I608" s="456"/>
      <c r="J608" s="456"/>
      <c r="K608" s="456"/>
      <c r="L608" s="456">
        <v>143763.53333333333</v>
      </c>
      <c r="M608" s="431"/>
      <c r="N608" s="436"/>
      <c r="O608" s="399"/>
      <c r="P608" s="455"/>
      <c r="Q608" s="399"/>
      <c r="R608" s="399"/>
      <c r="S608" s="400"/>
      <c r="T608" s="399"/>
      <c r="U608" s="400"/>
      <c r="V608" s="400"/>
      <c r="W608" s="400"/>
      <c r="X608" s="400"/>
      <c r="Y608" s="400"/>
      <c r="Z608" s="400"/>
      <c r="AA608" s="400"/>
      <c r="AB608" s="399"/>
      <c r="AC608" s="401"/>
      <c r="AD608" s="401"/>
      <c r="AE608" s="401"/>
      <c r="AF608" s="401"/>
      <c r="AG608" s="401"/>
      <c r="AH608" s="401"/>
    </row>
    <row r="609" ht="12.0" customHeight="1">
      <c r="A609" s="399"/>
      <c r="B609" s="436"/>
      <c r="C609" s="399"/>
      <c r="D609" s="399"/>
      <c r="E609" s="399"/>
      <c r="F609" s="399"/>
      <c r="G609" s="399"/>
      <c r="H609" s="399"/>
      <c r="I609" s="399"/>
      <c r="J609" s="399"/>
      <c r="K609" s="399"/>
      <c r="L609" s="399"/>
      <c r="M609" s="399"/>
      <c r="N609" s="399"/>
      <c r="O609" s="399"/>
      <c r="P609" s="399"/>
      <c r="Q609" s="399"/>
      <c r="R609" s="399"/>
      <c r="S609" s="400"/>
      <c r="T609" s="399"/>
      <c r="U609" s="400"/>
      <c r="V609" s="400"/>
      <c r="W609" s="400"/>
      <c r="X609" s="400"/>
      <c r="Y609" s="400"/>
      <c r="Z609" s="400"/>
      <c r="AA609" s="400"/>
      <c r="AB609" s="399"/>
      <c r="AC609" s="401"/>
      <c r="AD609" s="401"/>
      <c r="AE609" s="401"/>
      <c r="AF609" s="401"/>
      <c r="AG609" s="401"/>
      <c r="AH609" s="401"/>
    </row>
    <row r="610" ht="12.0" customHeight="1">
      <c r="A610" s="449"/>
      <c r="B610" s="513">
        <v>2.22</v>
      </c>
      <c r="C610" s="449" t="s">
        <v>1101</v>
      </c>
      <c r="D610" s="449"/>
      <c r="E610" s="449"/>
      <c r="F610" s="449"/>
      <c r="G610" s="449"/>
      <c r="H610" s="449"/>
      <c r="I610" s="449">
        <v>80.0</v>
      </c>
      <c r="J610" s="449"/>
      <c r="K610" s="449"/>
      <c r="L610" s="449">
        <v>1920.0</v>
      </c>
      <c r="M610" s="449"/>
      <c r="N610" s="449"/>
      <c r="O610" s="449"/>
      <c r="P610" s="449"/>
      <c r="Q610" s="449"/>
      <c r="R610" s="449"/>
      <c r="S610" s="453">
        <v>9600.0</v>
      </c>
      <c r="T610" s="453">
        <v>0.0</v>
      </c>
      <c r="U610" s="453"/>
      <c r="V610" s="453"/>
      <c r="W610" s="453"/>
      <c r="X610" s="453"/>
      <c r="Y610" s="453"/>
      <c r="Z610" s="453"/>
      <c r="AA610" s="453">
        <v>9600.0</v>
      </c>
      <c r="AB610" s="449"/>
      <c r="AC610" s="401"/>
      <c r="AD610" s="401"/>
      <c r="AE610" s="401"/>
      <c r="AF610" s="401"/>
      <c r="AG610" s="401"/>
      <c r="AH610" s="401"/>
    </row>
    <row r="611" ht="12.0" customHeight="1">
      <c r="A611" s="399"/>
      <c r="B611" s="436"/>
      <c r="C611" s="436"/>
      <c r="D611" s="399"/>
      <c r="E611" s="399"/>
      <c r="F611" s="399"/>
      <c r="G611" s="399"/>
      <c r="H611" s="436"/>
      <c r="I611" s="436"/>
      <c r="J611" s="447"/>
      <c r="K611" s="447"/>
      <c r="L611" s="455"/>
      <c r="M611" s="436"/>
      <c r="N611" s="436"/>
      <c r="O611" s="399"/>
      <c r="P611" s="399"/>
      <c r="Q611" s="399"/>
      <c r="R611" s="399"/>
      <c r="S611" s="400"/>
      <c r="T611" s="400"/>
      <c r="U611" s="400"/>
      <c r="V611" s="400"/>
      <c r="W611" s="400"/>
      <c r="X611" s="400"/>
      <c r="Y611" s="400"/>
      <c r="Z611" s="400"/>
      <c r="AA611" s="400"/>
      <c r="AB611" s="399"/>
      <c r="AC611" s="401"/>
      <c r="AD611" s="401"/>
      <c r="AE611" s="401"/>
      <c r="AF611" s="401"/>
      <c r="AG611" s="401"/>
      <c r="AH611" s="401"/>
    </row>
    <row r="612" ht="12.0" customHeight="1">
      <c r="A612" s="399"/>
      <c r="B612" s="436"/>
      <c r="C612" s="436"/>
      <c r="D612" s="399" t="s">
        <v>380</v>
      </c>
      <c r="E612" s="399"/>
      <c r="F612" s="399"/>
      <c r="G612" s="435" t="s">
        <v>381</v>
      </c>
      <c r="H612" s="435" t="s">
        <v>382</v>
      </c>
      <c r="I612" s="436"/>
      <c r="J612" s="447"/>
      <c r="K612" s="447"/>
      <c r="L612" s="455"/>
      <c r="M612" s="436"/>
      <c r="N612" s="436"/>
      <c r="O612" s="399"/>
      <c r="P612" s="399"/>
      <c r="Q612" s="399"/>
      <c r="R612" s="399"/>
      <c r="S612" s="400"/>
      <c r="T612" s="400"/>
      <c r="U612" s="400"/>
      <c r="V612" s="400"/>
      <c r="W612" s="400"/>
      <c r="X612" s="400"/>
      <c r="Y612" s="400"/>
      <c r="Z612" s="400"/>
      <c r="AA612" s="400"/>
      <c r="AB612" s="399"/>
      <c r="AC612" s="401"/>
      <c r="AD612" s="401"/>
      <c r="AE612" s="401"/>
      <c r="AF612" s="401"/>
      <c r="AG612" s="401"/>
      <c r="AH612" s="401"/>
    </row>
    <row r="613" ht="12.0" customHeight="1">
      <c r="A613" s="399"/>
      <c r="B613" s="436"/>
      <c r="C613" s="436"/>
      <c r="D613" s="399">
        <v>1.0</v>
      </c>
      <c r="E613" s="399" t="s">
        <v>375</v>
      </c>
      <c r="F613" s="399"/>
      <c r="G613" s="437">
        <v>0.0</v>
      </c>
      <c r="H613" s="456">
        <v>0.0</v>
      </c>
      <c r="I613" s="436"/>
      <c r="J613" s="447"/>
      <c r="K613" s="447"/>
      <c r="L613" s="455"/>
      <c r="M613" s="436"/>
      <c r="N613" s="436"/>
      <c r="O613" s="399"/>
      <c r="P613" s="399"/>
      <c r="Q613" s="399"/>
      <c r="R613" s="399"/>
      <c r="S613" s="400"/>
      <c r="T613" s="400"/>
      <c r="U613" s="400"/>
      <c r="V613" s="400"/>
      <c r="W613" s="400"/>
      <c r="X613" s="400"/>
      <c r="Y613" s="400"/>
      <c r="Z613" s="400"/>
      <c r="AA613" s="400"/>
      <c r="AB613" s="399"/>
      <c r="AC613" s="401"/>
      <c r="AD613" s="401"/>
      <c r="AE613" s="401"/>
      <c r="AF613" s="401"/>
      <c r="AG613" s="401"/>
      <c r="AH613" s="401"/>
    </row>
    <row r="614" ht="12.0" customHeight="1">
      <c r="A614" s="399"/>
      <c r="B614" s="436"/>
      <c r="C614" s="436"/>
      <c r="D614" s="399">
        <v>1.0</v>
      </c>
      <c r="E614" s="399" t="s">
        <v>575</v>
      </c>
      <c r="F614" s="399"/>
      <c r="G614" s="437">
        <v>0.0</v>
      </c>
      <c r="H614" s="456">
        <v>0.0</v>
      </c>
      <c r="I614" s="436"/>
      <c r="J614" s="447"/>
      <c r="K614" s="447"/>
      <c r="L614" s="455"/>
      <c r="M614" s="436"/>
      <c r="N614" s="436"/>
      <c r="O614" s="399"/>
      <c r="P614" s="399"/>
      <c r="Q614" s="399"/>
      <c r="R614" s="399"/>
      <c r="S614" s="400"/>
      <c r="T614" s="400"/>
      <c r="U614" s="400"/>
      <c r="V614" s="400"/>
      <c r="W614" s="400"/>
      <c r="X614" s="400"/>
      <c r="Y614" s="400"/>
      <c r="Z614" s="400"/>
      <c r="AA614" s="400"/>
      <c r="AB614" s="399"/>
      <c r="AC614" s="401"/>
      <c r="AD614" s="401"/>
      <c r="AE614" s="401"/>
      <c r="AF614" s="401"/>
      <c r="AG614" s="401"/>
      <c r="AH614" s="401"/>
    </row>
    <row r="615" ht="12.0" customHeight="1">
      <c r="A615" s="399"/>
      <c r="B615" s="436"/>
      <c r="C615" s="436"/>
      <c r="D615" s="399">
        <v>1.0</v>
      </c>
      <c r="E615" s="399" t="s">
        <v>374</v>
      </c>
      <c r="F615" s="399"/>
      <c r="G615" s="437">
        <v>0.0</v>
      </c>
      <c r="H615" s="456">
        <v>0.0</v>
      </c>
      <c r="I615" s="436"/>
      <c r="J615" s="447"/>
      <c r="K615" s="447"/>
      <c r="L615" s="455"/>
      <c r="M615" s="436"/>
      <c r="N615" s="436"/>
      <c r="O615" s="399"/>
      <c r="P615" s="399"/>
      <c r="Q615" s="399"/>
      <c r="R615" s="399"/>
      <c r="S615" s="400"/>
      <c r="T615" s="400"/>
      <c r="U615" s="400"/>
      <c r="V615" s="400"/>
      <c r="W615" s="400"/>
      <c r="X615" s="400"/>
      <c r="Y615" s="400"/>
      <c r="Z615" s="400"/>
      <c r="AA615" s="400"/>
      <c r="AB615" s="399"/>
      <c r="AC615" s="401"/>
      <c r="AD615" s="401"/>
      <c r="AE615" s="401"/>
      <c r="AF615" s="401"/>
      <c r="AG615" s="401"/>
      <c r="AH615" s="401"/>
    </row>
    <row r="616" ht="12.0" customHeight="1">
      <c r="A616" s="399"/>
      <c r="B616" s="436"/>
      <c r="C616" s="436"/>
      <c r="D616" s="399">
        <v>1.0</v>
      </c>
      <c r="E616" s="399" t="s">
        <v>576</v>
      </c>
      <c r="F616" s="399"/>
      <c r="G616" s="437">
        <v>0.0</v>
      </c>
      <c r="H616" s="456">
        <v>0.0</v>
      </c>
      <c r="I616" s="436"/>
      <c r="J616" s="447"/>
      <c r="K616" s="447"/>
      <c r="L616" s="455"/>
      <c r="M616" s="436"/>
      <c r="N616" s="436"/>
      <c r="O616" s="399"/>
      <c r="P616" s="399"/>
      <c r="Q616" s="399"/>
      <c r="R616" s="399"/>
      <c r="S616" s="400"/>
      <c r="T616" s="400"/>
      <c r="U616" s="400"/>
      <c r="V616" s="400"/>
      <c r="W616" s="400"/>
      <c r="X616" s="400"/>
      <c r="Y616" s="400"/>
      <c r="Z616" s="400"/>
      <c r="AA616" s="400"/>
      <c r="AB616" s="399"/>
      <c r="AC616" s="401"/>
      <c r="AD616" s="401"/>
      <c r="AE616" s="401"/>
      <c r="AF616" s="401"/>
      <c r="AG616" s="401"/>
      <c r="AH616" s="401"/>
    </row>
    <row r="617" ht="12.0" customHeight="1">
      <c r="A617" s="399"/>
      <c r="B617" s="436"/>
      <c r="C617" s="436"/>
      <c r="D617" s="399">
        <v>1.0</v>
      </c>
      <c r="E617" s="399" t="s">
        <v>577</v>
      </c>
      <c r="F617" s="399"/>
      <c r="G617" s="437">
        <v>0.0</v>
      </c>
      <c r="H617" s="456">
        <v>0.0</v>
      </c>
      <c r="I617" s="436"/>
      <c r="J617" s="447"/>
      <c r="K617" s="447"/>
      <c r="L617" s="455"/>
      <c r="M617" s="436"/>
      <c r="N617" s="436"/>
      <c r="O617" s="399"/>
      <c r="P617" s="399"/>
      <c r="Q617" s="399"/>
      <c r="R617" s="399"/>
      <c r="S617" s="400"/>
      <c r="T617" s="400"/>
      <c r="U617" s="400"/>
      <c r="V617" s="400"/>
      <c r="W617" s="400"/>
      <c r="X617" s="400"/>
      <c r="Y617" s="400"/>
      <c r="Z617" s="400"/>
      <c r="AA617" s="400"/>
      <c r="AB617" s="399"/>
      <c r="AC617" s="401"/>
      <c r="AD617" s="401"/>
      <c r="AE617" s="401"/>
      <c r="AF617" s="401"/>
      <c r="AG617" s="401"/>
      <c r="AH617" s="401"/>
    </row>
    <row r="618" ht="12.0" customHeight="1">
      <c r="A618" s="399"/>
      <c r="B618" s="436"/>
      <c r="C618" s="436"/>
      <c r="D618" s="399">
        <v>1.0</v>
      </c>
      <c r="E618" s="399" t="s">
        <v>578</v>
      </c>
      <c r="F618" s="399"/>
      <c r="G618" s="437">
        <v>0.0</v>
      </c>
      <c r="H618" s="456">
        <v>0.0</v>
      </c>
      <c r="I618" s="436"/>
      <c r="J618" s="447"/>
      <c r="K618" s="447"/>
      <c r="L618" s="455"/>
      <c r="M618" s="436"/>
      <c r="N618" s="436"/>
      <c r="O618" s="399"/>
      <c r="P618" s="399"/>
      <c r="Q618" s="399"/>
      <c r="R618" s="399"/>
      <c r="S618" s="400"/>
      <c r="T618" s="400"/>
      <c r="U618" s="400"/>
      <c r="V618" s="400"/>
      <c r="W618" s="400"/>
      <c r="X618" s="400"/>
      <c r="Y618" s="400"/>
      <c r="Z618" s="400"/>
      <c r="AA618" s="400"/>
      <c r="AB618" s="399"/>
      <c r="AC618" s="401"/>
      <c r="AD618" s="401"/>
      <c r="AE618" s="401"/>
      <c r="AF618" s="401"/>
      <c r="AG618" s="401"/>
      <c r="AH618" s="401"/>
    </row>
    <row r="619" ht="12.0" customHeight="1">
      <c r="A619" s="399"/>
      <c r="B619" s="436"/>
      <c r="C619" s="436"/>
      <c r="D619" s="399">
        <v>1.0</v>
      </c>
      <c r="E619" s="399" t="s">
        <v>579</v>
      </c>
      <c r="F619" s="399"/>
      <c r="G619" s="437">
        <v>0.0</v>
      </c>
      <c r="H619" s="456">
        <v>0.0</v>
      </c>
      <c r="I619" s="436"/>
      <c r="J619" s="447"/>
      <c r="K619" s="447"/>
      <c r="L619" s="455"/>
      <c r="M619" s="436"/>
      <c r="N619" s="436"/>
      <c r="O619" s="399"/>
      <c r="P619" s="399"/>
      <c r="Q619" s="399"/>
      <c r="R619" s="399"/>
      <c r="S619" s="400"/>
      <c r="T619" s="400"/>
      <c r="U619" s="400"/>
      <c r="V619" s="400"/>
      <c r="W619" s="400"/>
      <c r="X619" s="400"/>
      <c r="Y619" s="400"/>
      <c r="Z619" s="400"/>
      <c r="AA619" s="400"/>
      <c r="AB619" s="399"/>
      <c r="AC619" s="401"/>
      <c r="AD619" s="401"/>
      <c r="AE619" s="401"/>
      <c r="AF619" s="401"/>
      <c r="AG619" s="401"/>
      <c r="AH619" s="401"/>
    </row>
    <row r="620" ht="12.0" customHeight="1">
      <c r="A620" s="399"/>
      <c r="B620" s="436"/>
      <c r="C620" s="436"/>
      <c r="D620" s="399">
        <v>1.0</v>
      </c>
      <c r="E620" s="399" t="s">
        <v>580</v>
      </c>
      <c r="F620" s="399"/>
      <c r="G620" s="437">
        <v>0.0</v>
      </c>
      <c r="H620" s="456">
        <v>0.0</v>
      </c>
      <c r="I620" s="436"/>
      <c r="J620" s="447"/>
      <c r="K620" s="447"/>
      <c r="L620" s="455"/>
      <c r="M620" s="436"/>
      <c r="N620" s="436"/>
      <c r="O620" s="399"/>
      <c r="P620" s="399"/>
      <c r="Q620" s="399"/>
      <c r="R620" s="399"/>
      <c r="S620" s="400"/>
      <c r="T620" s="400"/>
      <c r="U620" s="400"/>
      <c r="V620" s="400"/>
      <c r="W620" s="400"/>
      <c r="X620" s="400"/>
      <c r="Y620" s="400"/>
      <c r="Z620" s="400"/>
      <c r="AA620" s="400"/>
      <c r="AB620" s="399"/>
      <c r="AC620" s="401"/>
      <c r="AD620" s="401"/>
      <c r="AE620" s="401"/>
      <c r="AF620" s="401"/>
      <c r="AG620" s="401"/>
      <c r="AH620" s="401"/>
    </row>
    <row r="621" ht="12.0" customHeight="1">
      <c r="A621" s="399"/>
      <c r="B621" s="436"/>
      <c r="C621" s="436"/>
      <c r="D621" s="399">
        <v>4.0</v>
      </c>
      <c r="E621" s="399" t="s">
        <v>581</v>
      </c>
      <c r="F621" s="399"/>
      <c r="G621" s="437">
        <v>0.0</v>
      </c>
      <c r="H621" s="456">
        <v>0.0</v>
      </c>
      <c r="I621" s="436"/>
      <c r="J621" s="447"/>
      <c r="K621" s="447"/>
      <c r="L621" s="455"/>
      <c r="M621" s="436"/>
      <c r="N621" s="436"/>
      <c r="O621" s="399"/>
      <c r="P621" s="399"/>
      <c r="Q621" s="399"/>
      <c r="R621" s="399"/>
      <c r="S621" s="400"/>
      <c r="T621" s="400"/>
      <c r="U621" s="400"/>
      <c r="V621" s="400"/>
      <c r="W621" s="400"/>
      <c r="X621" s="400"/>
      <c r="Y621" s="400"/>
      <c r="Z621" s="400"/>
      <c r="AA621" s="400"/>
      <c r="AB621" s="399"/>
      <c r="AC621" s="401"/>
      <c r="AD621" s="401"/>
      <c r="AE621" s="401"/>
      <c r="AF621" s="401"/>
      <c r="AG621" s="401"/>
      <c r="AH621" s="401"/>
    </row>
    <row r="622" ht="12.0" customHeight="1">
      <c r="A622" s="399"/>
      <c r="B622" s="436"/>
      <c r="C622" s="436"/>
      <c r="D622" s="441">
        <v>12.0</v>
      </c>
      <c r="E622" s="399" t="s">
        <v>589</v>
      </c>
      <c r="F622" s="399"/>
      <c r="G622" s="437">
        <v>0.0</v>
      </c>
      <c r="H622" s="457">
        <v>0.0</v>
      </c>
      <c r="I622" s="436"/>
      <c r="J622" s="447"/>
      <c r="K622" s="447"/>
      <c r="L622" s="455"/>
      <c r="M622" s="436"/>
      <c r="N622" s="436"/>
      <c r="O622" s="399"/>
      <c r="P622" s="399"/>
      <c r="Q622" s="399"/>
      <c r="R622" s="399"/>
      <c r="S622" s="400"/>
      <c r="T622" s="400"/>
      <c r="U622" s="400"/>
      <c r="V622" s="400"/>
      <c r="W622" s="400"/>
      <c r="X622" s="400"/>
      <c r="Y622" s="400"/>
      <c r="Z622" s="400"/>
      <c r="AA622" s="400"/>
      <c r="AB622" s="399"/>
      <c r="AC622" s="401"/>
      <c r="AD622" s="401"/>
      <c r="AE622" s="401"/>
      <c r="AF622" s="401"/>
      <c r="AG622" s="401"/>
      <c r="AH622" s="401"/>
    </row>
    <row r="623" ht="12.0" customHeight="1">
      <c r="A623" s="399"/>
      <c r="B623" s="436"/>
      <c r="C623" s="436"/>
      <c r="D623" s="399">
        <v>24.0</v>
      </c>
      <c r="E623" s="399"/>
      <c r="F623" s="399"/>
      <c r="G623" s="399"/>
      <c r="H623" s="456">
        <v>0.0</v>
      </c>
      <c r="I623" s="436"/>
      <c r="J623" s="447"/>
      <c r="K623" s="447"/>
      <c r="L623" s="455"/>
      <c r="M623" s="436"/>
      <c r="N623" s="436"/>
      <c r="O623" s="399"/>
      <c r="P623" s="399"/>
      <c r="Q623" s="399"/>
      <c r="R623" s="399"/>
      <c r="S623" s="400"/>
      <c r="T623" s="400"/>
      <c r="U623" s="400"/>
      <c r="V623" s="400"/>
      <c r="W623" s="400"/>
      <c r="X623" s="400"/>
      <c r="Y623" s="400"/>
      <c r="Z623" s="400"/>
      <c r="AA623" s="400"/>
      <c r="AB623" s="399"/>
      <c r="AC623" s="401"/>
      <c r="AD623" s="401"/>
      <c r="AE623" s="401"/>
      <c r="AF623" s="401"/>
      <c r="AG623" s="401"/>
      <c r="AH623" s="401"/>
    </row>
    <row r="624" ht="12.0" customHeight="1">
      <c r="A624" s="399"/>
      <c r="B624" s="436"/>
      <c r="C624" s="436"/>
      <c r="D624" s="399"/>
      <c r="E624" s="399"/>
      <c r="F624" s="399"/>
      <c r="G624" s="399"/>
      <c r="H624" s="436"/>
      <c r="I624" s="436"/>
      <c r="J624" s="447"/>
      <c r="K624" s="447"/>
      <c r="L624" s="455"/>
      <c r="M624" s="436"/>
      <c r="N624" s="436"/>
      <c r="O624" s="399"/>
      <c r="P624" s="399"/>
      <c r="Q624" s="399"/>
      <c r="R624" s="399"/>
      <c r="S624" s="400"/>
      <c r="T624" s="400"/>
      <c r="U624" s="400"/>
      <c r="V624" s="400"/>
      <c r="W624" s="400"/>
      <c r="X624" s="400"/>
      <c r="Y624" s="400"/>
      <c r="Z624" s="400"/>
      <c r="AA624" s="400"/>
      <c r="AB624" s="399"/>
      <c r="AC624" s="401"/>
      <c r="AD624" s="401"/>
      <c r="AE624" s="401"/>
      <c r="AF624" s="401"/>
      <c r="AG624" s="401"/>
      <c r="AH624" s="401"/>
    </row>
    <row r="625" ht="12.0" customHeight="1">
      <c r="A625" s="399"/>
      <c r="B625" s="436"/>
      <c r="C625" s="436"/>
      <c r="D625" s="399" t="s">
        <v>1102</v>
      </c>
      <c r="E625" s="399"/>
      <c r="F625" s="399"/>
      <c r="G625" s="436">
        <v>24.0</v>
      </c>
      <c r="H625" s="424" t="s">
        <v>384</v>
      </c>
      <c r="I625" s="436"/>
      <c r="J625" s="447"/>
      <c r="K625" s="447"/>
      <c r="L625" s="455"/>
      <c r="M625" s="436"/>
      <c r="N625" s="436"/>
      <c r="O625" s="399"/>
      <c r="P625" s="399"/>
      <c r="Q625" s="399"/>
      <c r="R625" s="399"/>
      <c r="S625" s="400"/>
      <c r="T625" s="400"/>
      <c r="U625" s="400"/>
      <c r="V625" s="400"/>
      <c r="W625" s="400"/>
      <c r="X625" s="400"/>
      <c r="Y625" s="400"/>
      <c r="Z625" s="400"/>
      <c r="AA625" s="400"/>
      <c r="AB625" s="399"/>
      <c r="AC625" s="401"/>
      <c r="AD625" s="401"/>
      <c r="AE625" s="401"/>
      <c r="AF625" s="401"/>
      <c r="AG625" s="401"/>
      <c r="AH625" s="401"/>
    </row>
    <row r="626" ht="12.0" customHeight="1">
      <c r="A626" s="399"/>
      <c r="B626" s="436"/>
      <c r="C626" s="436"/>
      <c r="D626" s="399" t="s">
        <v>1103</v>
      </c>
      <c r="E626" s="399"/>
      <c r="F626" s="399"/>
      <c r="G626" s="436">
        <v>24.0</v>
      </c>
      <c r="H626" s="424" t="s">
        <v>384</v>
      </c>
      <c r="I626" s="436"/>
      <c r="J626" s="447"/>
      <c r="K626" s="447"/>
      <c r="L626" s="455"/>
      <c r="M626" s="436"/>
      <c r="N626" s="436"/>
      <c r="O626" s="399"/>
      <c r="P626" s="399"/>
      <c r="Q626" s="399"/>
      <c r="R626" s="399"/>
      <c r="S626" s="400"/>
      <c r="T626" s="400"/>
      <c r="U626" s="400"/>
      <c r="V626" s="400"/>
      <c r="W626" s="400"/>
      <c r="X626" s="400"/>
      <c r="Y626" s="400"/>
      <c r="Z626" s="400"/>
      <c r="AA626" s="400"/>
      <c r="AB626" s="399"/>
      <c r="AC626" s="401"/>
      <c r="AD626" s="401"/>
      <c r="AE626" s="401"/>
      <c r="AF626" s="401"/>
      <c r="AG626" s="401"/>
      <c r="AH626" s="401"/>
    </row>
    <row r="627" ht="12.0" customHeight="1">
      <c r="A627" s="399"/>
      <c r="B627" s="436"/>
      <c r="C627" s="436"/>
      <c r="D627" s="399" t="s">
        <v>1104</v>
      </c>
      <c r="E627" s="399"/>
      <c r="F627" s="399"/>
      <c r="G627" s="436">
        <v>24.0</v>
      </c>
      <c r="H627" s="424" t="s">
        <v>384</v>
      </c>
      <c r="I627" s="436"/>
      <c r="J627" s="447"/>
      <c r="K627" s="447"/>
      <c r="L627" s="455"/>
      <c r="M627" s="436"/>
      <c r="N627" s="436"/>
      <c r="O627" s="399"/>
      <c r="P627" s="399"/>
      <c r="Q627" s="399"/>
      <c r="R627" s="399"/>
      <c r="S627" s="400"/>
      <c r="T627" s="400"/>
      <c r="U627" s="400"/>
      <c r="V627" s="400"/>
      <c r="W627" s="400"/>
      <c r="X627" s="400"/>
      <c r="Y627" s="400"/>
      <c r="Z627" s="400"/>
      <c r="AA627" s="400"/>
      <c r="AB627" s="399"/>
      <c r="AC627" s="401"/>
      <c r="AD627" s="401"/>
      <c r="AE627" s="401"/>
      <c r="AF627" s="401"/>
      <c r="AG627" s="401"/>
      <c r="AH627" s="401"/>
    </row>
    <row r="628" ht="12.0" customHeight="1">
      <c r="A628" s="399"/>
      <c r="B628" s="436"/>
      <c r="C628" s="436"/>
      <c r="D628" s="399" t="s">
        <v>1105</v>
      </c>
      <c r="E628" s="399"/>
      <c r="F628" s="399"/>
      <c r="G628" s="435">
        <v>8.0</v>
      </c>
      <c r="H628" s="424"/>
      <c r="I628" s="436"/>
      <c r="J628" s="447"/>
      <c r="K628" s="447"/>
      <c r="L628" s="455"/>
      <c r="M628" s="436"/>
      <c r="N628" s="436"/>
      <c r="O628" s="399"/>
      <c r="P628" s="399"/>
      <c r="Q628" s="399"/>
      <c r="R628" s="399"/>
      <c r="S628" s="400"/>
      <c r="T628" s="400"/>
      <c r="U628" s="400"/>
      <c r="V628" s="400"/>
      <c r="W628" s="400"/>
      <c r="X628" s="400"/>
      <c r="Y628" s="400"/>
      <c r="Z628" s="400"/>
      <c r="AA628" s="400"/>
      <c r="AB628" s="399"/>
      <c r="AC628" s="401"/>
      <c r="AD628" s="401"/>
      <c r="AE628" s="401"/>
      <c r="AF628" s="401"/>
      <c r="AG628" s="401"/>
      <c r="AH628" s="401"/>
    </row>
    <row r="629" ht="12.0" customHeight="1">
      <c r="A629" s="399"/>
      <c r="B629" s="436"/>
      <c r="C629" s="436"/>
      <c r="D629" s="399"/>
      <c r="E629" s="399"/>
      <c r="F629" s="399"/>
      <c r="G629" s="436">
        <v>80.0</v>
      </c>
      <c r="H629" s="424" t="s">
        <v>384</v>
      </c>
      <c r="I629" s="436"/>
      <c r="J629" s="447"/>
      <c r="K629" s="447"/>
      <c r="L629" s="455"/>
      <c r="M629" s="436"/>
      <c r="N629" s="436"/>
      <c r="O629" s="399"/>
      <c r="P629" s="399"/>
      <c r="Q629" s="399"/>
      <c r="R629" s="399"/>
      <c r="S629" s="400"/>
      <c r="T629" s="400"/>
      <c r="U629" s="400"/>
      <c r="V629" s="400"/>
      <c r="W629" s="400"/>
      <c r="X629" s="400"/>
      <c r="Y629" s="400"/>
      <c r="Z629" s="400"/>
      <c r="AA629" s="400"/>
      <c r="AB629" s="399"/>
      <c r="AC629" s="401"/>
      <c r="AD629" s="401"/>
      <c r="AE629" s="401"/>
      <c r="AF629" s="401"/>
      <c r="AG629" s="401"/>
      <c r="AH629" s="401"/>
    </row>
    <row r="630" ht="12.0" customHeight="1">
      <c r="A630" s="399"/>
      <c r="B630" s="436"/>
      <c r="C630" s="436"/>
      <c r="D630" s="399"/>
      <c r="E630" s="399"/>
      <c r="F630" s="399"/>
      <c r="G630" s="399"/>
      <c r="H630" s="436"/>
      <c r="I630" s="436"/>
      <c r="J630" s="447"/>
      <c r="K630" s="447"/>
      <c r="L630" s="455"/>
      <c r="M630" s="436"/>
      <c r="N630" s="436"/>
      <c r="O630" s="399"/>
      <c r="P630" s="399"/>
      <c r="Q630" s="399"/>
      <c r="R630" s="399"/>
      <c r="S630" s="400"/>
      <c r="T630" s="400"/>
      <c r="U630" s="400"/>
      <c r="V630" s="400"/>
      <c r="W630" s="400"/>
      <c r="X630" s="400"/>
      <c r="Y630" s="400"/>
      <c r="Z630" s="400"/>
      <c r="AA630" s="400"/>
      <c r="AB630" s="399"/>
      <c r="AC630" s="401"/>
      <c r="AD630" s="401"/>
      <c r="AE630" s="401"/>
      <c r="AF630" s="401"/>
      <c r="AG630" s="401"/>
      <c r="AH630" s="401"/>
    </row>
    <row r="631" ht="12.0" customHeight="1">
      <c r="A631" s="399"/>
      <c r="B631" s="436"/>
      <c r="C631" s="436"/>
      <c r="D631" s="399" t="s">
        <v>388</v>
      </c>
      <c r="E631" s="399"/>
      <c r="F631" s="399">
        <v>80.0</v>
      </c>
      <c r="G631" s="436" t="s">
        <v>389</v>
      </c>
      <c r="H631" s="437">
        <v>0.0</v>
      </c>
      <c r="I631" s="437">
        <v>0.0</v>
      </c>
      <c r="J631" s="447"/>
      <c r="K631" s="447"/>
      <c r="L631" s="455"/>
      <c r="M631" s="436"/>
      <c r="N631" s="436"/>
      <c r="O631" s="399"/>
      <c r="P631" s="399"/>
      <c r="Q631" s="399"/>
      <c r="R631" s="399"/>
      <c r="S631" s="400"/>
      <c r="T631" s="400"/>
      <c r="U631" s="400"/>
      <c r="V631" s="400"/>
      <c r="W631" s="400"/>
      <c r="X631" s="400"/>
      <c r="Y631" s="400"/>
      <c r="Z631" s="400"/>
      <c r="AA631" s="400"/>
      <c r="AB631" s="399"/>
      <c r="AC631" s="401"/>
      <c r="AD631" s="401"/>
      <c r="AE631" s="401"/>
      <c r="AF631" s="401"/>
      <c r="AG631" s="401"/>
      <c r="AH631" s="401"/>
    </row>
    <row r="632" ht="12.0" customHeight="1">
      <c r="A632" s="399"/>
      <c r="B632" s="436"/>
      <c r="C632" s="436"/>
      <c r="D632" s="399" t="s">
        <v>876</v>
      </c>
      <c r="E632" s="399"/>
      <c r="F632" s="399">
        <v>24.0</v>
      </c>
      <c r="G632" s="436" t="s">
        <v>389</v>
      </c>
      <c r="H632" s="437">
        <v>400.0</v>
      </c>
      <c r="I632" s="437">
        <v>9600.0</v>
      </c>
      <c r="J632" s="447"/>
      <c r="K632" s="447"/>
      <c r="L632" s="455"/>
      <c r="M632" s="436"/>
      <c r="N632" s="436"/>
      <c r="O632" s="399"/>
      <c r="P632" s="399"/>
      <c r="Q632" s="399"/>
      <c r="R632" s="399"/>
      <c r="S632" s="400"/>
      <c r="T632" s="400"/>
      <c r="U632" s="400"/>
      <c r="V632" s="400"/>
      <c r="W632" s="400"/>
      <c r="X632" s="400"/>
      <c r="Y632" s="400"/>
      <c r="Z632" s="400"/>
      <c r="AA632" s="400"/>
      <c r="AB632" s="399"/>
      <c r="AC632" s="401"/>
      <c r="AD632" s="401"/>
      <c r="AE632" s="401"/>
      <c r="AF632" s="401"/>
      <c r="AG632" s="401"/>
      <c r="AH632" s="401"/>
    </row>
    <row r="633" ht="12.0" customHeight="1">
      <c r="A633" s="399"/>
      <c r="B633" s="436"/>
      <c r="C633" s="399"/>
      <c r="D633" s="399"/>
      <c r="E633" s="399"/>
      <c r="F633" s="399"/>
      <c r="G633" s="399"/>
      <c r="H633" s="399"/>
      <c r="I633" s="399"/>
      <c r="J633" s="399"/>
      <c r="K633" s="399"/>
      <c r="L633" s="399"/>
      <c r="M633" s="399"/>
      <c r="N633" s="399"/>
      <c r="O633" s="399"/>
      <c r="P633" s="399"/>
      <c r="Q633" s="399"/>
      <c r="R633" s="399"/>
      <c r="S633" s="400"/>
      <c r="T633" s="399"/>
      <c r="U633" s="400"/>
      <c r="V633" s="400"/>
      <c r="W633" s="400"/>
      <c r="X633" s="400"/>
      <c r="Y633" s="400"/>
      <c r="Z633" s="400"/>
      <c r="AA633" s="400"/>
      <c r="AB633" s="399"/>
      <c r="AC633" s="401"/>
      <c r="AD633" s="401"/>
      <c r="AE633" s="401"/>
      <c r="AF633" s="401"/>
      <c r="AG633" s="401"/>
      <c r="AH633" s="401"/>
    </row>
    <row r="634" ht="12.0" customHeight="1">
      <c r="A634" s="449"/>
      <c r="B634" s="488">
        <v>2.23</v>
      </c>
      <c r="C634" s="449" t="s">
        <v>1106</v>
      </c>
      <c r="D634" s="449"/>
      <c r="E634" s="449"/>
      <c r="F634" s="449"/>
      <c r="G634" s="449"/>
      <c r="H634" s="462" t="s">
        <v>410</v>
      </c>
      <c r="I634" s="463">
        <v>240.0</v>
      </c>
      <c r="J634" s="451">
        <v>1.1</v>
      </c>
      <c r="K634" s="451">
        <v>264.0</v>
      </c>
      <c r="L634" s="474">
        <v>440.0</v>
      </c>
      <c r="M634" s="449"/>
      <c r="N634" s="449"/>
      <c r="O634" s="449"/>
      <c r="P634" s="449"/>
      <c r="Q634" s="449"/>
      <c r="R634" s="449"/>
      <c r="S634" s="453"/>
      <c r="T634" s="466">
        <v>41360.0</v>
      </c>
      <c r="U634" s="453"/>
      <c r="V634" s="453"/>
      <c r="W634" s="453"/>
      <c r="X634" s="453"/>
      <c r="Y634" s="453"/>
      <c r="Z634" s="453"/>
      <c r="AA634" s="453">
        <v>41360.0</v>
      </c>
      <c r="AB634" s="449"/>
      <c r="AC634" s="401"/>
      <c r="AD634" s="401"/>
      <c r="AE634" s="401"/>
      <c r="AF634" s="401"/>
      <c r="AG634" s="401"/>
      <c r="AH634" s="401"/>
    </row>
    <row r="635" ht="12.0" customHeight="1">
      <c r="A635" s="399"/>
      <c r="B635" s="436"/>
      <c r="C635" s="399"/>
      <c r="D635" s="399"/>
      <c r="E635" s="399"/>
      <c r="F635" s="399"/>
      <c r="G635" s="399"/>
      <c r="H635" s="399"/>
      <c r="I635" s="399"/>
      <c r="J635" s="399"/>
      <c r="K635" s="399"/>
      <c r="L635" s="469"/>
      <c r="M635" s="399"/>
      <c r="N635" s="399"/>
      <c r="O635" s="399"/>
      <c r="P635" s="399"/>
      <c r="Q635" s="399"/>
      <c r="R635" s="399"/>
      <c r="S635" s="400"/>
      <c r="T635" s="445"/>
      <c r="U635" s="400"/>
      <c r="V635" s="400"/>
      <c r="W635" s="400"/>
      <c r="X635" s="400"/>
      <c r="Y635" s="400"/>
      <c r="Z635" s="400"/>
      <c r="AA635" s="400"/>
      <c r="AB635" s="399"/>
      <c r="AC635" s="401"/>
      <c r="AD635" s="401"/>
      <c r="AE635" s="401"/>
      <c r="AF635" s="401"/>
      <c r="AG635" s="401"/>
      <c r="AH635" s="401"/>
    </row>
    <row r="636" ht="12.0" customHeight="1">
      <c r="A636" s="399"/>
      <c r="B636" s="436"/>
      <c r="C636" s="424"/>
      <c r="D636" s="433" t="s">
        <v>298</v>
      </c>
      <c r="E636" s="399"/>
      <c r="F636" s="399"/>
      <c r="G636" s="434" t="s">
        <v>357</v>
      </c>
      <c r="H636" s="435" t="s">
        <v>155</v>
      </c>
      <c r="I636" s="434" t="s">
        <v>364</v>
      </c>
      <c r="J636" s="442" t="s">
        <v>373</v>
      </c>
      <c r="K636" s="435" t="s">
        <v>360</v>
      </c>
      <c r="L636" s="435" t="s">
        <v>347</v>
      </c>
      <c r="M636" s="399"/>
      <c r="N636" s="399"/>
      <c r="O636" s="399"/>
      <c r="P636" s="399"/>
      <c r="Q636" s="399"/>
      <c r="R636" s="399"/>
      <c r="S636" s="400"/>
      <c r="T636" s="400"/>
      <c r="U636" s="400"/>
      <c r="V636" s="400"/>
      <c r="W636" s="400"/>
      <c r="X636" s="400"/>
      <c r="Y636" s="400"/>
      <c r="Z636" s="400"/>
      <c r="AA636" s="400"/>
      <c r="AB636" s="399"/>
      <c r="AC636" s="401"/>
      <c r="AD636" s="401"/>
      <c r="AE636" s="401"/>
      <c r="AF636" s="401"/>
      <c r="AG636" s="401"/>
      <c r="AH636" s="401"/>
    </row>
    <row r="637" ht="12.0" customHeight="1">
      <c r="A637" s="399"/>
      <c r="B637" s="436"/>
      <c r="C637" s="424"/>
      <c r="D637" s="399" t="s">
        <v>374</v>
      </c>
      <c r="E637" s="399"/>
      <c r="F637" s="399"/>
      <c r="G637" s="436">
        <v>2.0</v>
      </c>
      <c r="H637" s="437">
        <v>85.0</v>
      </c>
      <c r="I637" s="399">
        <v>160.0</v>
      </c>
      <c r="J637" s="431">
        <v>1.1</v>
      </c>
      <c r="K637" s="439">
        <v>29920.0</v>
      </c>
      <c r="L637" s="399">
        <v>352.0</v>
      </c>
      <c r="M637" s="399"/>
      <c r="N637" s="399"/>
      <c r="O637" s="399"/>
      <c r="P637" s="399"/>
      <c r="Q637" s="399"/>
      <c r="R637" s="399"/>
      <c r="S637" s="400"/>
      <c r="T637" s="400"/>
      <c r="U637" s="400"/>
      <c r="V637" s="400"/>
      <c r="W637" s="400"/>
      <c r="X637" s="400"/>
      <c r="Y637" s="400"/>
      <c r="Z637" s="400"/>
      <c r="AA637" s="400"/>
      <c r="AB637" s="399"/>
      <c r="AC637" s="401"/>
      <c r="AD637" s="401"/>
      <c r="AE637" s="401"/>
      <c r="AF637" s="401"/>
      <c r="AG637" s="401"/>
      <c r="AH637" s="401"/>
    </row>
    <row r="638" ht="12.0" customHeight="1">
      <c r="A638" s="399"/>
      <c r="B638" s="436"/>
      <c r="C638" s="424"/>
      <c r="D638" s="399" t="s">
        <v>375</v>
      </c>
      <c r="E638" s="436"/>
      <c r="F638" s="437"/>
      <c r="G638" s="435">
        <v>1.0</v>
      </c>
      <c r="H638" s="437">
        <v>130.0</v>
      </c>
      <c r="I638" s="441">
        <v>80.0</v>
      </c>
      <c r="J638" s="431">
        <v>1.1</v>
      </c>
      <c r="K638" s="440">
        <v>11440.0</v>
      </c>
      <c r="L638" s="441">
        <v>88.0</v>
      </c>
      <c r="M638" s="399"/>
      <c r="N638" s="399"/>
      <c r="O638" s="399"/>
      <c r="P638" s="399"/>
      <c r="Q638" s="399"/>
      <c r="R638" s="399"/>
      <c r="S638" s="400"/>
      <c r="T638" s="400"/>
      <c r="U638" s="400"/>
      <c r="V638" s="400"/>
      <c r="W638" s="400"/>
      <c r="X638" s="400"/>
      <c r="Y638" s="400"/>
      <c r="Z638" s="400"/>
      <c r="AA638" s="400"/>
      <c r="AB638" s="399"/>
      <c r="AC638" s="401"/>
      <c r="AD638" s="401"/>
      <c r="AE638" s="401"/>
      <c r="AF638" s="401"/>
      <c r="AG638" s="401"/>
      <c r="AH638" s="401"/>
    </row>
    <row r="639" ht="12.0" customHeight="1">
      <c r="A639" s="399"/>
      <c r="B639" s="436"/>
      <c r="C639" s="424"/>
      <c r="D639" s="399"/>
      <c r="E639" s="399"/>
      <c r="F639" s="399"/>
      <c r="G639" s="436">
        <v>3.0</v>
      </c>
      <c r="H639" s="399"/>
      <c r="I639" s="399">
        <v>240.0</v>
      </c>
      <c r="J639" s="430"/>
      <c r="K639" s="439">
        <v>41360.0</v>
      </c>
      <c r="L639" s="399">
        <v>440.0</v>
      </c>
      <c r="M639" s="399"/>
      <c r="N639" s="399"/>
      <c r="O639" s="399"/>
      <c r="P639" s="399"/>
      <c r="Q639" s="399"/>
      <c r="R639" s="399"/>
      <c r="S639" s="400"/>
      <c r="T639" s="400"/>
      <c r="U639" s="400"/>
      <c r="V639" s="400"/>
      <c r="W639" s="400"/>
      <c r="X639" s="400"/>
      <c r="Y639" s="400"/>
      <c r="Z639" s="400"/>
      <c r="AA639" s="400"/>
      <c r="AB639" s="399"/>
      <c r="AC639" s="401"/>
      <c r="AD639" s="401"/>
      <c r="AE639" s="401"/>
      <c r="AF639" s="401"/>
      <c r="AG639" s="401"/>
      <c r="AH639" s="401"/>
    </row>
    <row r="640" ht="12.0" customHeight="1">
      <c r="A640" s="399"/>
      <c r="B640" s="399"/>
      <c r="C640" s="399"/>
      <c r="D640" s="399"/>
      <c r="E640" s="399"/>
      <c r="F640" s="399"/>
      <c r="G640" s="399"/>
      <c r="H640" s="399"/>
      <c r="I640" s="399"/>
      <c r="J640" s="399"/>
      <c r="K640" s="399"/>
      <c r="L640" s="399"/>
      <c r="M640" s="399"/>
      <c r="N640" s="399"/>
      <c r="O640" s="399"/>
      <c r="P640" s="399"/>
      <c r="Q640" s="399"/>
      <c r="R640" s="399"/>
      <c r="S640" s="400"/>
      <c r="T640" s="399"/>
      <c r="U640" s="400"/>
      <c r="V640" s="400"/>
      <c r="W640" s="400"/>
      <c r="X640" s="400"/>
      <c r="Y640" s="400"/>
      <c r="Z640" s="400"/>
      <c r="AA640" s="400"/>
      <c r="AB640" s="399"/>
      <c r="AC640" s="401"/>
      <c r="AD640" s="401"/>
      <c r="AE640" s="401"/>
      <c r="AF640" s="401"/>
      <c r="AG640" s="401"/>
      <c r="AH640" s="401"/>
    </row>
    <row r="641" ht="12.0" customHeight="1">
      <c r="A641" s="399"/>
      <c r="B641" s="399"/>
      <c r="C641" s="399"/>
      <c r="D641" s="399"/>
      <c r="E641" s="399"/>
      <c r="F641" s="399"/>
      <c r="G641" s="399"/>
      <c r="H641" s="399"/>
      <c r="I641" s="399"/>
      <c r="J641" s="399"/>
      <c r="K641" s="399"/>
      <c r="L641" s="399"/>
      <c r="M641" s="399"/>
      <c r="N641" s="399"/>
      <c r="O641" s="399"/>
      <c r="P641" s="399"/>
      <c r="Q641" s="399"/>
      <c r="R641" s="399"/>
      <c r="S641" s="400"/>
      <c r="T641" s="399"/>
      <c r="U641" s="400"/>
      <c r="V641" s="400"/>
      <c r="W641" s="400"/>
      <c r="X641" s="400"/>
      <c r="Y641" s="400"/>
      <c r="Z641" s="400"/>
      <c r="AA641" s="400"/>
      <c r="AB641" s="399"/>
      <c r="AC641" s="401"/>
      <c r="AD641" s="401"/>
      <c r="AE641" s="401"/>
      <c r="AF641" s="401"/>
      <c r="AG641" s="401"/>
      <c r="AH641" s="401"/>
    </row>
    <row r="642" ht="12.0" customHeight="1">
      <c r="A642" s="399"/>
      <c r="B642" s="401" t="s">
        <v>862</v>
      </c>
      <c r="C642" s="401"/>
      <c r="D642" s="401"/>
      <c r="E642" s="401"/>
      <c r="F642" s="401"/>
      <c r="G642" s="401"/>
      <c r="H642" s="399"/>
      <c r="I642" s="399"/>
      <c r="J642" s="399"/>
      <c r="K642" s="399"/>
      <c r="L642" s="399"/>
      <c r="M642" s="399"/>
      <c r="N642" s="399"/>
      <c r="O642" s="399"/>
      <c r="P642" s="399"/>
      <c r="Q642" s="399"/>
      <c r="R642" s="399"/>
      <c r="S642" s="400"/>
      <c r="T642" s="399"/>
      <c r="U642" s="400"/>
      <c r="V642" s="400"/>
      <c r="W642" s="400"/>
      <c r="X642" s="400"/>
      <c r="Y642" s="400"/>
      <c r="Z642" s="400"/>
      <c r="AA642" s="400"/>
      <c r="AB642" s="399"/>
      <c r="AC642" s="401"/>
      <c r="AD642" s="401"/>
      <c r="AE642" s="401"/>
      <c r="AF642" s="401"/>
      <c r="AG642" s="401"/>
      <c r="AH642" s="401"/>
    </row>
    <row r="643" ht="12.0" customHeight="1">
      <c r="A643" s="399"/>
      <c r="B643" s="401"/>
      <c r="C643" s="401"/>
      <c r="D643" s="401"/>
      <c r="E643" s="401"/>
      <c r="F643" s="401"/>
      <c r="G643" s="401"/>
      <c r="H643" s="399"/>
      <c r="I643" s="399"/>
      <c r="J643" s="399"/>
      <c r="K643" s="399"/>
      <c r="L643" s="399"/>
      <c r="M643" s="399"/>
      <c r="N643" s="399"/>
      <c r="O643" s="399"/>
      <c r="P643" s="399"/>
      <c r="Q643" s="399"/>
      <c r="R643" s="399"/>
      <c r="S643" s="400"/>
      <c r="T643" s="399"/>
      <c r="U643" s="400"/>
      <c r="V643" s="400"/>
      <c r="W643" s="400"/>
      <c r="X643" s="400"/>
      <c r="Y643" s="400"/>
      <c r="Z643" s="400"/>
      <c r="AA643" s="400"/>
      <c r="AB643" s="399"/>
      <c r="AC643" s="401"/>
      <c r="AD643" s="401"/>
      <c r="AE643" s="401"/>
      <c r="AF643" s="401"/>
      <c r="AG643" s="401"/>
      <c r="AH643" s="401"/>
    </row>
    <row r="644" ht="12.0" customHeight="1">
      <c r="A644" s="399"/>
      <c r="B644" s="514" t="s">
        <v>298</v>
      </c>
      <c r="C644" s="401"/>
      <c r="D644" s="401"/>
      <c r="E644" s="515" t="s">
        <v>357</v>
      </c>
      <c r="F644" s="516" t="s">
        <v>155</v>
      </c>
      <c r="G644" s="401"/>
      <c r="H644" s="399"/>
      <c r="I644" s="399"/>
      <c r="J644" s="399"/>
      <c r="K644" s="399"/>
      <c r="L644" s="399"/>
      <c r="M644" s="399"/>
      <c r="N644" s="399"/>
      <c r="O644" s="399"/>
      <c r="P644" s="399"/>
      <c r="Q644" s="399"/>
      <c r="R644" s="399"/>
      <c r="S644" s="400"/>
      <c r="T644" s="399"/>
      <c r="U644" s="400"/>
      <c r="V644" s="400"/>
      <c r="W644" s="400"/>
      <c r="X644" s="400"/>
      <c r="Y644" s="400"/>
      <c r="Z644" s="400"/>
      <c r="AA644" s="400"/>
      <c r="AB644" s="399"/>
      <c r="AC644" s="401"/>
      <c r="AD644" s="401"/>
      <c r="AE644" s="401"/>
      <c r="AF644" s="401"/>
      <c r="AG644" s="401"/>
      <c r="AH644" s="401"/>
    </row>
    <row r="645" ht="12.0" customHeight="1">
      <c r="A645" s="399"/>
      <c r="B645" s="401" t="s">
        <v>589</v>
      </c>
      <c r="C645" s="401"/>
      <c r="D645" s="401"/>
      <c r="E645" s="516">
        <v>12.0</v>
      </c>
      <c r="F645" s="517">
        <v>56.56</v>
      </c>
      <c r="G645" s="428">
        <f>F645*E645</f>
        <v>678.72</v>
      </c>
      <c r="H645" s="399"/>
      <c r="I645" s="399"/>
      <c r="J645" s="399"/>
      <c r="K645" s="399"/>
      <c r="L645" s="399"/>
      <c r="M645" s="399"/>
      <c r="N645" s="399"/>
      <c r="O645" s="399"/>
      <c r="P645" s="399"/>
      <c r="Q645" s="399"/>
      <c r="R645" s="399"/>
      <c r="S645" s="400"/>
      <c r="T645" s="399"/>
      <c r="U645" s="400"/>
      <c r="V645" s="400"/>
      <c r="W645" s="400"/>
      <c r="X645" s="400"/>
      <c r="Y645" s="400"/>
      <c r="Z645" s="400"/>
      <c r="AA645" s="400"/>
      <c r="AB645" s="399"/>
      <c r="AC645" s="401"/>
      <c r="AD645" s="401"/>
      <c r="AE645" s="401"/>
      <c r="AF645" s="401"/>
      <c r="AG645" s="401"/>
      <c r="AH645" s="401"/>
    </row>
    <row r="646" ht="12.0" customHeight="1">
      <c r="A646" s="399"/>
      <c r="B646" s="401"/>
      <c r="C646" s="401"/>
      <c r="D646" s="401"/>
      <c r="E646" s="401"/>
      <c r="F646" s="401"/>
      <c r="G646" s="401"/>
      <c r="H646" s="399"/>
      <c r="I646" s="399"/>
      <c r="J646" s="399"/>
      <c r="K646" s="399"/>
      <c r="L646" s="399"/>
      <c r="M646" s="399"/>
      <c r="N646" s="399"/>
      <c r="O646" s="399"/>
      <c r="P646" s="399"/>
      <c r="Q646" s="399"/>
      <c r="R646" s="399"/>
      <c r="S646" s="400"/>
      <c r="T646" s="399"/>
      <c r="U646" s="400"/>
      <c r="V646" s="400"/>
      <c r="W646" s="400"/>
      <c r="X646" s="400"/>
      <c r="Y646" s="400"/>
      <c r="Z646" s="400"/>
      <c r="AA646" s="400"/>
      <c r="AB646" s="399"/>
      <c r="AC646" s="401"/>
      <c r="AD646" s="401"/>
      <c r="AE646" s="401"/>
      <c r="AF646" s="401"/>
      <c r="AG646" s="401"/>
      <c r="AH646" s="401"/>
    </row>
    <row r="647" ht="12.0" customHeight="1">
      <c r="A647" s="399"/>
      <c r="B647" s="401" t="s">
        <v>1113</v>
      </c>
      <c r="C647" s="401"/>
      <c r="D647" s="401"/>
      <c r="E647" s="401"/>
      <c r="F647" s="401"/>
      <c r="G647" s="401"/>
      <c r="H647" s="399"/>
      <c r="I647" s="399"/>
      <c r="J647" s="399"/>
      <c r="K647" s="399"/>
      <c r="L647" s="399"/>
      <c r="M647" s="399"/>
      <c r="N647" s="399"/>
      <c r="O647" s="399"/>
      <c r="P647" s="399"/>
      <c r="Q647" s="399"/>
      <c r="R647" s="399"/>
      <c r="S647" s="400"/>
      <c r="T647" s="399"/>
      <c r="U647" s="400"/>
      <c r="V647" s="400"/>
      <c r="W647" s="400"/>
      <c r="X647" s="400"/>
      <c r="Y647" s="400"/>
      <c r="Z647" s="400"/>
      <c r="AA647" s="400"/>
      <c r="AB647" s="399"/>
      <c r="AC647" s="401"/>
      <c r="AD647" s="401"/>
      <c r="AE647" s="401"/>
      <c r="AF647" s="401"/>
      <c r="AG647" s="401"/>
      <c r="AH647" s="401"/>
    </row>
    <row r="648" ht="12.0" customHeight="1">
      <c r="A648" s="399"/>
      <c r="B648" s="401"/>
      <c r="C648" s="401"/>
      <c r="D648" s="401"/>
      <c r="E648" s="401"/>
      <c r="F648" s="401"/>
      <c r="G648" s="401"/>
      <c r="H648" s="399"/>
      <c r="I648" s="399"/>
      <c r="J648" s="399"/>
      <c r="K648" s="399"/>
      <c r="L648" s="399"/>
      <c r="M648" s="399"/>
      <c r="N648" s="399"/>
      <c r="O648" s="399"/>
      <c r="P648" s="399"/>
      <c r="Q648" s="399"/>
      <c r="R648" s="399"/>
      <c r="S648" s="400"/>
      <c r="T648" s="399"/>
      <c r="U648" s="400"/>
      <c r="V648" s="400"/>
      <c r="W648" s="400"/>
      <c r="X648" s="400"/>
      <c r="Y648" s="400"/>
      <c r="Z648" s="400"/>
      <c r="AA648" s="400"/>
      <c r="AB648" s="399"/>
      <c r="AC648" s="401"/>
      <c r="AD648" s="401"/>
      <c r="AE648" s="401"/>
      <c r="AF648" s="401"/>
      <c r="AG648" s="401"/>
      <c r="AH648" s="401"/>
    </row>
    <row r="649" ht="12.0" customHeight="1">
      <c r="A649" s="399"/>
      <c r="B649" s="514" t="s">
        <v>298</v>
      </c>
      <c r="C649" s="401"/>
      <c r="D649" s="401"/>
      <c r="E649" s="515" t="s">
        <v>357</v>
      </c>
      <c r="F649" s="516" t="s">
        <v>155</v>
      </c>
      <c r="G649" s="401"/>
      <c r="H649" s="399"/>
      <c r="I649" s="399"/>
      <c r="J649" s="399"/>
      <c r="K649" s="399"/>
      <c r="L649" s="399"/>
      <c r="M649" s="399"/>
      <c r="N649" s="399"/>
      <c r="O649" s="399"/>
      <c r="P649" s="399"/>
      <c r="Q649" s="399"/>
      <c r="R649" s="399"/>
      <c r="S649" s="400"/>
      <c r="T649" s="399"/>
      <c r="U649" s="400"/>
      <c r="V649" s="400"/>
      <c r="W649" s="400"/>
      <c r="X649" s="400"/>
      <c r="Y649" s="400"/>
      <c r="Z649" s="400"/>
      <c r="AA649" s="400"/>
      <c r="AB649" s="399"/>
      <c r="AC649" s="401"/>
      <c r="AD649" s="401"/>
      <c r="AE649" s="401"/>
      <c r="AF649" s="401"/>
      <c r="AG649" s="401"/>
      <c r="AH649" s="401"/>
    </row>
    <row r="650" ht="12.0" customHeight="1">
      <c r="A650" s="399"/>
      <c r="B650" s="401" t="s">
        <v>589</v>
      </c>
      <c r="C650" s="401"/>
      <c r="D650" s="401"/>
      <c r="E650" s="516">
        <f>6*2</f>
        <v>12</v>
      </c>
      <c r="F650" s="517">
        <f>F645</f>
        <v>56.56</v>
      </c>
      <c r="G650" s="428">
        <f>F650*E650</f>
        <v>678.72</v>
      </c>
      <c r="H650" s="399"/>
      <c r="I650" s="399"/>
      <c r="J650" s="399"/>
      <c r="K650" s="399"/>
      <c r="L650" s="399"/>
      <c r="M650" s="399"/>
      <c r="N650" s="399"/>
      <c r="O650" s="399"/>
      <c r="P650" s="399"/>
      <c r="Q650" s="399"/>
      <c r="R650" s="399"/>
      <c r="S650" s="400"/>
      <c r="T650" s="399"/>
      <c r="U650" s="400"/>
      <c r="V650" s="400"/>
      <c r="W650" s="400"/>
      <c r="X650" s="400"/>
      <c r="Y650" s="400"/>
      <c r="Z650" s="400"/>
      <c r="AA650" s="400"/>
      <c r="AB650" s="399"/>
      <c r="AC650" s="401"/>
      <c r="AD650" s="401"/>
      <c r="AE650" s="401"/>
      <c r="AF650" s="401"/>
      <c r="AG650" s="401"/>
      <c r="AH650" s="401"/>
    </row>
    <row r="651" ht="12.0" customHeight="1">
      <c r="A651" s="399"/>
      <c r="B651" s="399"/>
      <c r="C651" s="399"/>
      <c r="D651" s="399"/>
      <c r="E651" s="436"/>
      <c r="F651" s="399"/>
      <c r="G651" s="399"/>
      <c r="H651" s="399"/>
      <c r="I651" s="399"/>
      <c r="J651" s="399"/>
      <c r="K651" s="399"/>
      <c r="L651" s="399"/>
      <c r="M651" s="399"/>
      <c r="N651" s="399"/>
      <c r="O651" s="399"/>
      <c r="P651" s="399"/>
      <c r="Q651" s="399"/>
      <c r="R651" s="399"/>
      <c r="S651" s="400"/>
      <c r="T651" s="399"/>
      <c r="U651" s="400"/>
      <c r="V651" s="400"/>
      <c r="W651" s="400"/>
      <c r="X651" s="400"/>
      <c r="Y651" s="400"/>
      <c r="Z651" s="400"/>
      <c r="AA651" s="400"/>
      <c r="AB651" s="399"/>
      <c r="AC651" s="401"/>
      <c r="AD651" s="401"/>
      <c r="AE651" s="401"/>
      <c r="AF651" s="401"/>
      <c r="AG651" s="401"/>
      <c r="AH651" s="401"/>
    </row>
    <row r="652" ht="12.0" customHeight="1">
      <c r="A652" s="399"/>
      <c r="B652" s="399"/>
      <c r="C652" s="399"/>
      <c r="D652" s="399"/>
      <c r="E652" s="399"/>
      <c r="F652" s="399"/>
      <c r="G652" s="399"/>
      <c r="H652" s="399"/>
      <c r="I652" s="399"/>
      <c r="J652" s="399"/>
      <c r="K652" s="399"/>
      <c r="L652" s="399"/>
      <c r="M652" s="399"/>
      <c r="N652" s="399"/>
      <c r="O652" s="399"/>
      <c r="P652" s="399"/>
      <c r="Q652" s="399"/>
      <c r="R652" s="399"/>
      <c r="S652" s="400"/>
      <c r="T652" s="399"/>
      <c r="U652" s="400"/>
      <c r="V652" s="400"/>
      <c r="W652" s="400"/>
      <c r="X652" s="400"/>
      <c r="Y652" s="400"/>
      <c r="Z652" s="400"/>
      <c r="AA652" s="400"/>
      <c r="AB652" s="399"/>
      <c r="AC652" s="401"/>
      <c r="AD652" s="401"/>
      <c r="AE652" s="401"/>
      <c r="AF652" s="401"/>
      <c r="AG652" s="401"/>
      <c r="AH652" s="401"/>
    </row>
    <row r="653" ht="12.0" customHeight="1">
      <c r="A653" s="399"/>
      <c r="B653" s="399"/>
      <c r="C653" s="399"/>
      <c r="D653" s="399"/>
      <c r="E653" s="399"/>
      <c r="F653" s="399"/>
      <c r="G653" s="399"/>
      <c r="H653" s="399"/>
      <c r="I653" s="399"/>
      <c r="J653" s="399"/>
      <c r="K653" s="399"/>
      <c r="L653" s="399"/>
      <c r="M653" s="399"/>
      <c r="N653" s="399"/>
      <c r="O653" s="399"/>
      <c r="P653" s="399"/>
      <c r="Q653" s="399"/>
      <c r="R653" s="399"/>
      <c r="S653" s="400"/>
      <c r="T653" s="399"/>
      <c r="U653" s="400"/>
      <c r="V653" s="400"/>
      <c r="W653" s="400"/>
      <c r="X653" s="400"/>
      <c r="Y653" s="400"/>
      <c r="Z653" s="400"/>
      <c r="AA653" s="400"/>
      <c r="AB653" s="399"/>
      <c r="AC653" s="401"/>
      <c r="AD653" s="401"/>
      <c r="AE653" s="401"/>
      <c r="AF653" s="401"/>
      <c r="AG653" s="401"/>
      <c r="AH653" s="401"/>
    </row>
    <row r="654" ht="12.0" customHeight="1">
      <c r="A654" s="399"/>
      <c r="B654" s="399"/>
      <c r="C654" s="399"/>
      <c r="D654" s="399"/>
      <c r="E654" s="399"/>
      <c r="F654" s="399"/>
      <c r="G654" s="399"/>
      <c r="H654" s="399"/>
      <c r="I654" s="399"/>
      <c r="J654" s="399"/>
      <c r="K654" s="399"/>
      <c r="L654" s="399"/>
      <c r="M654" s="399"/>
      <c r="N654" s="399"/>
      <c r="O654" s="399"/>
      <c r="P654" s="399"/>
      <c r="Q654" s="399"/>
      <c r="R654" s="399"/>
      <c r="S654" s="400"/>
      <c r="T654" s="399"/>
      <c r="U654" s="400"/>
      <c r="V654" s="400"/>
      <c r="W654" s="400"/>
      <c r="X654" s="400"/>
      <c r="Y654" s="400"/>
      <c r="Z654" s="400"/>
      <c r="AA654" s="400"/>
      <c r="AB654" s="399"/>
      <c r="AC654" s="401"/>
      <c r="AD654" s="401"/>
      <c r="AE654" s="401"/>
      <c r="AF654" s="401"/>
      <c r="AG654" s="401"/>
      <c r="AH654" s="401"/>
    </row>
    <row r="655" ht="12.0" customHeight="1">
      <c r="A655" s="399"/>
      <c r="B655" s="399"/>
      <c r="C655" s="399"/>
      <c r="D655" s="399"/>
      <c r="E655" s="399"/>
      <c r="F655" s="399"/>
      <c r="G655" s="399"/>
      <c r="H655" s="399"/>
      <c r="I655" s="399"/>
      <c r="J655" s="399"/>
      <c r="K655" s="399"/>
      <c r="L655" s="399"/>
      <c r="M655" s="399"/>
      <c r="N655" s="399"/>
      <c r="O655" s="399"/>
      <c r="P655" s="399"/>
      <c r="Q655" s="399"/>
      <c r="R655" s="399"/>
      <c r="S655" s="400"/>
      <c r="T655" s="399"/>
      <c r="U655" s="400"/>
      <c r="V655" s="400"/>
      <c r="W655" s="400"/>
      <c r="X655" s="400"/>
      <c r="Y655" s="400"/>
      <c r="Z655" s="400"/>
      <c r="AA655" s="400"/>
      <c r="AB655" s="399"/>
      <c r="AC655" s="401"/>
      <c r="AD655" s="401"/>
      <c r="AE655" s="401"/>
      <c r="AF655" s="401"/>
      <c r="AG655" s="401"/>
      <c r="AH655" s="401"/>
    </row>
    <row r="656" ht="12.0" customHeight="1">
      <c r="A656" s="399"/>
      <c r="B656" s="399"/>
      <c r="C656" s="399"/>
      <c r="D656" s="399"/>
      <c r="E656" s="399"/>
      <c r="F656" s="399"/>
      <c r="G656" s="399"/>
      <c r="H656" s="399"/>
      <c r="I656" s="399"/>
      <c r="J656" s="399"/>
      <c r="K656" s="399"/>
      <c r="L656" s="399"/>
      <c r="M656" s="399"/>
      <c r="N656" s="399"/>
      <c r="O656" s="399"/>
      <c r="P656" s="399"/>
      <c r="Q656" s="399"/>
      <c r="R656" s="399"/>
      <c r="S656" s="400"/>
      <c r="T656" s="399"/>
      <c r="U656" s="400"/>
      <c r="V656" s="400"/>
      <c r="W656" s="400"/>
      <c r="X656" s="400"/>
      <c r="Y656" s="400"/>
      <c r="Z656" s="400"/>
      <c r="AA656" s="400"/>
      <c r="AB656" s="399"/>
      <c r="AC656" s="401"/>
      <c r="AD656" s="401"/>
      <c r="AE656" s="401"/>
      <c r="AF656" s="401"/>
      <c r="AG656" s="401"/>
      <c r="AH656" s="401"/>
    </row>
    <row r="657" ht="12.0" customHeight="1">
      <c r="A657" s="399"/>
      <c r="B657" s="399"/>
      <c r="C657" s="399"/>
      <c r="D657" s="399"/>
      <c r="E657" s="399"/>
      <c r="F657" s="399"/>
      <c r="G657" s="399"/>
      <c r="H657" s="399"/>
      <c r="I657" s="399"/>
      <c r="J657" s="399"/>
      <c r="K657" s="399"/>
      <c r="L657" s="399"/>
      <c r="M657" s="399"/>
      <c r="N657" s="399"/>
      <c r="O657" s="399"/>
      <c r="P657" s="399"/>
      <c r="Q657" s="399"/>
      <c r="R657" s="399"/>
      <c r="S657" s="400"/>
      <c r="T657" s="399"/>
      <c r="U657" s="400"/>
      <c r="V657" s="400"/>
      <c r="W657" s="400"/>
      <c r="X657" s="400"/>
      <c r="Y657" s="400"/>
      <c r="Z657" s="400"/>
      <c r="AA657" s="400"/>
      <c r="AB657" s="399"/>
      <c r="AC657" s="401"/>
      <c r="AD657" s="401"/>
      <c r="AE657" s="401"/>
      <c r="AF657" s="401"/>
      <c r="AG657" s="401"/>
      <c r="AH657" s="401"/>
    </row>
    <row r="658" ht="12.0" customHeight="1">
      <c r="A658" s="399"/>
      <c r="B658" s="399"/>
      <c r="C658" s="399"/>
      <c r="D658" s="399"/>
      <c r="E658" s="399"/>
      <c r="F658" s="399"/>
      <c r="G658" s="399"/>
      <c r="H658" s="399"/>
      <c r="I658" s="399"/>
      <c r="J658" s="399"/>
      <c r="K658" s="399"/>
      <c r="L658" s="399"/>
      <c r="M658" s="399"/>
      <c r="N658" s="399"/>
      <c r="O658" s="399"/>
      <c r="P658" s="399"/>
      <c r="Q658" s="399"/>
      <c r="R658" s="399"/>
      <c r="S658" s="400"/>
      <c r="T658" s="399"/>
      <c r="U658" s="400"/>
      <c r="V658" s="400"/>
      <c r="W658" s="400"/>
      <c r="X658" s="400"/>
      <c r="Y658" s="400"/>
      <c r="Z658" s="400"/>
      <c r="AA658" s="400"/>
      <c r="AB658" s="399"/>
      <c r="AC658" s="401"/>
      <c r="AD658" s="401"/>
      <c r="AE658" s="401"/>
      <c r="AF658" s="401"/>
      <c r="AG658" s="401"/>
      <c r="AH658" s="401"/>
    </row>
    <row r="659" ht="12.0" customHeight="1">
      <c r="A659" s="399"/>
      <c r="B659" s="399"/>
      <c r="C659" s="399"/>
      <c r="D659" s="399"/>
      <c r="E659" s="399"/>
      <c r="F659" s="399"/>
      <c r="G659" s="399"/>
      <c r="H659" s="399"/>
      <c r="I659" s="399"/>
      <c r="J659" s="399"/>
      <c r="K659" s="399"/>
      <c r="L659" s="399"/>
      <c r="M659" s="399"/>
      <c r="N659" s="399"/>
      <c r="O659" s="399"/>
      <c r="P659" s="399"/>
      <c r="Q659" s="399"/>
      <c r="R659" s="399"/>
      <c r="S659" s="400"/>
      <c r="T659" s="399"/>
      <c r="U659" s="400"/>
      <c r="V659" s="400"/>
      <c r="W659" s="400"/>
      <c r="X659" s="400"/>
      <c r="Y659" s="400"/>
      <c r="Z659" s="400"/>
      <c r="AA659" s="400"/>
      <c r="AB659" s="399"/>
      <c r="AC659" s="401"/>
      <c r="AD659" s="401"/>
      <c r="AE659" s="401"/>
      <c r="AF659" s="401"/>
      <c r="AG659" s="401"/>
      <c r="AH659" s="401"/>
    </row>
    <row r="660" ht="12.0" customHeight="1">
      <c r="A660" s="399"/>
      <c r="B660" s="399"/>
      <c r="C660" s="399"/>
      <c r="D660" s="399"/>
      <c r="E660" s="399"/>
      <c r="F660" s="399"/>
      <c r="G660" s="399"/>
      <c r="H660" s="399"/>
      <c r="I660" s="399"/>
      <c r="J660" s="399"/>
      <c r="K660" s="399"/>
      <c r="L660" s="399"/>
      <c r="M660" s="399"/>
      <c r="N660" s="399"/>
      <c r="O660" s="399"/>
      <c r="P660" s="399"/>
      <c r="Q660" s="399"/>
      <c r="R660" s="399"/>
      <c r="S660" s="400"/>
      <c r="T660" s="399"/>
      <c r="U660" s="400"/>
      <c r="V660" s="400"/>
      <c r="W660" s="400"/>
      <c r="X660" s="400"/>
      <c r="Y660" s="400"/>
      <c r="Z660" s="400"/>
      <c r="AA660" s="400"/>
      <c r="AB660" s="399"/>
      <c r="AC660" s="401"/>
      <c r="AD660" s="401"/>
      <c r="AE660" s="401"/>
      <c r="AF660" s="401"/>
      <c r="AG660" s="401"/>
      <c r="AH660" s="401"/>
    </row>
    <row r="661" ht="12.0" customHeight="1">
      <c r="A661" s="399"/>
      <c r="B661" s="399"/>
      <c r="C661" s="399"/>
      <c r="D661" s="399"/>
      <c r="E661" s="399"/>
      <c r="F661" s="399"/>
      <c r="G661" s="399"/>
      <c r="H661" s="399"/>
      <c r="I661" s="399"/>
      <c r="J661" s="399"/>
      <c r="K661" s="399"/>
      <c r="L661" s="399"/>
      <c r="M661" s="399"/>
      <c r="N661" s="399"/>
      <c r="O661" s="399"/>
      <c r="P661" s="399"/>
      <c r="Q661" s="399"/>
      <c r="R661" s="399"/>
      <c r="S661" s="400"/>
      <c r="T661" s="399"/>
      <c r="U661" s="400"/>
      <c r="V661" s="400"/>
      <c r="W661" s="400"/>
      <c r="X661" s="400"/>
      <c r="Y661" s="400"/>
      <c r="Z661" s="400"/>
      <c r="AA661" s="400"/>
      <c r="AB661" s="399"/>
      <c r="AC661" s="401"/>
      <c r="AD661" s="401"/>
      <c r="AE661" s="401"/>
      <c r="AF661" s="401"/>
      <c r="AG661" s="401"/>
      <c r="AH661" s="401"/>
    </row>
    <row r="662" ht="12.0" customHeight="1">
      <c r="A662" s="399"/>
      <c r="B662" s="399"/>
      <c r="C662" s="399"/>
      <c r="D662" s="399"/>
      <c r="E662" s="399"/>
      <c r="F662" s="399"/>
      <c r="G662" s="399"/>
      <c r="H662" s="399"/>
      <c r="I662" s="399"/>
      <c r="J662" s="399"/>
      <c r="K662" s="399"/>
      <c r="L662" s="399"/>
      <c r="M662" s="399"/>
      <c r="N662" s="399"/>
      <c r="O662" s="399"/>
      <c r="P662" s="399"/>
      <c r="Q662" s="399"/>
      <c r="R662" s="399"/>
      <c r="S662" s="400"/>
      <c r="T662" s="399"/>
      <c r="U662" s="400"/>
      <c r="V662" s="400"/>
      <c r="W662" s="400"/>
      <c r="X662" s="400"/>
      <c r="Y662" s="400"/>
      <c r="Z662" s="400"/>
      <c r="AA662" s="400"/>
      <c r="AB662" s="399"/>
      <c r="AC662" s="401"/>
      <c r="AD662" s="401"/>
      <c r="AE662" s="401"/>
      <c r="AF662" s="401"/>
      <c r="AG662" s="401"/>
      <c r="AH662" s="401"/>
    </row>
    <row r="663" ht="12.0" customHeight="1">
      <c r="A663" s="399"/>
      <c r="B663" s="399"/>
      <c r="C663" s="399"/>
      <c r="D663" s="399"/>
      <c r="E663" s="399"/>
      <c r="F663" s="399"/>
      <c r="G663" s="399"/>
      <c r="H663" s="399"/>
      <c r="I663" s="399"/>
      <c r="J663" s="399"/>
      <c r="K663" s="399"/>
      <c r="L663" s="399"/>
      <c r="M663" s="399"/>
      <c r="N663" s="399"/>
      <c r="O663" s="399"/>
      <c r="P663" s="399"/>
      <c r="Q663" s="399"/>
      <c r="R663" s="399"/>
      <c r="S663" s="400"/>
      <c r="T663" s="399"/>
      <c r="U663" s="400"/>
      <c r="V663" s="400"/>
      <c r="W663" s="400"/>
      <c r="X663" s="400"/>
      <c r="Y663" s="400"/>
      <c r="Z663" s="400"/>
      <c r="AA663" s="400"/>
      <c r="AB663" s="399"/>
      <c r="AC663" s="401"/>
      <c r="AD663" s="401"/>
      <c r="AE663" s="401"/>
      <c r="AF663" s="401"/>
      <c r="AG663" s="401"/>
      <c r="AH663" s="401"/>
    </row>
    <row r="664" ht="12.0" customHeight="1">
      <c r="A664" s="399"/>
      <c r="B664" s="399"/>
      <c r="C664" s="399"/>
      <c r="D664" s="399"/>
      <c r="E664" s="399"/>
      <c r="F664" s="399"/>
      <c r="G664" s="399"/>
      <c r="H664" s="399"/>
      <c r="I664" s="399"/>
      <c r="J664" s="399"/>
      <c r="K664" s="399"/>
      <c r="L664" s="399"/>
      <c r="M664" s="399"/>
      <c r="N664" s="399"/>
      <c r="O664" s="399"/>
      <c r="P664" s="399"/>
      <c r="Q664" s="399"/>
      <c r="R664" s="399"/>
      <c r="S664" s="400"/>
      <c r="T664" s="399"/>
      <c r="U664" s="400"/>
      <c r="V664" s="400"/>
      <c r="W664" s="400"/>
      <c r="X664" s="400"/>
      <c r="Y664" s="400"/>
      <c r="Z664" s="400"/>
      <c r="AA664" s="400"/>
      <c r="AB664" s="399"/>
      <c r="AC664" s="401"/>
      <c r="AD664" s="401"/>
      <c r="AE664" s="401"/>
      <c r="AF664" s="401"/>
      <c r="AG664" s="401"/>
      <c r="AH664" s="401"/>
    </row>
    <row r="665" ht="12.0" customHeight="1">
      <c r="A665" s="399"/>
      <c r="B665" s="399"/>
      <c r="C665" s="399"/>
      <c r="D665" s="399"/>
      <c r="E665" s="399"/>
      <c r="F665" s="399"/>
      <c r="G665" s="399"/>
      <c r="H665" s="399"/>
      <c r="I665" s="399"/>
      <c r="J665" s="399"/>
      <c r="K665" s="399"/>
      <c r="L665" s="399"/>
      <c r="M665" s="399"/>
      <c r="N665" s="399"/>
      <c r="O665" s="399"/>
      <c r="P665" s="399"/>
      <c r="Q665" s="399"/>
      <c r="R665" s="399"/>
      <c r="S665" s="400"/>
      <c r="T665" s="399"/>
      <c r="U665" s="400"/>
      <c r="V665" s="400"/>
      <c r="W665" s="400"/>
      <c r="X665" s="400"/>
      <c r="Y665" s="400"/>
      <c r="Z665" s="400"/>
      <c r="AA665" s="400"/>
      <c r="AB665" s="399"/>
      <c r="AC665" s="401"/>
      <c r="AD665" s="401"/>
      <c r="AE665" s="401"/>
      <c r="AF665" s="401"/>
      <c r="AG665" s="401"/>
      <c r="AH665" s="401"/>
    </row>
    <row r="666" ht="12.0" customHeight="1">
      <c r="A666" s="399"/>
      <c r="B666" s="399"/>
      <c r="C666" s="399"/>
      <c r="D666" s="399"/>
      <c r="E666" s="399"/>
      <c r="F666" s="399"/>
      <c r="G666" s="399"/>
      <c r="H666" s="399"/>
      <c r="I666" s="399"/>
      <c r="J666" s="399"/>
      <c r="K666" s="399"/>
      <c r="L666" s="399"/>
      <c r="M666" s="399"/>
      <c r="N666" s="399"/>
      <c r="O666" s="399"/>
      <c r="P666" s="399"/>
      <c r="Q666" s="399"/>
      <c r="R666" s="399"/>
      <c r="S666" s="400"/>
      <c r="T666" s="399"/>
      <c r="U666" s="400"/>
      <c r="V666" s="400"/>
      <c r="W666" s="400"/>
      <c r="X666" s="400"/>
      <c r="Y666" s="400"/>
      <c r="Z666" s="400"/>
      <c r="AA666" s="400"/>
      <c r="AB666" s="399"/>
      <c r="AC666" s="401"/>
      <c r="AD666" s="401"/>
      <c r="AE666" s="401"/>
      <c r="AF666" s="401"/>
      <c r="AG666" s="401"/>
      <c r="AH666" s="401"/>
    </row>
    <row r="667" ht="12.0" customHeight="1">
      <c r="A667" s="399"/>
      <c r="B667" s="399"/>
      <c r="C667" s="399"/>
      <c r="D667" s="399"/>
      <c r="E667" s="399"/>
      <c r="F667" s="399"/>
      <c r="G667" s="399"/>
      <c r="H667" s="399"/>
      <c r="I667" s="399"/>
      <c r="J667" s="399"/>
      <c r="K667" s="399"/>
      <c r="L667" s="399"/>
      <c r="M667" s="399"/>
      <c r="N667" s="399"/>
      <c r="O667" s="399"/>
      <c r="P667" s="399"/>
      <c r="Q667" s="399"/>
      <c r="R667" s="399"/>
      <c r="S667" s="400"/>
      <c r="T667" s="399"/>
      <c r="U667" s="400"/>
      <c r="V667" s="400"/>
      <c r="W667" s="400"/>
      <c r="X667" s="400"/>
      <c r="Y667" s="400"/>
      <c r="Z667" s="400"/>
      <c r="AA667" s="400"/>
      <c r="AB667" s="399"/>
      <c r="AC667" s="401"/>
      <c r="AD667" s="401"/>
      <c r="AE667" s="401"/>
      <c r="AF667" s="401"/>
      <c r="AG667" s="401"/>
      <c r="AH667" s="401"/>
    </row>
    <row r="668" ht="12.0" customHeight="1">
      <c r="A668" s="399"/>
      <c r="B668" s="399"/>
      <c r="C668" s="399"/>
      <c r="D668" s="399"/>
      <c r="E668" s="399"/>
      <c r="F668" s="399"/>
      <c r="G668" s="399"/>
      <c r="H668" s="399"/>
      <c r="I668" s="399"/>
      <c r="J668" s="399"/>
      <c r="K668" s="399"/>
      <c r="L668" s="399"/>
      <c r="M668" s="399"/>
      <c r="N668" s="399"/>
      <c r="O668" s="399"/>
      <c r="P668" s="399"/>
      <c r="Q668" s="399"/>
      <c r="R668" s="399"/>
      <c r="S668" s="400"/>
      <c r="T668" s="399"/>
      <c r="U668" s="400"/>
      <c r="V668" s="400"/>
      <c r="W668" s="400"/>
      <c r="X668" s="400"/>
      <c r="Y668" s="400"/>
      <c r="Z668" s="400"/>
      <c r="AA668" s="400"/>
      <c r="AB668" s="399"/>
      <c r="AC668" s="401"/>
      <c r="AD668" s="401"/>
      <c r="AE668" s="401"/>
      <c r="AF668" s="401"/>
      <c r="AG668" s="401"/>
      <c r="AH668" s="401"/>
    </row>
    <row r="669" ht="12.0" customHeight="1">
      <c r="A669" s="399"/>
      <c r="B669" s="399"/>
      <c r="C669" s="399"/>
      <c r="D669" s="399"/>
      <c r="E669" s="399"/>
      <c r="F669" s="399"/>
      <c r="G669" s="399"/>
      <c r="H669" s="399"/>
      <c r="I669" s="399"/>
      <c r="J669" s="399"/>
      <c r="K669" s="399"/>
      <c r="L669" s="399"/>
      <c r="M669" s="399"/>
      <c r="N669" s="399"/>
      <c r="O669" s="399"/>
      <c r="P669" s="399"/>
      <c r="Q669" s="399"/>
      <c r="R669" s="399"/>
      <c r="S669" s="400"/>
      <c r="T669" s="399"/>
      <c r="U669" s="400"/>
      <c r="V669" s="400"/>
      <c r="W669" s="400"/>
      <c r="X669" s="400"/>
      <c r="Y669" s="400"/>
      <c r="Z669" s="400"/>
      <c r="AA669" s="400"/>
      <c r="AB669" s="399"/>
      <c r="AC669" s="401"/>
      <c r="AD669" s="401"/>
      <c r="AE669" s="401"/>
      <c r="AF669" s="401"/>
      <c r="AG669" s="401"/>
      <c r="AH669" s="401"/>
    </row>
    <row r="670" ht="12.0" customHeight="1">
      <c r="A670" s="399"/>
      <c r="B670" s="399"/>
      <c r="C670" s="399"/>
      <c r="D670" s="399"/>
      <c r="E670" s="399"/>
      <c r="F670" s="399"/>
      <c r="G670" s="399"/>
      <c r="H670" s="399"/>
      <c r="I670" s="399"/>
      <c r="J670" s="399"/>
      <c r="K670" s="399"/>
      <c r="L670" s="399"/>
      <c r="M670" s="399"/>
      <c r="N670" s="399"/>
      <c r="O670" s="399"/>
      <c r="P670" s="399"/>
      <c r="Q670" s="399"/>
      <c r="R670" s="399"/>
      <c r="S670" s="400"/>
      <c r="T670" s="399"/>
      <c r="U670" s="400"/>
      <c r="V670" s="400"/>
      <c r="W670" s="400"/>
      <c r="X670" s="400"/>
      <c r="Y670" s="400"/>
      <c r="Z670" s="400"/>
      <c r="AA670" s="400"/>
      <c r="AB670" s="399"/>
      <c r="AC670" s="401"/>
      <c r="AD670" s="401"/>
      <c r="AE670" s="401"/>
      <c r="AF670" s="401"/>
      <c r="AG670" s="401"/>
      <c r="AH670" s="401"/>
    </row>
    <row r="671" ht="12.0" customHeight="1">
      <c r="A671" s="399"/>
      <c r="B671" s="399"/>
      <c r="C671" s="399"/>
      <c r="D671" s="399"/>
      <c r="E671" s="399"/>
      <c r="F671" s="399"/>
      <c r="G671" s="399"/>
      <c r="H671" s="399"/>
      <c r="I671" s="399"/>
      <c r="J671" s="399"/>
      <c r="K671" s="399"/>
      <c r="L671" s="399"/>
      <c r="M671" s="399"/>
      <c r="N671" s="399"/>
      <c r="O671" s="399"/>
      <c r="P671" s="399"/>
      <c r="Q671" s="399"/>
      <c r="R671" s="399"/>
      <c r="S671" s="400"/>
      <c r="T671" s="399"/>
      <c r="U671" s="400"/>
      <c r="V671" s="400"/>
      <c r="W671" s="400"/>
      <c r="X671" s="400"/>
      <c r="Y671" s="400"/>
      <c r="Z671" s="400"/>
      <c r="AA671" s="400"/>
      <c r="AB671" s="399"/>
      <c r="AC671" s="401"/>
      <c r="AD671" s="401"/>
      <c r="AE671" s="401"/>
      <c r="AF671" s="401"/>
      <c r="AG671" s="401"/>
      <c r="AH671" s="401"/>
    </row>
    <row r="672" ht="12.0" customHeight="1">
      <c r="A672" s="399"/>
      <c r="B672" s="399"/>
      <c r="C672" s="399"/>
      <c r="D672" s="399"/>
      <c r="E672" s="399"/>
      <c r="F672" s="399"/>
      <c r="G672" s="399"/>
      <c r="H672" s="399"/>
      <c r="I672" s="399"/>
      <c r="J672" s="399"/>
      <c r="K672" s="399"/>
      <c r="L672" s="399"/>
      <c r="M672" s="399"/>
      <c r="N672" s="399"/>
      <c r="O672" s="399"/>
      <c r="P672" s="399"/>
      <c r="Q672" s="399"/>
      <c r="R672" s="399"/>
      <c r="S672" s="400"/>
      <c r="T672" s="399"/>
      <c r="U672" s="400"/>
      <c r="V672" s="400"/>
      <c r="W672" s="400"/>
      <c r="X672" s="400"/>
      <c r="Y672" s="400"/>
      <c r="Z672" s="400"/>
      <c r="AA672" s="400"/>
      <c r="AB672" s="399"/>
      <c r="AC672" s="401"/>
      <c r="AD672" s="401"/>
      <c r="AE672" s="401"/>
      <c r="AF672" s="401"/>
      <c r="AG672" s="401"/>
      <c r="AH672" s="401"/>
    </row>
    <row r="673" ht="12.0" customHeight="1">
      <c r="A673" s="399"/>
      <c r="B673" s="399"/>
      <c r="C673" s="399"/>
      <c r="D673" s="399"/>
      <c r="E673" s="399"/>
      <c r="F673" s="399"/>
      <c r="G673" s="399"/>
      <c r="H673" s="399"/>
      <c r="I673" s="399"/>
      <c r="J673" s="399"/>
      <c r="K673" s="399"/>
      <c r="L673" s="399"/>
      <c r="M673" s="399"/>
      <c r="N673" s="399"/>
      <c r="O673" s="399"/>
      <c r="P673" s="399"/>
      <c r="Q673" s="399"/>
      <c r="R673" s="399"/>
      <c r="S673" s="400"/>
      <c r="T673" s="399"/>
      <c r="U673" s="400"/>
      <c r="V673" s="400"/>
      <c r="W673" s="400"/>
      <c r="X673" s="400"/>
      <c r="Y673" s="400"/>
      <c r="Z673" s="400"/>
      <c r="AA673" s="400"/>
      <c r="AB673" s="399"/>
      <c r="AC673" s="401"/>
      <c r="AD673" s="401"/>
      <c r="AE673" s="401"/>
      <c r="AF673" s="401"/>
      <c r="AG673" s="401"/>
      <c r="AH673" s="401"/>
    </row>
    <row r="674" ht="12.0" customHeight="1">
      <c r="A674" s="399"/>
      <c r="B674" s="399"/>
      <c r="C674" s="399"/>
      <c r="D674" s="399"/>
      <c r="E674" s="399"/>
      <c r="F674" s="399"/>
      <c r="G674" s="399"/>
      <c r="H674" s="399"/>
      <c r="I674" s="399"/>
      <c r="J674" s="399"/>
      <c r="K674" s="399"/>
      <c r="L674" s="399"/>
      <c r="M674" s="399"/>
      <c r="N674" s="399"/>
      <c r="O674" s="399"/>
      <c r="P674" s="399"/>
      <c r="Q674" s="399"/>
      <c r="R674" s="399"/>
      <c r="S674" s="400"/>
      <c r="T674" s="399"/>
      <c r="U674" s="400"/>
      <c r="V674" s="400"/>
      <c r="W674" s="400"/>
      <c r="X674" s="400"/>
      <c r="Y674" s="400"/>
      <c r="Z674" s="400"/>
      <c r="AA674" s="400"/>
      <c r="AB674" s="399"/>
      <c r="AC674" s="401"/>
      <c r="AD674" s="401"/>
      <c r="AE674" s="401"/>
      <c r="AF674" s="401"/>
      <c r="AG674" s="401"/>
      <c r="AH674" s="401"/>
    </row>
    <row r="675" ht="12.0" customHeight="1">
      <c r="A675" s="399"/>
      <c r="B675" s="399"/>
      <c r="C675" s="399"/>
      <c r="D675" s="399"/>
      <c r="E675" s="399"/>
      <c r="F675" s="399"/>
      <c r="G675" s="399"/>
      <c r="H675" s="399"/>
      <c r="I675" s="399"/>
      <c r="J675" s="399"/>
      <c r="K675" s="399"/>
      <c r="L675" s="399"/>
      <c r="M675" s="399"/>
      <c r="N675" s="399"/>
      <c r="O675" s="399"/>
      <c r="P675" s="399"/>
      <c r="Q675" s="399"/>
      <c r="R675" s="399"/>
      <c r="S675" s="400"/>
      <c r="T675" s="399"/>
      <c r="U675" s="400"/>
      <c r="V675" s="400"/>
      <c r="W675" s="400"/>
      <c r="X675" s="400"/>
      <c r="Y675" s="400"/>
      <c r="Z675" s="400"/>
      <c r="AA675" s="400"/>
      <c r="AB675" s="399"/>
      <c r="AC675" s="401"/>
      <c r="AD675" s="401"/>
      <c r="AE675" s="401"/>
      <c r="AF675" s="401"/>
      <c r="AG675" s="401"/>
      <c r="AH675" s="401"/>
    </row>
    <row r="676" ht="12.0" customHeight="1">
      <c r="A676" s="399"/>
      <c r="B676" s="399"/>
      <c r="C676" s="399"/>
      <c r="D676" s="399"/>
      <c r="E676" s="399"/>
      <c r="F676" s="399"/>
      <c r="G676" s="399"/>
      <c r="H676" s="399"/>
      <c r="I676" s="399"/>
      <c r="J676" s="399"/>
      <c r="K676" s="399"/>
      <c r="L676" s="399"/>
      <c r="M676" s="399"/>
      <c r="N676" s="399"/>
      <c r="O676" s="399"/>
      <c r="P676" s="399"/>
      <c r="Q676" s="399"/>
      <c r="R676" s="399"/>
      <c r="S676" s="400"/>
      <c r="T676" s="399"/>
      <c r="U676" s="400"/>
      <c r="V676" s="400"/>
      <c r="W676" s="400"/>
      <c r="X676" s="400"/>
      <c r="Y676" s="400"/>
      <c r="Z676" s="400"/>
      <c r="AA676" s="400"/>
      <c r="AB676" s="399"/>
      <c r="AC676" s="401"/>
      <c r="AD676" s="401"/>
      <c r="AE676" s="401"/>
      <c r="AF676" s="401"/>
      <c r="AG676" s="401"/>
      <c r="AH676" s="401"/>
    </row>
    <row r="677" ht="12.0" customHeight="1">
      <c r="A677" s="399"/>
      <c r="B677" s="399"/>
      <c r="C677" s="399"/>
      <c r="D677" s="399"/>
      <c r="E677" s="399"/>
      <c r="F677" s="399"/>
      <c r="G677" s="399"/>
      <c r="H677" s="399"/>
      <c r="I677" s="399"/>
      <c r="J677" s="399"/>
      <c r="K677" s="399"/>
      <c r="L677" s="399"/>
      <c r="M677" s="399"/>
      <c r="N677" s="399"/>
      <c r="O677" s="399"/>
      <c r="P677" s="399"/>
      <c r="Q677" s="399"/>
      <c r="R677" s="399"/>
      <c r="S677" s="400"/>
      <c r="T677" s="399"/>
      <c r="U677" s="400"/>
      <c r="V677" s="400"/>
      <c r="W677" s="400"/>
      <c r="X677" s="400"/>
      <c r="Y677" s="400"/>
      <c r="Z677" s="400"/>
      <c r="AA677" s="400"/>
      <c r="AB677" s="399"/>
      <c r="AC677" s="401"/>
      <c r="AD677" s="401"/>
      <c r="AE677" s="401"/>
      <c r="AF677" s="401"/>
      <c r="AG677" s="401"/>
      <c r="AH677" s="401"/>
    </row>
    <row r="678" ht="12.0" customHeight="1">
      <c r="A678" s="399"/>
      <c r="B678" s="399"/>
      <c r="C678" s="399"/>
      <c r="D678" s="399"/>
      <c r="E678" s="399"/>
      <c r="F678" s="399"/>
      <c r="G678" s="399"/>
      <c r="H678" s="399"/>
      <c r="I678" s="399"/>
      <c r="J678" s="399"/>
      <c r="K678" s="399"/>
      <c r="L678" s="399"/>
      <c r="M678" s="399"/>
      <c r="N678" s="399"/>
      <c r="O678" s="399"/>
      <c r="P678" s="399"/>
      <c r="Q678" s="399"/>
      <c r="R678" s="399"/>
      <c r="S678" s="400"/>
      <c r="T678" s="399"/>
      <c r="U678" s="400"/>
      <c r="V678" s="400"/>
      <c r="W678" s="400"/>
      <c r="X678" s="400"/>
      <c r="Y678" s="400"/>
      <c r="Z678" s="400"/>
      <c r="AA678" s="400"/>
      <c r="AB678" s="399"/>
      <c r="AC678" s="401"/>
      <c r="AD678" s="401"/>
      <c r="AE678" s="401"/>
      <c r="AF678" s="401"/>
      <c r="AG678" s="401"/>
      <c r="AH678" s="401"/>
    </row>
    <row r="679" ht="12.0" customHeight="1">
      <c r="A679" s="399"/>
      <c r="B679" s="399"/>
      <c r="C679" s="399"/>
      <c r="D679" s="399"/>
      <c r="E679" s="399"/>
      <c r="F679" s="399"/>
      <c r="G679" s="399"/>
      <c r="H679" s="399"/>
      <c r="I679" s="399"/>
      <c r="J679" s="399"/>
      <c r="K679" s="399"/>
      <c r="L679" s="399"/>
      <c r="M679" s="399"/>
      <c r="N679" s="399"/>
      <c r="O679" s="399"/>
      <c r="P679" s="399"/>
      <c r="Q679" s="399"/>
      <c r="R679" s="399"/>
      <c r="S679" s="400"/>
      <c r="T679" s="399"/>
      <c r="U679" s="400"/>
      <c r="V679" s="400"/>
      <c r="W679" s="400"/>
      <c r="X679" s="400"/>
      <c r="Y679" s="400"/>
      <c r="Z679" s="400"/>
      <c r="AA679" s="400"/>
      <c r="AB679" s="399"/>
      <c r="AC679" s="401"/>
      <c r="AD679" s="401"/>
      <c r="AE679" s="401"/>
      <c r="AF679" s="401"/>
      <c r="AG679" s="401"/>
      <c r="AH679" s="401"/>
    </row>
    <row r="680" ht="12.0" customHeight="1">
      <c r="A680" s="399"/>
      <c r="B680" s="399"/>
      <c r="C680" s="399"/>
      <c r="D680" s="399"/>
      <c r="E680" s="399"/>
      <c r="F680" s="399"/>
      <c r="G680" s="399"/>
      <c r="H680" s="399"/>
      <c r="I680" s="399"/>
      <c r="J680" s="399"/>
      <c r="K680" s="399"/>
      <c r="L680" s="399"/>
      <c r="M680" s="399"/>
      <c r="N680" s="399"/>
      <c r="O680" s="399"/>
      <c r="P680" s="399"/>
      <c r="Q680" s="399"/>
      <c r="R680" s="399"/>
      <c r="S680" s="400"/>
      <c r="T680" s="399"/>
      <c r="U680" s="400"/>
      <c r="V680" s="400"/>
      <c r="W680" s="400"/>
      <c r="X680" s="400"/>
      <c r="Y680" s="400"/>
      <c r="Z680" s="400"/>
      <c r="AA680" s="400"/>
      <c r="AB680" s="399"/>
      <c r="AC680" s="401"/>
      <c r="AD680" s="401"/>
      <c r="AE680" s="401"/>
      <c r="AF680" s="401"/>
      <c r="AG680" s="401"/>
      <c r="AH680" s="401"/>
    </row>
    <row r="681" ht="12.0" customHeight="1">
      <c r="A681" s="399"/>
      <c r="B681" s="399"/>
      <c r="C681" s="399"/>
      <c r="D681" s="399"/>
      <c r="E681" s="399"/>
      <c r="F681" s="399"/>
      <c r="G681" s="399"/>
      <c r="H681" s="399"/>
      <c r="I681" s="399"/>
      <c r="J681" s="399"/>
      <c r="K681" s="399"/>
      <c r="L681" s="399"/>
      <c r="M681" s="399"/>
      <c r="N681" s="399"/>
      <c r="O681" s="399"/>
      <c r="P681" s="399"/>
      <c r="Q681" s="399"/>
      <c r="R681" s="399"/>
      <c r="S681" s="400"/>
      <c r="T681" s="399"/>
      <c r="U681" s="400"/>
      <c r="V681" s="400"/>
      <c r="W681" s="400"/>
      <c r="X681" s="400"/>
      <c r="Y681" s="400"/>
      <c r="Z681" s="400"/>
      <c r="AA681" s="400"/>
      <c r="AB681" s="399"/>
      <c r="AC681" s="401"/>
      <c r="AD681" s="401"/>
      <c r="AE681" s="401"/>
      <c r="AF681" s="401"/>
      <c r="AG681" s="401"/>
      <c r="AH681" s="401"/>
    </row>
    <row r="682" ht="12.0" customHeight="1">
      <c r="A682" s="399"/>
      <c r="B682" s="399"/>
      <c r="C682" s="399"/>
      <c r="D682" s="399"/>
      <c r="E682" s="399"/>
      <c r="F682" s="399"/>
      <c r="G682" s="399"/>
      <c r="H682" s="399"/>
      <c r="I682" s="399"/>
      <c r="J682" s="399"/>
      <c r="K682" s="399"/>
      <c r="L682" s="399"/>
      <c r="M682" s="399"/>
      <c r="N682" s="399"/>
      <c r="O682" s="399"/>
      <c r="P682" s="399"/>
      <c r="Q682" s="399"/>
      <c r="R682" s="399"/>
      <c r="S682" s="400"/>
      <c r="T682" s="399"/>
      <c r="U682" s="400"/>
      <c r="V682" s="400"/>
      <c r="W682" s="400"/>
      <c r="X682" s="400"/>
      <c r="Y682" s="400"/>
      <c r="Z682" s="400"/>
      <c r="AA682" s="400"/>
      <c r="AB682" s="399"/>
      <c r="AC682" s="401"/>
      <c r="AD682" s="401"/>
      <c r="AE682" s="401"/>
      <c r="AF682" s="401"/>
      <c r="AG682" s="401"/>
      <c r="AH682" s="401"/>
    </row>
    <row r="683" ht="12.0" customHeight="1">
      <c r="A683" s="399"/>
      <c r="B683" s="399"/>
      <c r="C683" s="399"/>
      <c r="D683" s="399"/>
      <c r="E683" s="399"/>
      <c r="F683" s="399"/>
      <c r="G683" s="399"/>
      <c r="H683" s="399"/>
      <c r="I683" s="399"/>
      <c r="J683" s="399"/>
      <c r="K683" s="399"/>
      <c r="L683" s="399"/>
      <c r="M683" s="399"/>
      <c r="N683" s="399"/>
      <c r="O683" s="399"/>
      <c r="P683" s="399"/>
      <c r="Q683" s="399"/>
      <c r="R683" s="399"/>
      <c r="S683" s="400"/>
      <c r="T683" s="399"/>
      <c r="U683" s="400"/>
      <c r="V683" s="400"/>
      <c r="W683" s="400"/>
      <c r="X683" s="400"/>
      <c r="Y683" s="400"/>
      <c r="Z683" s="400"/>
      <c r="AA683" s="400"/>
      <c r="AB683" s="399"/>
      <c r="AC683" s="401"/>
      <c r="AD683" s="401"/>
      <c r="AE683" s="401"/>
      <c r="AF683" s="401"/>
      <c r="AG683" s="401"/>
      <c r="AH683" s="401"/>
    </row>
    <row r="684" ht="12.0" customHeight="1">
      <c r="A684" s="399"/>
      <c r="B684" s="399"/>
      <c r="C684" s="399"/>
      <c r="D684" s="399"/>
      <c r="E684" s="399"/>
      <c r="F684" s="399"/>
      <c r="G684" s="399"/>
      <c r="H684" s="399"/>
      <c r="I684" s="399"/>
      <c r="J684" s="399"/>
      <c r="K684" s="399"/>
      <c r="L684" s="399"/>
      <c r="M684" s="399"/>
      <c r="N684" s="399"/>
      <c r="O684" s="399"/>
      <c r="P684" s="399"/>
      <c r="Q684" s="399"/>
      <c r="R684" s="399"/>
      <c r="S684" s="400"/>
      <c r="T684" s="399"/>
      <c r="U684" s="400"/>
      <c r="V684" s="400"/>
      <c r="W684" s="400"/>
      <c r="X684" s="400"/>
      <c r="Y684" s="400"/>
      <c r="Z684" s="400"/>
      <c r="AA684" s="400"/>
      <c r="AB684" s="399"/>
      <c r="AC684" s="401"/>
      <c r="AD684" s="401"/>
      <c r="AE684" s="401"/>
      <c r="AF684" s="401"/>
      <c r="AG684" s="401"/>
      <c r="AH684" s="401"/>
    </row>
    <row r="685" ht="12.0" customHeight="1">
      <c r="A685" s="399"/>
      <c r="B685" s="399"/>
      <c r="C685" s="399"/>
      <c r="D685" s="399"/>
      <c r="E685" s="399"/>
      <c r="F685" s="399"/>
      <c r="G685" s="399"/>
      <c r="H685" s="399"/>
      <c r="I685" s="399"/>
      <c r="J685" s="399"/>
      <c r="K685" s="399"/>
      <c r="L685" s="399"/>
      <c r="M685" s="399"/>
      <c r="N685" s="399"/>
      <c r="O685" s="399"/>
      <c r="P685" s="399"/>
      <c r="Q685" s="399"/>
      <c r="R685" s="399"/>
      <c r="S685" s="400"/>
      <c r="T685" s="399"/>
      <c r="U685" s="400"/>
      <c r="V685" s="400"/>
      <c r="W685" s="400"/>
      <c r="X685" s="400"/>
      <c r="Y685" s="400"/>
      <c r="Z685" s="400"/>
      <c r="AA685" s="400"/>
      <c r="AB685" s="399"/>
      <c r="AC685" s="401"/>
      <c r="AD685" s="401"/>
      <c r="AE685" s="401"/>
      <c r="AF685" s="401"/>
      <c r="AG685" s="401"/>
      <c r="AH685" s="401"/>
    </row>
    <row r="686" ht="12.0" customHeight="1">
      <c r="A686" s="399"/>
      <c r="B686" s="399"/>
      <c r="C686" s="399"/>
      <c r="D686" s="399"/>
      <c r="E686" s="399"/>
      <c r="F686" s="399"/>
      <c r="G686" s="399"/>
      <c r="H686" s="399"/>
      <c r="I686" s="399"/>
      <c r="J686" s="399"/>
      <c r="K686" s="399"/>
      <c r="L686" s="399"/>
      <c r="M686" s="399"/>
      <c r="N686" s="399"/>
      <c r="O686" s="399"/>
      <c r="P686" s="399"/>
      <c r="Q686" s="399"/>
      <c r="R686" s="399"/>
      <c r="S686" s="400"/>
      <c r="T686" s="399"/>
      <c r="U686" s="400"/>
      <c r="V686" s="400"/>
      <c r="W686" s="400"/>
      <c r="X686" s="400"/>
      <c r="Y686" s="400"/>
      <c r="Z686" s="400"/>
      <c r="AA686" s="400"/>
      <c r="AB686" s="399"/>
      <c r="AC686" s="401"/>
      <c r="AD686" s="401"/>
      <c r="AE686" s="401"/>
      <c r="AF686" s="401"/>
      <c r="AG686" s="401"/>
      <c r="AH686" s="401"/>
    </row>
    <row r="687" ht="12.0" customHeight="1">
      <c r="A687" s="399"/>
      <c r="B687" s="399"/>
      <c r="C687" s="399"/>
      <c r="D687" s="399"/>
      <c r="E687" s="399"/>
      <c r="F687" s="399"/>
      <c r="G687" s="399"/>
      <c r="H687" s="399"/>
      <c r="I687" s="399"/>
      <c r="J687" s="399"/>
      <c r="K687" s="399"/>
      <c r="L687" s="399"/>
      <c r="M687" s="399"/>
      <c r="N687" s="399"/>
      <c r="O687" s="399"/>
      <c r="P687" s="399"/>
      <c r="Q687" s="399"/>
      <c r="R687" s="399"/>
      <c r="S687" s="400"/>
      <c r="T687" s="399"/>
      <c r="U687" s="400"/>
      <c r="V687" s="400"/>
      <c r="W687" s="400"/>
      <c r="X687" s="400"/>
      <c r="Y687" s="400"/>
      <c r="Z687" s="400"/>
      <c r="AA687" s="400"/>
      <c r="AB687" s="399"/>
      <c r="AC687" s="401"/>
      <c r="AD687" s="401"/>
      <c r="AE687" s="401"/>
      <c r="AF687" s="401"/>
      <c r="AG687" s="401"/>
      <c r="AH687" s="401"/>
    </row>
    <row r="688" ht="12.0" customHeight="1">
      <c r="A688" s="399"/>
      <c r="B688" s="399"/>
      <c r="C688" s="399"/>
      <c r="D688" s="399"/>
      <c r="E688" s="399"/>
      <c r="F688" s="399"/>
      <c r="G688" s="399"/>
      <c r="H688" s="399"/>
      <c r="I688" s="399"/>
      <c r="J688" s="399"/>
      <c r="K688" s="399"/>
      <c r="L688" s="399"/>
      <c r="M688" s="399"/>
      <c r="N688" s="399"/>
      <c r="O688" s="399"/>
      <c r="P688" s="399"/>
      <c r="Q688" s="399"/>
      <c r="R688" s="399"/>
      <c r="S688" s="400"/>
      <c r="T688" s="399"/>
      <c r="U688" s="400"/>
      <c r="V688" s="400"/>
      <c r="W688" s="400"/>
      <c r="X688" s="400"/>
      <c r="Y688" s="400"/>
      <c r="Z688" s="400"/>
      <c r="AA688" s="400"/>
      <c r="AB688" s="399"/>
      <c r="AC688" s="401"/>
      <c r="AD688" s="401"/>
      <c r="AE688" s="401"/>
      <c r="AF688" s="401"/>
      <c r="AG688" s="401"/>
      <c r="AH688" s="401"/>
    </row>
    <row r="689" ht="12.0" customHeight="1">
      <c r="A689" s="399"/>
      <c r="B689" s="399"/>
      <c r="C689" s="399"/>
      <c r="D689" s="399"/>
      <c r="E689" s="399"/>
      <c r="F689" s="399"/>
      <c r="G689" s="399"/>
      <c r="H689" s="399"/>
      <c r="I689" s="399"/>
      <c r="J689" s="399"/>
      <c r="K689" s="399"/>
      <c r="L689" s="399"/>
      <c r="M689" s="399"/>
      <c r="N689" s="399"/>
      <c r="O689" s="399"/>
      <c r="P689" s="399"/>
      <c r="Q689" s="399"/>
      <c r="R689" s="399"/>
      <c r="S689" s="400"/>
      <c r="T689" s="399"/>
      <c r="U689" s="400"/>
      <c r="V689" s="400"/>
      <c r="W689" s="400"/>
      <c r="X689" s="400"/>
      <c r="Y689" s="400"/>
      <c r="Z689" s="400"/>
      <c r="AA689" s="400"/>
      <c r="AB689" s="399"/>
      <c r="AC689" s="401"/>
      <c r="AD689" s="401"/>
      <c r="AE689" s="401"/>
      <c r="AF689" s="401"/>
      <c r="AG689" s="401"/>
      <c r="AH689" s="401"/>
    </row>
    <row r="690" ht="12.0" customHeight="1">
      <c r="A690" s="399"/>
      <c r="B690" s="399"/>
      <c r="C690" s="399"/>
      <c r="D690" s="399"/>
      <c r="E690" s="399"/>
      <c r="F690" s="399"/>
      <c r="G690" s="399"/>
      <c r="H690" s="399"/>
      <c r="I690" s="399"/>
      <c r="J690" s="399"/>
      <c r="K690" s="399"/>
      <c r="L690" s="399"/>
      <c r="M690" s="399"/>
      <c r="N690" s="399"/>
      <c r="O690" s="399"/>
      <c r="P690" s="399"/>
      <c r="Q690" s="399"/>
      <c r="R690" s="399"/>
      <c r="S690" s="400"/>
      <c r="T690" s="399"/>
      <c r="U690" s="400"/>
      <c r="V690" s="400"/>
      <c r="W690" s="400"/>
      <c r="X690" s="400"/>
      <c r="Y690" s="400"/>
      <c r="Z690" s="400"/>
      <c r="AA690" s="400"/>
      <c r="AB690" s="399"/>
      <c r="AC690" s="401"/>
      <c r="AD690" s="401"/>
      <c r="AE690" s="401"/>
      <c r="AF690" s="401"/>
      <c r="AG690" s="401"/>
      <c r="AH690" s="401"/>
    </row>
    <row r="691" ht="12.0" customHeight="1">
      <c r="A691" s="399"/>
      <c r="B691" s="399"/>
      <c r="C691" s="399"/>
      <c r="D691" s="399"/>
      <c r="E691" s="399"/>
      <c r="F691" s="399"/>
      <c r="G691" s="399"/>
      <c r="H691" s="399"/>
      <c r="I691" s="399"/>
      <c r="J691" s="399"/>
      <c r="K691" s="399"/>
      <c r="L691" s="399"/>
      <c r="M691" s="399"/>
      <c r="N691" s="399"/>
      <c r="O691" s="399"/>
      <c r="P691" s="399"/>
      <c r="Q691" s="399"/>
      <c r="R691" s="399"/>
      <c r="S691" s="400"/>
      <c r="T691" s="399"/>
      <c r="U691" s="400"/>
      <c r="V691" s="400"/>
      <c r="W691" s="400"/>
      <c r="X691" s="400"/>
      <c r="Y691" s="400"/>
      <c r="Z691" s="400"/>
      <c r="AA691" s="400"/>
      <c r="AB691" s="399"/>
      <c r="AC691" s="401"/>
      <c r="AD691" s="401"/>
      <c r="AE691" s="401"/>
      <c r="AF691" s="401"/>
      <c r="AG691" s="401"/>
      <c r="AH691" s="401"/>
    </row>
    <row r="692" ht="12.0" customHeight="1">
      <c r="A692" s="399"/>
      <c r="B692" s="399"/>
      <c r="C692" s="399"/>
      <c r="D692" s="399"/>
      <c r="E692" s="399"/>
      <c r="F692" s="399"/>
      <c r="G692" s="399"/>
      <c r="H692" s="399"/>
      <c r="I692" s="399"/>
      <c r="J692" s="399"/>
      <c r="K692" s="399"/>
      <c r="L692" s="399"/>
      <c r="M692" s="399"/>
      <c r="N692" s="399"/>
      <c r="O692" s="399"/>
      <c r="P692" s="399"/>
      <c r="Q692" s="399"/>
      <c r="R692" s="399"/>
      <c r="S692" s="400"/>
      <c r="T692" s="399"/>
      <c r="U692" s="400"/>
      <c r="V692" s="400"/>
      <c r="W692" s="400"/>
      <c r="X692" s="400"/>
      <c r="Y692" s="400"/>
      <c r="Z692" s="400"/>
      <c r="AA692" s="400"/>
      <c r="AB692" s="399"/>
      <c r="AC692" s="401"/>
      <c r="AD692" s="401"/>
      <c r="AE692" s="401"/>
      <c r="AF692" s="401"/>
      <c r="AG692" s="401"/>
      <c r="AH692" s="401"/>
    </row>
    <row r="693" ht="12.0" customHeight="1">
      <c r="A693" s="399"/>
      <c r="B693" s="399"/>
      <c r="C693" s="399"/>
      <c r="D693" s="399"/>
      <c r="E693" s="399"/>
      <c r="F693" s="399"/>
      <c r="G693" s="399"/>
      <c r="H693" s="399"/>
      <c r="I693" s="399"/>
      <c r="J693" s="399"/>
      <c r="K693" s="399"/>
      <c r="L693" s="399"/>
      <c r="M693" s="399"/>
      <c r="N693" s="399"/>
      <c r="O693" s="399"/>
      <c r="P693" s="399"/>
      <c r="Q693" s="399"/>
      <c r="R693" s="399"/>
      <c r="S693" s="400"/>
      <c r="T693" s="399"/>
      <c r="U693" s="400"/>
      <c r="V693" s="400"/>
      <c r="W693" s="400"/>
      <c r="X693" s="400"/>
      <c r="Y693" s="400"/>
      <c r="Z693" s="400"/>
      <c r="AA693" s="400"/>
      <c r="AB693" s="399"/>
      <c r="AC693" s="401"/>
      <c r="AD693" s="401"/>
      <c r="AE693" s="401"/>
      <c r="AF693" s="401"/>
      <c r="AG693" s="401"/>
      <c r="AH693" s="401"/>
    </row>
    <row r="694" ht="12.0" customHeight="1">
      <c r="A694" s="399"/>
      <c r="B694" s="399"/>
      <c r="C694" s="399"/>
      <c r="D694" s="399"/>
      <c r="E694" s="399"/>
      <c r="F694" s="399"/>
      <c r="G694" s="399"/>
      <c r="H694" s="399"/>
      <c r="I694" s="399"/>
      <c r="J694" s="399"/>
      <c r="K694" s="399"/>
      <c r="L694" s="399"/>
      <c r="M694" s="399"/>
      <c r="N694" s="399"/>
      <c r="O694" s="399"/>
      <c r="P694" s="399"/>
      <c r="Q694" s="399"/>
      <c r="R694" s="399"/>
      <c r="S694" s="400"/>
      <c r="T694" s="399"/>
      <c r="U694" s="400"/>
      <c r="V694" s="400"/>
      <c r="W694" s="400"/>
      <c r="X694" s="400"/>
      <c r="Y694" s="400"/>
      <c r="Z694" s="400"/>
      <c r="AA694" s="400"/>
      <c r="AB694" s="399"/>
      <c r="AC694" s="401"/>
      <c r="AD694" s="401"/>
      <c r="AE694" s="401"/>
      <c r="AF694" s="401"/>
      <c r="AG694" s="401"/>
      <c r="AH694" s="401"/>
    </row>
    <row r="695" ht="12.0" customHeight="1">
      <c r="A695" s="399"/>
      <c r="B695" s="399"/>
      <c r="C695" s="399"/>
      <c r="D695" s="399"/>
      <c r="E695" s="399"/>
      <c r="F695" s="399"/>
      <c r="G695" s="399"/>
      <c r="H695" s="399"/>
      <c r="I695" s="399"/>
      <c r="J695" s="399"/>
      <c r="K695" s="399"/>
      <c r="L695" s="399"/>
      <c r="M695" s="399"/>
      <c r="N695" s="399"/>
      <c r="O695" s="399"/>
      <c r="P695" s="399"/>
      <c r="Q695" s="399"/>
      <c r="R695" s="399"/>
      <c r="S695" s="400"/>
      <c r="T695" s="399"/>
      <c r="U695" s="400"/>
      <c r="V695" s="400"/>
      <c r="W695" s="400"/>
      <c r="X695" s="400"/>
      <c r="Y695" s="400"/>
      <c r="Z695" s="400"/>
      <c r="AA695" s="400"/>
      <c r="AB695" s="399"/>
      <c r="AC695" s="401"/>
      <c r="AD695" s="401"/>
      <c r="AE695" s="401"/>
      <c r="AF695" s="401"/>
      <c r="AG695" s="401"/>
      <c r="AH695" s="401"/>
    </row>
    <row r="696" ht="12.0" customHeight="1">
      <c r="A696" s="399"/>
      <c r="B696" s="399"/>
      <c r="C696" s="399"/>
      <c r="D696" s="399"/>
      <c r="E696" s="399"/>
      <c r="F696" s="399"/>
      <c r="G696" s="399"/>
      <c r="H696" s="399"/>
      <c r="I696" s="399"/>
      <c r="J696" s="399"/>
      <c r="K696" s="399"/>
      <c r="L696" s="399"/>
      <c r="M696" s="399"/>
      <c r="N696" s="399"/>
      <c r="O696" s="399"/>
      <c r="P696" s="399"/>
      <c r="Q696" s="399"/>
      <c r="R696" s="399"/>
      <c r="S696" s="400"/>
      <c r="T696" s="399"/>
      <c r="U696" s="400"/>
      <c r="V696" s="400"/>
      <c r="W696" s="400"/>
      <c r="X696" s="400"/>
      <c r="Y696" s="400"/>
      <c r="Z696" s="400"/>
      <c r="AA696" s="400"/>
      <c r="AB696" s="399"/>
      <c r="AC696" s="401"/>
      <c r="AD696" s="401"/>
      <c r="AE696" s="401"/>
      <c r="AF696" s="401"/>
      <c r="AG696" s="401"/>
      <c r="AH696" s="401"/>
    </row>
    <row r="697" ht="12.0" customHeight="1">
      <c r="A697" s="399"/>
      <c r="B697" s="399"/>
      <c r="C697" s="399"/>
      <c r="D697" s="399"/>
      <c r="E697" s="399"/>
      <c r="F697" s="399"/>
      <c r="G697" s="399"/>
      <c r="H697" s="399"/>
      <c r="I697" s="399"/>
      <c r="J697" s="399"/>
      <c r="K697" s="399"/>
      <c r="L697" s="399"/>
      <c r="M697" s="399"/>
      <c r="N697" s="399"/>
      <c r="O697" s="399"/>
      <c r="P697" s="399"/>
      <c r="Q697" s="399"/>
      <c r="R697" s="399"/>
      <c r="S697" s="400"/>
      <c r="T697" s="399"/>
      <c r="U697" s="400"/>
      <c r="V697" s="400"/>
      <c r="W697" s="400"/>
      <c r="X697" s="400"/>
      <c r="Y697" s="400"/>
      <c r="Z697" s="400"/>
      <c r="AA697" s="400"/>
      <c r="AB697" s="399"/>
      <c r="AC697" s="401"/>
      <c r="AD697" s="401"/>
      <c r="AE697" s="401"/>
      <c r="AF697" s="401"/>
      <c r="AG697" s="401"/>
      <c r="AH697" s="401"/>
    </row>
    <row r="698" ht="12.0" customHeight="1">
      <c r="A698" s="399"/>
      <c r="B698" s="399"/>
      <c r="C698" s="399"/>
      <c r="D698" s="399"/>
      <c r="E698" s="399"/>
      <c r="F698" s="399"/>
      <c r="G698" s="399"/>
      <c r="H698" s="399"/>
      <c r="I698" s="399"/>
      <c r="J698" s="399"/>
      <c r="K698" s="399"/>
      <c r="L698" s="399"/>
      <c r="M698" s="399"/>
      <c r="N698" s="399"/>
      <c r="O698" s="399"/>
      <c r="P698" s="399"/>
      <c r="Q698" s="399"/>
      <c r="R698" s="399"/>
      <c r="S698" s="400"/>
      <c r="T698" s="399"/>
      <c r="U698" s="400"/>
      <c r="V698" s="400"/>
      <c r="W698" s="400"/>
      <c r="X698" s="400"/>
      <c r="Y698" s="400"/>
      <c r="Z698" s="400"/>
      <c r="AA698" s="400"/>
      <c r="AB698" s="399"/>
      <c r="AC698" s="401"/>
      <c r="AD698" s="401"/>
      <c r="AE698" s="401"/>
      <c r="AF698" s="401"/>
      <c r="AG698" s="401"/>
      <c r="AH698" s="401"/>
    </row>
    <row r="699" ht="12.0" customHeight="1">
      <c r="A699" s="399"/>
      <c r="B699" s="399"/>
      <c r="C699" s="399"/>
      <c r="D699" s="399"/>
      <c r="E699" s="399"/>
      <c r="F699" s="399"/>
      <c r="G699" s="399"/>
      <c r="H699" s="399"/>
      <c r="I699" s="399"/>
      <c r="J699" s="399"/>
      <c r="K699" s="399"/>
      <c r="L699" s="399"/>
      <c r="M699" s="399"/>
      <c r="N699" s="399"/>
      <c r="O699" s="399"/>
      <c r="P699" s="399"/>
      <c r="Q699" s="399"/>
      <c r="R699" s="399"/>
      <c r="S699" s="400"/>
      <c r="T699" s="399"/>
      <c r="U699" s="400"/>
      <c r="V699" s="400"/>
      <c r="W699" s="400"/>
      <c r="X699" s="400"/>
      <c r="Y699" s="400"/>
      <c r="Z699" s="400"/>
      <c r="AA699" s="400"/>
      <c r="AB699" s="399"/>
      <c r="AC699" s="401"/>
      <c r="AD699" s="401"/>
      <c r="AE699" s="401"/>
      <c r="AF699" s="401"/>
      <c r="AG699" s="401"/>
      <c r="AH699" s="401"/>
    </row>
    <row r="700" ht="12.0" customHeight="1">
      <c r="A700" s="399"/>
      <c r="B700" s="399"/>
      <c r="C700" s="399"/>
      <c r="D700" s="399"/>
      <c r="E700" s="399"/>
      <c r="F700" s="399"/>
      <c r="G700" s="399"/>
      <c r="H700" s="399"/>
      <c r="I700" s="399"/>
      <c r="J700" s="399"/>
      <c r="K700" s="399"/>
      <c r="L700" s="399"/>
      <c r="M700" s="399"/>
      <c r="N700" s="399"/>
      <c r="O700" s="399"/>
      <c r="P700" s="399"/>
      <c r="Q700" s="399"/>
      <c r="R700" s="399"/>
      <c r="S700" s="400"/>
      <c r="T700" s="399"/>
      <c r="U700" s="400"/>
      <c r="V700" s="400"/>
      <c r="W700" s="400"/>
      <c r="X700" s="400"/>
      <c r="Y700" s="400"/>
      <c r="Z700" s="400"/>
      <c r="AA700" s="400"/>
      <c r="AB700" s="399"/>
      <c r="AC700" s="401"/>
      <c r="AD700" s="401"/>
      <c r="AE700" s="401"/>
      <c r="AF700" s="401"/>
      <c r="AG700" s="401"/>
      <c r="AH700" s="401"/>
    </row>
    <row r="701" ht="12.0" customHeight="1">
      <c r="A701" s="399"/>
      <c r="B701" s="399"/>
      <c r="C701" s="399"/>
      <c r="D701" s="399"/>
      <c r="E701" s="399"/>
      <c r="F701" s="399"/>
      <c r="G701" s="399"/>
      <c r="H701" s="399"/>
      <c r="I701" s="399"/>
      <c r="J701" s="399"/>
      <c r="K701" s="399"/>
      <c r="L701" s="399"/>
      <c r="M701" s="399"/>
      <c r="N701" s="399"/>
      <c r="O701" s="399"/>
      <c r="P701" s="399"/>
      <c r="Q701" s="399"/>
      <c r="R701" s="399"/>
      <c r="S701" s="400"/>
      <c r="T701" s="399"/>
      <c r="U701" s="400"/>
      <c r="V701" s="400"/>
      <c r="W701" s="400"/>
      <c r="X701" s="400"/>
      <c r="Y701" s="400"/>
      <c r="Z701" s="400"/>
      <c r="AA701" s="400"/>
      <c r="AB701" s="399"/>
      <c r="AC701" s="401"/>
      <c r="AD701" s="401"/>
      <c r="AE701" s="401"/>
      <c r="AF701" s="401"/>
      <c r="AG701" s="401"/>
      <c r="AH701" s="401"/>
    </row>
    <row r="702" ht="12.0" customHeight="1">
      <c r="A702" s="399"/>
      <c r="B702" s="399"/>
      <c r="C702" s="399"/>
      <c r="D702" s="399"/>
      <c r="E702" s="399"/>
      <c r="F702" s="399"/>
      <c r="G702" s="399"/>
      <c r="H702" s="399"/>
      <c r="I702" s="399"/>
      <c r="J702" s="399"/>
      <c r="K702" s="399"/>
      <c r="L702" s="399"/>
      <c r="M702" s="399"/>
      <c r="N702" s="399"/>
      <c r="O702" s="399"/>
      <c r="P702" s="399"/>
      <c r="Q702" s="399"/>
      <c r="R702" s="399"/>
      <c r="S702" s="400"/>
      <c r="T702" s="399"/>
      <c r="U702" s="400"/>
      <c r="V702" s="400"/>
      <c r="W702" s="400"/>
      <c r="X702" s="400"/>
      <c r="Y702" s="400"/>
      <c r="Z702" s="400"/>
      <c r="AA702" s="400"/>
      <c r="AB702" s="399"/>
      <c r="AC702" s="401"/>
      <c r="AD702" s="401"/>
      <c r="AE702" s="401"/>
      <c r="AF702" s="401"/>
      <c r="AG702" s="401"/>
      <c r="AH702" s="401"/>
    </row>
    <row r="703" ht="12.0" customHeight="1">
      <c r="A703" s="399"/>
      <c r="B703" s="399"/>
      <c r="C703" s="399"/>
      <c r="D703" s="399"/>
      <c r="E703" s="399"/>
      <c r="F703" s="399"/>
      <c r="G703" s="399"/>
      <c r="H703" s="399"/>
      <c r="I703" s="399"/>
      <c r="J703" s="399"/>
      <c r="K703" s="399"/>
      <c r="L703" s="399"/>
      <c r="M703" s="399"/>
      <c r="N703" s="399"/>
      <c r="O703" s="399"/>
      <c r="P703" s="399"/>
      <c r="Q703" s="399"/>
      <c r="R703" s="399"/>
      <c r="S703" s="400"/>
      <c r="T703" s="399"/>
      <c r="U703" s="400"/>
      <c r="V703" s="400"/>
      <c r="W703" s="400"/>
      <c r="X703" s="400"/>
      <c r="Y703" s="400"/>
      <c r="Z703" s="400"/>
      <c r="AA703" s="400"/>
      <c r="AB703" s="399"/>
      <c r="AC703" s="401"/>
      <c r="AD703" s="401"/>
      <c r="AE703" s="401"/>
      <c r="AF703" s="401"/>
      <c r="AG703" s="401"/>
      <c r="AH703" s="401"/>
    </row>
    <row r="704" ht="12.0" customHeight="1">
      <c r="A704" s="399"/>
      <c r="B704" s="399"/>
      <c r="C704" s="399"/>
      <c r="D704" s="399"/>
      <c r="E704" s="399"/>
      <c r="F704" s="399"/>
      <c r="G704" s="399"/>
      <c r="H704" s="399"/>
      <c r="I704" s="399"/>
      <c r="J704" s="399"/>
      <c r="K704" s="399"/>
      <c r="L704" s="399"/>
      <c r="M704" s="399"/>
      <c r="N704" s="399"/>
      <c r="O704" s="399"/>
      <c r="P704" s="399"/>
      <c r="Q704" s="399"/>
      <c r="R704" s="399"/>
      <c r="S704" s="400"/>
      <c r="T704" s="399"/>
      <c r="U704" s="400"/>
      <c r="V704" s="400"/>
      <c r="W704" s="400"/>
      <c r="X704" s="400"/>
      <c r="Y704" s="400"/>
      <c r="Z704" s="400"/>
      <c r="AA704" s="400"/>
      <c r="AB704" s="399"/>
      <c r="AC704" s="401"/>
      <c r="AD704" s="401"/>
      <c r="AE704" s="401"/>
      <c r="AF704" s="401"/>
      <c r="AG704" s="401"/>
      <c r="AH704" s="401"/>
    </row>
    <row r="705" ht="12.0" customHeight="1">
      <c r="A705" s="399"/>
      <c r="B705" s="399"/>
      <c r="C705" s="399"/>
      <c r="D705" s="399"/>
      <c r="E705" s="399"/>
      <c r="F705" s="399"/>
      <c r="G705" s="399"/>
      <c r="H705" s="399"/>
      <c r="I705" s="399"/>
      <c r="J705" s="399"/>
      <c r="K705" s="399"/>
      <c r="L705" s="399"/>
      <c r="M705" s="399"/>
      <c r="N705" s="399"/>
      <c r="O705" s="399"/>
      <c r="P705" s="399"/>
      <c r="Q705" s="399"/>
      <c r="R705" s="399"/>
      <c r="S705" s="400"/>
      <c r="T705" s="399"/>
      <c r="U705" s="400"/>
      <c r="V705" s="400"/>
      <c r="W705" s="400"/>
      <c r="X705" s="400"/>
      <c r="Y705" s="400"/>
      <c r="Z705" s="400"/>
      <c r="AA705" s="400"/>
      <c r="AB705" s="399"/>
      <c r="AC705" s="401"/>
      <c r="AD705" s="401"/>
      <c r="AE705" s="401"/>
      <c r="AF705" s="401"/>
      <c r="AG705" s="401"/>
      <c r="AH705" s="401"/>
    </row>
    <row r="706" ht="12.0" customHeight="1">
      <c r="A706" s="399"/>
      <c r="B706" s="399"/>
      <c r="C706" s="399"/>
      <c r="D706" s="399"/>
      <c r="E706" s="399"/>
      <c r="F706" s="399"/>
      <c r="G706" s="399"/>
      <c r="H706" s="399"/>
      <c r="I706" s="399"/>
      <c r="J706" s="399"/>
      <c r="K706" s="399"/>
      <c r="L706" s="399"/>
      <c r="M706" s="399"/>
      <c r="N706" s="399"/>
      <c r="O706" s="399"/>
      <c r="P706" s="399"/>
      <c r="Q706" s="399"/>
      <c r="R706" s="399"/>
      <c r="S706" s="400"/>
      <c r="T706" s="399"/>
      <c r="U706" s="400"/>
      <c r="V706" s="400"/>
      <c r="W706" s="400"/>
      <c r="X706" s="400"/>
      <c r="Y706" s="400"/>
      <c r="Z706" s="400"/>
      <c r="AA706" s="400"/>
      <c r="AB706" s="399"/>
      <c r="AC706" s="401"/>
      <c r="AD706" s="401"/>
      <c r="AE706" s="401"/>
      <c r="AF706" s="401"/>
      <c r="AG706" s="401"/>
      <c r="AH706" s="401"/>
    </row>
    <row r="707" ht="12.0" customHeight="1">
      <c r="A707" s="399"/>
      <c r="B707" s="399"/>
      <c r="C707" s="399"/>
      <c r="D707" s="399"/>
      <c r="E707" s="399"/>
      <c r="F707" s="399"/>
      <c r="G707" s="399"/>
      <c r="H707" s="399"/>
      <c r="I707" s="399"/>
      <c r="J707" s="399"/>
      <c r="K707" s="399"/>
      <c r="L707" s="399"/>
      <c r="M707" s="399"/>
      <c r="N707" s="399"/>
      <c r="O707" s="399"/>
      <c r="P707" s="399"/>
      <c r="Q707" s="399"/>
      <c r="R707" s="399"/>
      <c r="S707" s="400"/>
      <c r="T707" s="399"/>
      <c r="U707" s="400"/>
      <c r="V707" s="400"/>
      <c r="W707" s="400"/>
      <c r="X707" s="400"/>
      <c r="Y707" s="400"/>
      <c r="Z707" s="400"/>
      <c r="AA707" s="400"/>
      <c r="AB707" s="399"/>
      <c r="AC707" s="401"/>
      <c r="AD707" s="401"/>
      <c r="AE707" s="401"/>
      <c r="AF707" s="401"/>
      <c r="AG707" s="401"/>
      <c r="AH707" s="401"/>
    </row>
    <row r="708" ht="12.0" customHeight="1">
      <c r="A708" s="399"/>
      <c r="B708" s="399"/>
      <c r="C708" s="399"/>
      <c r="D708" s="399"/>
      <c r="E708" s="399"/>
      <c r="F708" s="399"/>
      <c r="G708" s="399"/>
      <c r="H708" s="399"/>
      <c r="I708" s="399"/>
      <c r="J708" s="399"/>
      <c r="K708" s="399"/>
      <c r="L708" s="399"/>
      <c r="M708" s="399"/>
      <c r="N708" s="399"/>
      <c r="O708" s="399"/>
      <c r="P708" s="399"/>
      <c r="Q708" s="399"/>
      <c r="R708" s="399"/>
      <c r="S708" s="400"/>
      <c r="T708" s="399"/>
      <c r="U708" s="400"/>
      <c r="V708" s="400"/>
      <c r="W708" s="400"/>
      <c r="X708" s="400"/>
      <c r="Y708" s="400"/>
      <c r="Z708" s="400"/>
      <c r="AA708" s="400"/>
      <c r="AB708" s="399"/>
      <c r="AC708" s="401"/>
      <c r="AD708" s="401"/>
      <c r="AE708" s="401"/>
      <c r="AF708" s="401"/>
      <c r="AG708" s="401"/>
      <c r="AH708" s="401"/>
    </row>
    <row r="709" ht="12.0" customHeight="1">
      <c r="A709" s="399"/>
      <c r="B709" s="399"/>
      <c r="C709" s="399"/>
      <c r="D709" s="399"/>
      <c r="E709" s="399"/>
      <c r="F709" s="399"/>
      <c r="G709" s="399"/>
      <c r="H709" s="399"/>
      <c r="I709" s="399"/>
      <c r="J709" s="399"/>
      <c r="K709" s="399"/>
      <c r="L709" s="399"/>
      <c r="M709" s="399"/>
      <c r="N709" s="399"/>
      <c r="O709" s="399"/>
      <c r="P709" s="399"/>
      <c r="Q709" s="399"/>
      <c r="R709" s="399"/>
      <c r="S709" s="400"/>
      <c r="T709" s="399"/>
      <c r="U709" s="400"/>
      <c r="V709" s="400"/>
      <c r="W709" s="400"/>
      <c r="X709" s="400"/>
      <c r="Y709" s="400"/>
      <c r="Z709" s="400"/>
      <c r="AA709" s="400"/>
      <c r="AB709" s="399"/>
      <c r="AC709" s="401"/>
      <c r="AD709" s="401"/>
      <c r="AE709" s="401"/>
      <c r="AF709" s="401"/>
      <c r="AG709" s="401"/>
      <c r="AH709" s="401"/>
    </row>
    <row r="710" ht="12.0" customHeight="1">
      <c r="A710" s="399"/>
      <c r="B710" s="399"/>
      <c r="C710" s="399"/>
      <c r="D710" s="399"/>
      <c r="E710" s="399"/>
      <c r="F710" s="399"/>
      <c r="G710" s="399"/>
      <c r="H710" s="399"/>
      <c r="I710" s="399"/>
      <c r="J710" s="399"/>
      <c r="K710" s="399"/>
      <c r="L710" s="399"/>
      <c r="M710" s="399"/>
      <c r="N710" s="399"/>
      <c r="O710" s="399"/>
      <c r="P710" s="399"/>
      <c r="Q710" s="399"/>
      <c r="R710" s="399"/>
      <c r="S710" s="400"/>
      <c r="T710" s="399"/>
      <c r="U710" s="400"/>
      <c r="V710" s="400"/>
      <c r="W710" s="400"/>
      <c r="X710" s="400"/>
      <c r="Y710" s="400"/>
      <c r="Z710" s="400"/>
      <c r="AA710" s="400"/>
      <c r="AB710" s="399"/>
      <c r="AC710" s="401"/>
      <c r="AD710" s="401"/>
      <c r="AE710" s="401"/>
      <c r="AF710" s="401"/>
      <c r="AG710" s="401"/>
      <c r="AH710" s="401"/>
    </row>
    <row r="711" ht="12.0" customHeight="1">
      <c r="A711" s="399"/>
      <c r="B711" s="399"/>
      <c r="C711" s="399"/>
      <c r="D711" s="399"/>
      <c r="E711" s="399"/>
      <c r="F711" s="399"/>
      <c r="G711" s="399"/>
      <c r="H711" s="399"/>
      <c r="I711" s="399"/>
      <c r="J711" s="399"/>
      <c r="K711" s="399"/>
      <c r="L711" s="399"/>
      <c r="M711" s="399"/>
      <c r="N711" s="399"/>
      <c r="O711" s="399"/>
      <c r="P711" s="399"/>
      <c r="Q711" s="399"/>
      <c r="R711" s="399"/>
      <c r="S711" s="400"/>
      <c r="T711" s="399"/>
      <c r="U711" s="400"/>
      <c r="V711" s="400"/>
      <c r="W711" s="400"/>
      <c r="X711" s="400"/>
      <c r="Y711" s="400"/>
      <c r="Z711" s="400"/>
      <c r="AA711" s="400"/>
      <c r="AB711" s="399"/>
      <c r="AC711" s="401"/>
      <c r="AD711" s="401"/>
      <c r="AE711" s="401"/>
      <c r="AF711" s="401"/>
      <c r="AG711" s="401"/>
      <c r="AH711" s="401"/>
    </row>
    <row r="712" ht="12.0" customHeight="1">
      <c r="A712" s="399"/>
      <c r="B712" s="399"/>
      <c r="C712" s="399"/>
      <c r="D712" s="399"/>
      <c r="E712" s="399"/>
      <c r="F712" s="399"/>
      <c r="G712" s="399"/>
      <c r="H712" s="399"/>
      <c r="I712" s="399"/>
      <c r="J712" s="399"/>
      <c r="K712" s="399"/>
      <c r="L712" s="399"/>
      <c r="M712" s="399"/>
      <c r="N712" s="399"/>
      <c r="O712" s="399"/>
      <c r="P712" s="399"/>
      <c r="Q712" s="399"/>
      <c r="R712" s="399"/>
      <c r="S712" s="400"/>
      <c r="T712" s="399"/>
      <c r="U712" s="400"/>
      <c r="V712" s="400"/>
      <c r="W712" s="400"/>
      <c r="X712" s="400"/>
      <c r="Y712" s="400"/>
      <c r="Z712" s="400"/>
      <c r="AA712" s="400"/>
      <c r="AB712" s="399"/>
      <c r="AC712" s="401"/>
      <c r="AD712" s="401"/>
      <c r="AE712" s="401"/>
      <c r="AF712" s="401"/>
      <c r="AG712" s="401"/>
      <c r="AH712" s="401"/>
    </row>
    <row r="713" ht="12.0" customHeight="1">
      <c r="A713" s="399"/>
      <c r="B713" s="399"/>
      <c r="C713" s="399"/>
      <c r="D713" s="399"/>
      <c r="E713" s="399"/>
      <c r="F713" s="399"/>
      <c r="G713" s="399"/>
      <c r="H713" s="399"/>
      <c r="I713" s="399"/>
      <c r="J713" s="399"/>
      <c r="K713" s="399"/>
      <c r="L713" s="399"/>
      <c r="M713" s="399"/>
      <c r="N713" s="399"/>
      <c r="O713" s="399"/>
      <c r="P713" s="399"/>
      <c r="Q713" s="399"/>
      <c r="R713" s="399"/>
      <c r="S713" s="400"/>
      <c r="T713" s="399"/>
      <c r="U713" s="400"/>
      <c r="V713" s="400"/>
      <c r="W713" s="400"/>
      <c r="X713" s="400"/>
      <c r="Y713" s="400"/>
      <c r="Z713" s="400"/>
      <c r="AA713" s="400"/>
      <c r="AB713" s="399"/>
      <c r="AC713" s="401"/>
      <c r="AD713" s="401"/>
      <c r="AE713" s="401"/>
      <c r="AF713" s="401"/>
      <c r="AG713" s="401"/>
      <c r="AH713" s="401"/>
    </row>
    <row r="714" ht="12.0" customHeight="1">
      <c r="A714" s="399"/>
      <c r="B714" s="399"/>
      <c r="C714" s="399"/>
      <c r="D714" s="399"/>
      <c r="E714" s="399"/>
      <c r="F714" s="399"/>
      <c r="G714" s="399"/>
      <c r="H714" s="399"/>
      <c r="I714" s="399"/>
      <c r="J714" s="399"/>
      <c r="K714" s="399"/>
      <c r="L714" s="399"/>
      <c r="M714" s="399"/>
      <c r="N714" s="399"/>
      <c r="O714" s="399"/>
      <c r="P714" s="399"/>
      <c r="Q714" s="399"/>
      <c r="R714" s="399"/>
      <c r="S714" s="400"/>
      <c r="T714" s="399"/>
      <c r="U714" s="400"/>
      <c r="V714" s="400"/>
      <c r="W714" s="400"/>
      <c r="X714" s="400"/>
      <c r="Y714" s="400"/>
      <c r="Z714" s="400"/>
      <c r="AA714" s="400"/>
      <c r="AB714" s="399"/>
      <c r="AC714" s="401"/>
      <c r="AD714" s="401"/>
      <c r="AE714" s="401"/>
      <c r="AF714" s="401"/>
      <c r="AG714" s="401"/>
      <c r="AH714" s="401"/>
    </row>
    <row r="715" ht="12.0" customHeight="1">
      <c r="A715" s="399"/>
      <c r="B715" s="399"/>
      <c r="C715" s="399"/>
      <c r="D715" s="399"/>
      <c r="E715" s="399"/>
      <c r="F715" s="399"/>
      <c r="G715" s="399"/>
      <c r="H715" s="399"/>
      <c r="I715" s="399"/>
      <c r="J715" s="399"/>
      <c r="K715" s="399"/>
      <c r="L715" s="399"/>
      <c r="M715" s="399"/>
      <c r="N715" s="399"/>
      <c r="O715" s="399"/>
      <c r="P715" s="399"/>
      <c r="Q715" s="399"/>
      <c r="R715" s="399"/>
      <c r="S715" s="400"/>
      <c r="T715" s="399"/>
      <c r="U715" s="400"/>
      <c r="V715" s="400"/>
      <c r="W715" s="400"/>
      <c r="X715" s="400"/>
      <c r="Y715" s="400"/>
      <c r="Z715" s="400"/>
      <c r="AA715" s="400"/>
      <c r="AB715" s="399"/>
      <c r="AC715" s="401"/>
      <c r="AD715" s="401"/>
      <c r="AE715" s="401"/>
      <c r="AF715" s="401"/>
      <c r="AG715" s="401"/>
      <c r="AH715" s="401"/>
    </row>
    <row r="716" ht="12.0" customHeight="1">
      <c r="A716" s="399"/>
      <c r="B716" s="399"/>
      <c r="C716" s="399"/>
      <c r="D716" s="399"/>
      <c r="E716" s="399"/>
      <c r="F716" s="399"/>
      <c r="G716" s="399"/>
      <c r="H716" s="399"/>
      <c r="I716" s="399"/>
      <c r="J716" s="399"/>
      <c r="K716" s="399"/>
      <c r="L716" s="399"/>
      <c r="M716" s="399"/>
      <c r="N716" s="399"/>
      <c r="O716" s="399"/>
      <c r="P716" s="399"/>
      <c r="Q716" s="399"/>
      <c r="R716" s="399"/>
      <c r="S716" s="400"/>
      <c r="T716" s="399"/>
      <c r="U716" s="400"/>
      <c r="V716" s="400"/>
      <c r="W716" s="400"/>
      <c r="X716" s="400"/>
      <c r="Y716" s="400"/>
      <c r="Z716" s="400"/>
      <c r="AA716" s="400"/>
      <c r="AB716" s="399"/>
      <c r="AC716" s="401"/>
      <c r="AD716" s="401"/>
      <c r="AE716" s="401"/>
      <c r="AF716" s="401"/>
      <c r="AG716" s="401"/>
      <c r="AH716" s="401"/>
    </row>
    <row r="717" ht="12.0" customHeight="1">
      <c r="A717" s="399"/>
      <c r="B717" s="399"/>
      <c r="C717" s="399"/>
      <c r="D717" s="399"/>
      <c r="E717" s="399"/>
      <c r="F717" s="399"/>
      <c r="G717" s="399"/>
      <c r="H717" s="399"/>
      <c r="I717" s="399"/>
      <c r="J717" s="399"/>
      <c r="K717" s="399"/>
      <c r="L717" s="399"/>
      <c r="M717" s="399"/>
      <c r="N717" s="399"/>
      <c r="O717" s="399"/>
      <c r="P717" s="399"/>
      <c r="Q717" s="399"/>
      <c r="R717" s="399"/>
      <c r="S717" s="400"/>
      <c r="T717" s="399"/>
      <c r="U717" s="400"/>
      <c r="V717" s="400"/>
      <c r="W717" s="400"/>
      <c r="X717" s="400"/>
      <c r="Y717" s="400"/>
      <c r="Z717" s="400"/>
      <c r="AA717" s="400"/>
      <c r="AB717" s="399"/>
      <c r="AC717" s="401"/>
      <c r="AD717" s="401"/>
      <c r="AE717" s="401"/>
      <c r="AF717" s="401"/>
      <c r="AG717" s="401"/>
      <c r="AH717" s="401"/>
    </row>
    <row r="718" ht="12.0" customHeight="1">
      <c r="A718" s="399"/>
      <c r="B718" s="399"/>
      <c r="C718" s="399"/>
      <c r="D718" s="399"/>
      <c r="E718" s="399"/>
      <c r="F718" s="399"/>
      <c r="G718" s="399"/>
      <c r="H718" s="399"/>
      <c r="I718" s="399"/>
      <c r="J718" s="399"/>
      <c r="K718" s="399"/>
      <c r="L718" s="399"/>
      <c r="M718" s="399"/>
      <c r="N718" s="399"/>
      <c r="O718" s="399"/>
      <c r="P718" s="399"/>
      <c r="Q718" s="399"/>
      <c r="R718" s="399"/>
      <c r="S718" s="400"/>
      <c r="T718" s="399"/>
      <c r="U718" s="400"/>
      <c r="V718" s="400"/>
      <c r="W718" s="400"/>
      <c r="X718" s="400"/>
      <c r="Y718" s="400"/>
      <c r="Z718" s="400"/>
      <c r="AA718" s="400"/>
      <c r="AB718" s="399"/>
      <c r="AC718" s="401"/>
      <c r="AD718" s="401"/>
      <c r="AE718" s="401"/>
      <c r="AF718" s="401"/>
      <c r="AG718" s="401"/>
      <c r="AH718" s="401"/>
    </row>
    <row r="719" ht="12.0" customHeight="1">
      <c r="A719" s="399"/>
      <c r="B719" s="399"/>
      <c r="C719" s="399"/>
      <c r="D719" s="399"/>
      <c r="E719" s="399"/>
      <c r="F719" s="399"/>
      <c r="G719" s="399"/>
      <c r="H719" s="399"/>
      <c r="I719" s="399"/>
      <c r="J719" s="399"/>
      <c r="K719" s="399"/>
      <c r="L719" s="399"/>
      <c r="M719" s="399"/>
      <c r="N719" s="399"/>
      <c r="O719" s="399"/>
      <c r="P719" s="399"/>
      <c r="Q719" s="399"/>
      <c r="R719" s="399"/>
      <c r="S719" s="400"/>
      <c r="T719" s="399"/>
      <c r="U719" s="400"/>
      <c r="V719" s="400"/>
      <c r="W719" s="400"/>
      <c r="X719" s="400"/>
      <c r="Y719" s="400"/>
      <c r="Z719" s="400"/>
      <c r="AA719" s="400"/>
      <c r="AB719" s="399"/>
      <c r="AC719" s="401"/>
      <c r="AD719" s="401"/>
      <c r="AE719" s="401"/>
      <c r="AF719" s="401"/>
      <c r="AG719" s="401"/>
      <c r="AH719" s="401"/>
    </row>
    <row r="720" ht="12.0" customHeight="1">
      <c r="A720" s="399"/>
      <c r="B720" s="399"/>
      <c r="C720" s="399"/>
      <c r="D720" s="399"/>
      <c r="E720" s="399"/>
      <c r="F720" s="399"/>
      <c r="G720" s="399"/>
      <c r="H720" s="399"/>
      <c r="I720" s="399"/>
      <c r="J720" s="399"/>
      <c r="K720" s="399"/>
      <c r="L720" s="399"/>
      <c r="M720" s="399"/>
      <c r="N720" s="399"/>
      <c r="O720" s="399"/>
      <c r="P720" s="399"/>
      <c r="Q720" s="399"/>
      <c r="R720" s="399"/>
      <c r="S720" s="400"/>
      <c r="T720" s="399"/>
      <c r="U720" s="400"/>
      <c r="V720" s="400"/>
      <c r="W720" s="400"/>
      <c r="X720" s="400"/>
      <c r="Y720" s="400"/>
      <c r="Z720" s="400"/>
      <c r="AA720" s="400"/>
      <c r="AB720" s="399"/>
      <c r="AC720" s="401"/>
      <c r="AD720" s="401"/>
      <c r="AE720" s="401"/>
      <c r="AF720" s="401"/>
      <c r="AG720" s="401"/>
      <c r="AH720" s="401"/>
    </row>
    <row r="721" ht="12.0" customHeight="1">
      <c r="A721" s="399"/>
      <c r="B721" s="399"/>
      <c r="C721" s="399"/>
      <c r="D721" s="399"/>
      <c r="E721" s="399"/>
      <c r="F721" s="399"/>
      <c r="G721" s="399"/>
      <c r="H721" s="399"/>
      <c r="I721" s="399"/>
      <c r="J721" s="399"/>
      <c r="K721" s="399"/>
      <c r="L721" s="399"/>
      <c r="M721" s="399"/>
      <c r="N721" s="399"/>
      <c r="O721" s="399"/>
      <c r="P721" s="399"/>
      <c r="Q721" s="399"/>
      <c r="R721" s="399"/>
      <c r="S721" s="400"/>
      <c r="T721" s="399"/>
      <c r="U721" s="400"/>
      <c r="V721" s="400"/>
      <c r="W721" s="400"/>
      <c r="X721" s="400"/>
      <c r="Y721" s="400"/>
      <c r="Z721" s="400"/>
      <c r="AA721" s="400"/>
      <c r="AB721" s="399"/>
      <c r="AC721" s="401"/>
      <c r="AD721" s="401"/>
      <c r="AE721" s="401"/>
      <c r="AF721" s="401"/>
      <c r="AG721" s="401"/>
      <c r="AH721" s="401"/>
    </row>
    <row r="722" ht="12.0" customHeight="1">
      <c r="A722" s="399"/>
      <c r="B722" s="399"/>
      <c r="C722" s="399"/>
      <c r="D722" s="399"/>
      <c r="E722" s="399"/>
      <c r="F722" s="399"/>
      <c r="G722" s="399"/>
      <c r="H722" s="399"/>
      <c r="I722" s="399"/>
      <c r="J722" s="399"/>
      <c r="K722" s="399"/>
      <c r="L722" s="399"/>
      <c r="M722" s="399"/>
      <c r="N722" s="399"/>
      <c r="O722" s="399"/>
      <c r="P722" s="399"/>
      <c r="Q722" s="399"/>
      <c r="R722" s="399"/>
      <c r="S722" s="400"/>
      <c r="T722" s="399"/>
      <c r="U722" s="400"/>
      <c r="V722" s="400"/>
      <c r="W722" s="400"/>
      <c r="X722" s="400"/>
      <c r="Y722" s="400"/>
      <c r="Z722" s="400"/>
      <c r="AA722" s="400"/>
      <c r="AB722" s="399"/>
      <c r="AC722" s="401"/>
      <c r="AD722" s="401"/>
      <c r="AE722" s="401"/>
      <c r="AF722" s="401"/>
      <c r="AG722" s="401"/>
      <c r="AH722" s="401"/>
    </row>
    <row r="723" ht="12.0" customHeight="1">
      <c r="A723" s="399"/>
      <c r="B723" s="399"/>
      <c r="C723" s="399"/>
      <c r="D723" s="399"/>
      <c r="E723" s="399"/>
      <c r="F723" s="399"/>
      <c r="G723" s="399"/>
      <c r="H723" s="399"/>
      <c r="I723" s="399"/>
      <c r="J723" s="399"/>
      <c r="K723" s="399"/>
      <c r="L723" s="399"/>
      <c r="M723" s="399"/>
      <c r="N723" s="399"/>
      <c r="O723" s="399"/>
      <c r="P723" s="399"/>
      <c r="Q723" s="399"/>
      <c r="R723" s="399"/>
      <c r="S723" s="400"/>
      <c r="T723" s="399"/>
      <c r="U723" s="400"/>
      <c r="V723" s="400"/>
      <c r="W723" s="400"/>
      <c r="X723" s="400"/>
      <c r="Y723" s="400"/>
      <c r="Z723" s="400"/>
      <c r="AA723" s="400"/>
      <c r="AB723" s="399"/>
      <c r="AC723" s="401"/>
      <c r="AD723" s="401"/>
      <c r="AE723" s="401"/>
      <c r="AF723" s="401"/>
      <c r="AG723" s="401"/>
      <c r="AH723" s="401"/>
    </row>
    <row r="724" ht="12.0" customHeight="1">
      <c r="A724" s="399"/>
      <c r="B724" s="399"/>
      <c r="C724" s="399"/>
      <c r="D724" s="399"/>
      <c r="E724" s="399"/>
      <c r="F724" s="399"/>
      <c r="G724" s="399"/>
      <c r="H724" s="399"/>
      <c r="I724" s="399"/>
      <c r="J724" s="399"/>
      <c r="K724" s="399"/>
      <c r="L724" s="399"/>
      <c r="M724" s="399"/>
      <c r="N724" s="399"/>
      <c r="O724" s="399"/>
      <c r="P724" s="399"/>
      <c r="Q724" s="399"/>
      <c r="R724" s="399"/>
      <c r="S724" s="400"/>
      <c r="T724" s="399"/>
      <c r="U724" s="400"/>
      <c r="V724" s="400"/>
      <c r="W724" s="400"/>
      <c r="X724" s="400"/>
      <c r="Y724" s="400"/>
      <c r="Z724" s="400"/>
      <c r="AA724" s="400"/>
      <c r="AB724" s="399"/>
      <c r="AC724" s="401"/>
      <c r="AD724" s="401"/>
      <c r="AE724" s="401"/>
      <c r="AF724" s="401"/>
      <c r="AG724" s="401"/>
      <c r="AH724" s="401"/>
    </row>
    <row r="725" ht="12.0" customHeight="1">
      <c r="A725" s="399"/>
      <c r="B725" s="399"/>
      <c r="C725" s="399"/>
      <c r="D725" s="399"/>
      <c r="E725" s="399"/>
      <c r="F725" s="399"/>
      <c r="G725" s="399"/>
      <c r="H725" s="399"/>
      <c r="I725" s="399"/>
      <c r="J725" s="399"/>
      <c r="K725" s="399"/>
      <c r="L725" s="399"/>
      <c r="M725" s="399"/>
      <c r="N725" s="399"/>
      <c r="O725" s="399"/>
      <c r="P725" s="399"/>
      <c r="Q725" s="399"/>
      <c r="R725" s="399"/>
      <c r="S725" s="400"/>
      <c r="T725" s="399"/>
      <c r="U725" s="400"/>
      <c r="V725" s="400"/>
      <c r="W725" s="400"/>
      <c r="X725" s="400"/>
      <c r="Y725" s="400"/>
      <c r="Z725" s="400"/>
      <c r="AA725" s="400"/>
      <c r="AB725" s="399"/>
      <c r="AC725" s="401"/>
      <c r="AD725" s="401"/>
      <c r="AE725" s="401"/>
      <c r="AF725" s="401"/>
      <c r="AG725" s="401"/>
      <c r="AH725" s="401"/>
    </row>
    <row r="726" ht="12.0" customHeight="1">
      <c r="A726" s="399"/>
      <c r="B726" s="399"/>
      <c r="C726" s="399"/>
      <c r="D726" s="399"/>
      <c r="E726" s="399"/>
      <c r="F726" s="399"/>
      <c r="G726" s="399"/>
      <c r="H726" s="399"/>
      <c r="I726" s="399"/>
      <c r="J726" s="399"/>
      <c r="K726" s="399"/>
      <c r="L726" s="399"/>
      <c r="M726" s="399"/>
      <c r="N726" s="399"/>
      <c r="O726" s="399"/>
      <c r="P726" s="399"/>
      <c r="Q726" s="399"/>
      <c r="R726" s="399"/>
      <c r="S726" s="400"/>
      <c r="T726" s="399"/>
      <c r="U726" s="400"/>
      <c r="V726" s="400"/>
      <c r="W726" s="400"/>
      <c r="X726" s="400"/>
      <c r="Y726" s="400"/>
      <c r="Z726" s="400"/>
      <c r="AA726" s="400"/>
      <c r="AB726" s="399"/>
      <c r="AC726" s="401"/>
      <c r="AD726" s="401"/>
      <c r="AE726" s="401"/>
      <c r="AF726" s="401"/>
      <c r="AG726" s="401"/>
      <c r="AH726" s="401"/>
    </row>
    <row r="727" ht="12.0" customHeight="1">
      <c r="A727" s="399"/>
      <c r="B727" s="399"/>
      <c r="C727" s="399"/>
      <c r="D727" s="399"/>
      <c r="E727" s="399"/>
      <c r="F727" s="399"/>
      <c r="G727" s="399"/>
      <c r="H727" s="399"/>
      <c r="I727" s="399"/>
      <c r="J727" s="399"/>
      <c r="K727" s="399"/>
      <c r="L727" s="399"/>
      <c r="M727" s="399"/>
      <c r="N727" s="399"/>
      <c r="O727" s="399"/>
      <c r="P727" s="399"/>
      <c r="Q727" s="399"/>
      <c r="R727" s="399"/>
      <c r="S727" s="400"/>
      <c r="T727" s="399"/>
      <c r="U727" s="400"/>
      <c r="V727" s="400"/>
      <c r="W727" s="400"/>
      <c r="X727" s="400"/>
      <c r="Y727" s="400"/>
      <c r="Z727" s="400"/>
      <c r="AA727" s="400"/>
      <c r="AB727" s="399"/>
      <c r="AC727" s="401"/>
      <c r="AD727" s="401"/>
      <c r="AE727" s="401"/>
      <c r="AF727" s="401"/>
      <c r="AG727" s="401"/>
      <c r="AH727" s="401"/>
    </row>
    <row r="728" ht="12.0" customHeight="1">
      <c r="A728" s="399"/>
      <c r="B728" s="399"/>
      <c r="C728" s="399"/>
      <c r="D728" s="399"/>
      <c r="E728" s="399"/>
      <c r="F728" s="399"/>
      <c r="G728" s="399"/>
      <c r="H728" s="399"/>
      <c r="I728" s="399"/>
      <c r="J728" s="399"/>
      <c r="K728" s="399"/>
      <c r="L728" s="399"/>
      <c r="M728" s="399"/>
      <c r="N728" s="399"/>
      <c r="O728" s="399"/>
      <c r="P728" s="399"/>
      <c r="Q728" s="399"/>
      <c r="R728" s="399"/>
      <c r="S728" s="400"/>
      <c r="T728" s="399"/>
      <c r="U728" s="400"/>
      <c r="V728" s="400"/>
      <c r="W728" s="400"/>
      <c r="X728" s="400"/>
      <c r="Y728" s="400"/>
      <c r="Z728" s="400"/>
      <c r="AA728" s="400"/>
      <c r="AB728" s="399"/>
      <c r="AC728" s="401"/>
      <c r="AD728" s="401"/>
      <c r="AE728" s="401"/>
      <c r="AF728" s="401"/>
      <c r="AG728" s="401"/>
      <c r="AH728" s="401"/>
    </row>
    <row r="729" ht="12.0" customHeight="1">
      <c r="A729" s="399"/>
      <c r="B729" s="399"/>
      <c r="C729" s="399"/>
      <c r="D729" s="399"/>
      <c r="E729" s="399"/>
      <c r="F729" s="399"/>
      <c r="G729" s="399"/>
      <c r="H729" s="399"/>
      <c r="I729" s="399"/>
      <c r="J729" s="399"/>
      <c r="K729" s="399"/>
      <c r="L729" s="399"/>
      <c r="M729" s="399"/>
      <c r="N729" s="399"/>
      <c r="O729" s="399"/>
      <c r="P729" s="399"/>
      <c r="Q729" s="399"/>
      <c r="R729" s="399"/>
      <c r="S729" s="400"/>
      <c r="T729" s="399"/>
      <c r="U729" s="400"/>
      <c r="V729" s="400"/>
      <c r="W729" s="400"/>
      <c r="X729" s="400"/>
      <c r="Y729" s="400"/>
      <c r="Z729" s="400"/>
      <c r="AA729" s="400"/>
      <c r="AB729" s="399"/>
      <c r="AC729" s="401"/>
      <c r="AD729" s="401"/>
      <c r="AE729" s="401"/>
      <c r="AF729" s="401"/>
      <c r="AG729" s="401"/>
      <c r="AH729" s="401"/>
    </row>
    <row r="730" ht="12.0" customHeight="1">
      <c r="A730" s="399"/>
      <c r="B730" s="399"/>
      <c r="C730" s="399"/>
      <c r="D730" s="399"/>
      <c r="E730" s="399"/>
      <c r="F730" s="399"/>
      <c r="G730" s="399"/>
      <c r="H730" s="399"/>
      <c r="I730" s="399"/>
      <c r="J730" s="399"/>
      <c r="K730" s="399"/>
      <c r="L730" s="399"/>
      <c r="M730" s="399"/>
      <c r="N730" s="399"/>
      <c r="O730" s="399"/>
      <c r="P730" s="399"/>
      <c r="Q730" s="399"/>
      <c r="R730" s="399"/>
      <c r="S730" s="400"/>
      <c r="T730" s="399"/>
      <c r="U730" s="400"/>
      <c r="V730" s="400"/>
      <c r="W730" s="400"/>
      <c r="X730" s="400"/>
      <c r="Y730" s="400"/>
      <c r="Z730" s="400"/>
      <c r="AA730" s="400"/>
      <c r="AB730" s="399"/>
      <c r="AC730" s="401"/>
      <c r="AD730" s="401"/>
      <c r="AE730" s="401"/>
      <c r="AF730" s="401"/>
      <c r="AG730" s="401"/>
      <c r="AH730" s="401"/>
    </row>
    <row r="731" ht="12.0" customHeight="1">
      <c r="A731" s="399"/>
      <c r="B731" s="399"/>
      <c r="C731" s="399"/>
      <c r="D731" s="399"/>
      <c r="E731" s="399"/>
      <c r="F731" s="399"/>
      <c r="G731" s="399"/>
      <c r="H731" s="399"/>
      <c r="I731" s="399"/>
      <c r="J731" s="399"/>
      <c r="K731" s="399"/>
      <c r="L731" s="399"/>
      <c r="M731" s="399"/>
      <c r="N731" s="399"/>
      <c r="O731" s="399"/>
      <c r="P731" s="399"/>
      <c r="Q731" s="399"/>
      <c r="R731" s="399"/>
      <c r="S731" s="400"/>
      <c r="T731" s="399"/>
      <c r="U731" s="400"/>
      <c r="V731" s="400"/>
      <c r="W731" s="400"/>
      <c r="X731" s="400"/>
      <c r="Y731" s="400"/>
      <c r="Z731" s="400"/>
      <c r="AA731" s="400"/>
      <c r="AB731" s="399"/>
      <c r="AC731" s="401"/>
      <c r="AD731" s="401"/>
      <c r="AE731" s="401"/>
      <c r="AF731" s="401"/>
      <c r="AG731" s="401"/>
      <c r="AH731" s="401"/>
    </row>
    <row r="732" ht="12.0" customHeight="1">
      <c r="A732" s="399"/>
      <c r="B732" s="399"/>
      <c r="C732" s="399"/>
      <c r="D732" s="399"/>
      <c r="E732" s="399"/>
      <c r="F732" s="399"/>
      <c r="G732" s="399"/>
      <c r="H732" s="399"/>
      <c r="I732" s="399"/>
      <c r="J732" s="399"/>
      <c r="K732" s="399"/>
      <c r="L732" s="399"/>
      <c r="M732" s="399"/>
      <c r="N732" s="399"/>
      <c r="O732" s="399"/>
      <c r="P732" s="399"/>
      <c r="Q732" s="399"/>
      <c r="R732" s="399"/>
      <c r="S732" s="400"/>
      <c r="T732" s="399"/>
      <c r="U732" s="400"/>
      <c r="V732" s="400"/>
      <c r="W732" s="400"/>
      <c r="X732" s="400"/>
      <c r="Y732" s="400"/>
      <c r="Z732" s="400"/>
      <c r="AA732" s="400"/>
      <c r="AB732" s="399"/>
      <c r="AC732" s="401"/>
      <c r="AD732" s="401"/>
      <c r="AE732" s="401"/>
      <c r="AF732" s="401"/>
      <c r="AG732" s="401"/>
      <c r="AH732" s="401"/>
    </row>
    <row r="733" ht="12.0" customHeight="1">
      <c r="A733" s="399"/>
      <c r="B733" s="399"/>
      <c r="C733" s="399"/>
      <c r="D733" s="399"/>
      <c r="E733" s="399"/>
      <c r="F733" s="399"/>
      <c r="G733" s="399"/>
      <c r="H733" s="399"/>
      <c r="I733" s="399"/>
      <c r="J733" s="399"/>
      <c r="K733" s="399"/>
      <c r="L733" s="399"/>
      <c r="M733" s="399"/>
      <c r="N733" s="399"/>
      <c r="O733" s="399"/>
      <c r="P733" s="399"/>
      <c r="Q733" s="399"/>
      <c r="R733" s="399"/>
      <c r="S733" s="400"/>
      <c r="T733" s="399"/>
      <c r="U733" s="400"/>
      <c r="V733" s="400"/>
      <c r="W733" s="400"/>
      <c r="X733" s="400"/>
      <c r="Y733" s="400"/>
      <c r="Z733" s="400"/>
      <c r="AA733" s="400"/>
      <c r="AB733" s="399"/>
      <c r="AC733" s="401"/>
      <c r="AD733" s="401"/>
      <c r="AE733" s="401"/>
      <c r="AF733" s="401"/>
      <c r="AG733" s="401"/>
      <c r="AH733" s="401"/>
    </row>
    <row r="734" ht="12.0" customHeight="1">
      <c r="A734" s="399"/>
      <c r="B734" s="399"/>
      <c r="C734" s="399"/>
      <c r="D734" s="399"/>
      <c r="E734" s="399"/>
      <c r="F734" s="399"/>
      <c r="G734" s="399"/>
      <c r="H734" s="399"/>
      <c r="I734" s="399"/>
      <c r="J734" s="399"/>
      <c r="K734" s="399"/>
      <c r="L734" s="399"/>
      <c r="M734" s="399"/>
      <c r="N734" s="399"/>
      <c r="O734" s="399"/>
      <c r="P734" s="399"/>
      <c r="Q734" s="399"/>
      <c r="R734" s="399"/>
      <c r="S734" s="400"/>
      <c r="T734" s="399"/>
      <c r="U734" s="400"/>
      <c r="V734" s="400"/>
      <c r="W734" s="400"/>
      <c r="X734" s="400"/>
      <c r="Y734" s="400"/>
      <c r="Z734" s="400"/>
      <c r="AA734" s="400"/>
      <c r="AB734" s="399"/>
      <c r="AC734" s="401"/>
      <c r="AD734" s="401"/>
      <c r="AE734" s="401"/>
      <c r="AF734" s="401"/>
      <c r="AG734" s="401"/>
      <c r="AH734" s="401"/>
    </row>
    <row r="735" ht="12.0" customHeight="1">
      <c r="A735" s="399"/>
      <c r="B735" s="399"/>
      <c r="C735" s="399"/>
      <c r="D735" s="399"/>
      <c r="E735" s="399"/>
      <c r="F735" s="399"/>
      <c r="G735" s="399"/>
      <c r="H735" s="399"/>
      <c r="I735" s="399"/>
      <c r="J735" s="399"/>
      <c r="K735" s="399"/>
      <c r="L735" s="399"/>
      <c r="M735" s="399"/>
      <c r="N735" s="399"/>
      <c r="O735" s="399"/>
      <c r="P735" s="399"/>
      <c r="Q735" s="399"/>
      <c r="R735" s="399"/>
      <c r="S735" s="400"/>
      <c r="T735" s="399"/>
      <c r="U735" s="400"/>
      <c r="V735" s="400"/>
      <c r="W735" s="400"/>
      <c r="X735" s="400"/>
      <c r="Y735" s="400"/>
      <c r="Z735" s="400"/>
      <c r="AA735" s="400"/>
      <c r="AB735" s="399"/>
      <c r="AC735" s="401"/>
      <c r="AD735" s="401"/>
      <c r="AE735" s="401"/>
      <c r="AF735" s="401"/>
      <c r="AG735" s="401"/>
      <c r="AH735" s="401"/>
    </row>
    <row r="736" ht="12.0" customHeight="1">
      <c r="A736" s="399"/>
      <c r="B736" s="399"/>
      <c r="C736" s="399"/>
      <c r="D736" s="399"/>
      <c r="E736" s="399"/>
      <c r="F736" s="399"/>
      <c r="G736" s="399"/>
      <c r="H736" s="399"/>
      <c r="I736" s="399"/>
      <c r="J736" s="399"/>
      <c r="K736" s="399"/>
      <c r="L736" s="399"/>
      <c r="M736" s="399"/>
      <c r="N736" s="399"/>
      <c r="O736" s="399"/>
      <c r="P736" s="399"/>
      <c r="Q736" s="399"/>
      <c r="R736" s="399"/>
      <c r="S736" s="400"/>
      <c r="T736" s="399"/>
      <c r="U736" s="400"/>
      <c r="V736" s="400"/>
      <c r="W736" s="400"/>
      <c r="X736" s="400"/>
      <c r="Y736" s="400"/>
      <c r="Z736" s="400"/>
      <c r="AA736" s="400"/>
      <c r="AB736" s="399"/>
      <c r="AC736" s="401"/>
      <c r="AD736" s="401"/>
      <c r="AE736" s="401"/>
      <c r="AF736" s="401"/>
      <c r="AG736" s="401"/>
      <c r="AH736" s="401"/>
    </row>
    <row r="737" ht="12.0" customHeight="1">
      <c r="A737" s="399"/>
      <c r="B737" s="399"/>
      <c r="C737" s="399"/>
      <c r="D737" s="399"/>
      <c r="E737" s="399"/>
      <c r="F737" s="399"/>
      <c r="G737" s="399"/>
      <c r="H737" s="399"/>
      <c r="I737" s="399"/>
      <c r="J737" s="399"/>
      <c r="K737" s="399"/>
      <c r="L737" s="399"/>
      <c r="M737" s="399"/>
      <c r="N737" s="399"/>
      <c r="O737" s="399"/>
      <c r="P737" s="399"/>
      <c r="Q737" s="399"/>
      <c r="R737" s="399"/>
      <c r="S737" s="400"/>
      <c r="T737" s="399"/>
      <c r="U737" s="400"/>
      <c r="V737" s="400"/>
      <c r="W737" s="400"/>
      <c r="X737" s="400"/>
      <c r="Y737" s="400"/>
      <c r="Z737" s="400"/>
      <c r="AA737" s="400"/>
      <c r="AB737" s="399"/>
      <c r="AC737" s="401"/>
      <c r="AD737" s="401"/>
      <c r="AE737" s="401"/>
      <c r="AF737" s="401"/>
      <c r="AG737" s="401"/>
      <c r="AH737" s="401"/>
    </row>
    <row r="738" ht="12.0" customHeight="1">
      <c r="A738" s="399"/>
      <c r="B738" s="399"/>
      <c r="C738" s="399"/>
      <c r="D738" s="399"/>
      <c r="E738" s="399"/>
      <c r="F738" s="399"/>
      <c r="G738" s="399"/>
      <c r="H738" s="399"/>
      <c r="I738" s="399"/>
      <c r="J738" s="399"/>
      <c r="K738" s="399"/>
      <c r="L738" s="399"/>
      <c r="M738" s="399"/>
      <c r="N738" s="399"/>
      <c r="O738" s="399"/>
      <c r="P738" s="399"/>
      <c r="Q738" s="399"/>
      <c r="R738" s="399"/>
      <c r="S738" s="400"/>
      <c r="T738" s="399"/>
      <c r="U738" s="400"/>
      <c r="V738" s="400"/>
      <c r="W738" s="400"/>
      <c r="X738" s="400"/>
      <c r="Y738" s="400"/>
      <c r="Z738" s="400"/>
      <c r="AA738" s="400"/>
      <c r="AB738" s="399"/>
      <c r="AC738" s="401"/>
      <c r="AD738" s="401"/>
      <c r="AE738" s="401"/>
      <c r="AF738" s="401"/>
      <c r="AG738" s="401"/>
      <c r="AH738" s="401"/>
    </row>
    <row r="739" ht="12.0" customHeight="1">
      <c r="A739" s="399"/>
      <c r="B739" s="399"/>
      <c r="C739" s="399"/>
      <c r="D739" s="399"/>
      <c r="E739" s="399"/>
      <c r="F739" s="399"/>
      <c r="G739" s="399"/>
      <c r="H739" s="399"/>
      <c r="I739" s="399"/>
      <c r="J739" s="399"/>
      <c r="K739" s="399"/>
      <c r="L739" s="399"/>
      <c r="M739" s="399"/>
      <c r="N739" s="399"/>
      <c r="O739" s="399"/>
      <c r="P739" s="399"/>
      <c r="Q739" s="399"/>
      <c r="R739" s="399"/>
      <c r="S739" s="400"/>
      <c r="T739" s="399"/>
      <c r="U739" s="400"/>
      <c r="V739" s="400"/>
      <c r="W739" s="400"/>
      <c r="X739" s="400"/>
      <c r="Y739" s="400"/>
      <c r="Z739" s="400"/>
      <c r="AA739" s="400"/>
      <c r="AB739" s="399"/>
      <c r="AC739" s="401"/>
      <c r="AD739" s="401"/>
      <c r="AE739" s="401"/>
      <c r="AF739" s="401"/>
      <c r="AG739" s="401"/>
      <c r="AH739" s="401"/>
    </row>
    <row r="740" ht="12.0" customHeight="1">
      <c r="A740" s="399"/>
      <c r="B740" s="399"/>
      <c r="C740" s="399"/>
      <c r="D740" s="399"/>
      <c r="E740" s="399"/>
      <c r="F740" s="399"/>
      <c r="G740" s="399"/>
      <c r="H740" s="399"/>
      <c r="I740" s="399"/>
      <c r="J740" s="399"/>
      <c r="K740" s="399"/>
      <c r="L740" s="399"/>
      <c r="M740" s="399"/>
      <c r="N740" s="399"/>
      <c r="O740" s="399"/>
      <c r="P740" s="399"/>
      <c r="Q740" s="399"/>
      <c r="R740" s="399"/>
      <c r="S740" s="400"/>
      <c r="T740" s="399"/>
      <c r="U740" s="400"/>
      <c r="V740" s="400"/>
      <c r="W740" s="400"/>
      <c r="X740" s="400"/>
      <c r="Y740" s="400"/>
      <c r="Z740" s="400"/>
      <c r="AA740" s="400"/>
      <c r="AB740" s="399"/>
      <c r="AC740" s="401"/>
      <c r="AD740" s="401"/>
      <c r="AE740" s="401"/>
      <c r="AF740" s="401"/>
      <c r="AG740" s="401"/>
      <c r="AH740" s="401"/>
    </row>
    <row r="741" ht="12.0" customHeight="1">
      <c r="A741" s="399"/>
      <c r="B741" s="399"/>
      <c r="C741" s="399"/>
      <c r="D741" s="399"/>
      <c r="E741" s="399"/>
      <c r="F741" s="399"/>
      <c r="G741" s="399"/>
      <c r="H741" s="399"/>
      <c r="I741" s="399"/>
      <c r="J741" s="399"/>
      <c r="K741" s="399"/>
      <c r="L741" s="399"/>
      <c r="M741" s="399"/>
      <c r="N741" s="399"/>
      <c r="O741" s="399"/>
      <c r="P741" s="399"/>
      <c r="Q741" s="399"/>
      <c r="R741" s="399"/>
      <c r="S741" s="400"/>
      <c r="T741" s="399"/>
      <c r="U741" s="400"/>
      <c r="V741" s="400"/>
      <c r="W741" s="400"/>
      <c r="X741" s="400"/>
      <c r="Y741" s="400"/>
      <c r="Z741" s="400"/>
      <c r="AA741" s="400"/>
      <c r="AB741" s="399"/>
      <c r="AC741" s="401"/>
      <c r="AD741" s="401"/>
      <c r="AE741" s="401"/>
      <c r="AF741" s="401"/>
      <c r="AG741" s="401"/>
      <c r="AH741" s="401"/>
    </row>
    <row r="742" ht="12.0" customHeight="1">
      <c r="A742" s="399"/>
      <c r="B742" s="399"/>
      <c r="C742" s="399"/>
      <c r="D742" s="399"/>
      <c r="E742" s="399"/>
      <c r="F742" s="399"/>
      <c r="G742" s="399"/>
      <c r="H742" s="399"/>
      <c r="I742" s="399"/>
      <c r="J742" s="399"/>
      <c r="K742" s="399"/>
      <c r="L742" s="399"/>
      <c r="M742" s="399"/>
      <c r="N742" s="399"/>
      <c r="O742" s="399"/>
      <c r="P742" s="399"/>
      <c r="Q742" s="399"/>
      <c r="R742" s="399"/>
      <c r="S742" s="400"/>
      <c r="T742" s="399"/>
      <c r="U742" s="400"/>
      <c r="V742" s="400"/>
      <c r="W742" s="400"/>
      <c r="X742" s="400"/>
      <c r="Y742" s="400"/>
      <c r="Z742" s="400"/>
      <c r="AA742" s="400"/>
      <c r="AB742" s="399"/>
      <c r="AC742" s="401"/>
      <c r="AD742" s="401"/>
      <c r="AE742" s="401"/>
      <c r="AF742" s="401"/>
      <c r="AG742" s="401"/>
      <c r="AH742" s="401"/>
    </row>
    <row r="743" ht="12.0" customHeight="1">
      <c r="A743" s="399"/>
      <c r="B743" s="399"/>
      <c r="C743" s="399"/>
      <c r="D743" s="399"/>
      <c r="E743" s="399"/>
      <c r="F743" s="399"/>
      <c r="G743" s="399"/>
      <c r="H743" s="399"/>
      <c r="I743" s="399"/>
      <c r="J743" s="399"/>
      <c r="K743" s="399"/>
      <c r="L743" s="399"/>
      <c r="M743" s="399"/>
      <c r="N743" s="399"/>
      <c r="O743" s="399"/>
      <c r="P743" s="399"/>
      <c r="Q743" s="399"/>
      <c r="R743" s="399"/>
      <c r="S743" s="400"/>
      <c r="T743" s="399"/>
      <c r="U743" s="400"/>
      <c r="V743" s="400"/>
      <c r="W743" s="400"/>
      <c r="X743" s="400"/>
      <c r="Y743" s="400"/>
      <c r="Z743" s="400"/>
      <c r="AA743" s="400"/>
      <c r="AB743" s="399"/>
      <c r="AC743" s="401"/>
      <c r="AD743" s="401"/>
      <c r="AE743" s="401"/>
      <c r="AF743" s="401"/>
      <c r="AG743" s="401"/>
      <c r="AH743" s="401"/>
    </row>
    <row r="744" ht="12.0" customHeight="1">
      <c r="A744" s="399"/>
      <c r="B744" s="399"/>
      <c r="C744" s="399"/>
      <c r="D744" s="399"/>
      <c r="E744" s="399"/>
      <c r="F744" s="399"/>
      <c r="G744" s="399"/>
      <c r="H744" s="399"/>
      <c r="I744" s="399"/>
      <c r="J744" s="399"/>
      <c r="K744" s="399"/>
      <c r="L744" s="399"/>
      <c r="M744" s="399"/>
      <c r="N744" s="399"/>
      <c r="O744" s="399"/>
      <c r="P744" s="399"/>
      <c r="Q744" s="399"/>
      <c r="R744" s="399"/>
      <c r="S744" s="400"/>
      <c r="T744" s="399"/>
      <c r="U744" s="400"/>
      <c r="V744" s="400"/>
      <c r="W744" s="400"/>
      <c r="X744" s="400"/>
      <c r="Y744" s="400"/>
      <c r="Z744" s="400"/>
      <c r="AA744" s="400"/>
      <c r="AB744" s="399"/>
      <c r="AC744" s="401"/>
      <c r="AD744" s="401"/>
      <c r="AE744" s="401"/>
      <c r="AF744" s="401"/>
      <c r="AG744" s="401"/>
      <c r="AH744" s="401"/>
    </row>
    <row r="745" ht="12.0" customHeight="1">
      <c r="A745" s="399"/>
      <c r="B745" s="399"/>
      <c r="C745" s="399"/>
      <c r="D745" s="399"/>
      <c r="E745" s="399"/>
      <c r="F745" s="399"/>
      <c r="G745" s="399"/>
      <c r="H745" s="399"/>
      <c r="I745" s="399"/>
      <c r="J745" s="399"/>
      <c r="K745" s="399"/>
      <c r="L745" s="399"/>
      <c r="M745" s="399"/>
      <c r="N745" s="399"/>
      <c r="O745" s="399"/>
      <c r="P745" s="399"/>
      <c r="Q745" s="399"/>
      <c r="R745" s="399"/>
      <c r="S745" s="400"/>
      <c r="T745" s="399"/>
      <c r="U745" s="400"/>
      <c r="V745" s="400"/>
      <c r="W745" s="400"/>
      <c r="X745" s="400"/>
      <c r="Y745" s="400"/>
      <c r="Z745" s="400"/>
      <c r="AA745" s="400"/>
      <c r="AB745" s="399"/>
      <c r="AC745" s="401"/>
      <c r="AD745" s="401"/>
      <c r="AE745" s="401"/>
      <c r="AF745" s="401"/>
      <c r="AG745" s="401"/>
      <c r="AH745" s="401"/>
    </row>
    <row r="746" ht="12.0" customHeight="1">
      <c r="A746" s="399"/>
      <c r="B746" s="399"/>
      <c r="C746" s="399"/>
      <c r="D746" s="399"/>
      <c r="E746" s="399"/>
      <c r="F746" s="399"/>
      <c r="G746" s="399"/>
      <c r="H746" s="399"/>
      <c r="I746" s="399"/>
      <c r="J746" s="399"/>
      <c r="K746" s="399"/>
      <c r="L746" s="399"/>
      <c r="M746" s="399"/>
      <c r="N746" s="399"/>
      <c r="O746" s="399"/>
      <c r="P746" s="399"/>
      <c r="Q746" s="399"/>
      <c r="R746" s="399"/>
      <c r="S746" s="400"/>
      <c r="T746" s="399"/>
      <c r="U746" s="400"/>
      <c r="V746" s="400"/>
      <c r="W746" s="400"/>
      <c r="X746" s="400"/>
      <c r="Y746" s="400"/>
      <c r="Z746" s="400"/>
      <c r="AA746" s="400"/>
      <c r="AB746" s="399"/>
      <c r="AC746" s="401"/>
      <c r="AD746" s="401"/>
      <c r="AE746" s="401"/>
      <c r="AF746" s="401"/>
      <c r="AG746" s="401"/>
      <c r="AH746" s="401"/>
    </row>
    <row r="747" ht="12.0" customHeight="1">
      <c r="A747" s="399"/>
      <c r="B747" s="399"/>
      <c r="C747" s="399"/>
      <c r="D747" s="399"/>
      <c r="E747" s="399"/>
      <c r="F747" s="399"/>
      <c r="G747" s="399"/>
      <c r="H747" s="399"/>
      <c r="I747" s="399"/>
      <c r="J747" s="399"/>
      <c r="K747" s="399"/>
      <c r="L747" s="399"/>
      <c r="M747" s="399"/>
      <c r="N747" s="399"/>
      <c r="O747" s="399"/>
      <c r="P747" s="399"/>
      <c r="Q747" s="399"/>
      <c r="R747" s="399"/>
      <c r="S747" s="400"/>
      <c r="T747" s="399"/>
      <c r="U747" s="400"/>
      <c r="V747" s="400"/>
      <c r="W747" s="400"/>
      <c r="X747" s="400"/>
      <c r="Y747" s="400"/>
      <c r="Z747" s="400"/>
      <c r="AA747" s="400"/>
      <c r="AB747" s="399"/>
      <c r="AC747" s="401"/>
      <c r="AD747" s="401"/>
      <c r="AE747" s="401"/>
      <c r="AF747" s="401"/>
      <c r="AG747" s="401"/>
      <c r="AH747" s="401"/>
    </row>
    <row r="748" ht="12.0" customHeight="1">
      <c r="A748" s="399"/>
      <c r="B748" s="399"/>
      <c r="C748" s="399"/>
      <c r="D748" s="399"/>
      <c r="E748" s="399"/>
      <c r="F748" s="399"/>
      <c r="G748" s="399"/>
      <c r="H748" s="399"/>
      <c r="I748" s="399"/>
      <c r="J748" s="399"/>
      <c r="K748" s="399"/>
      <c r="L748" s="399"/>
      <c r="M748" s="399"/>
      <c r="N748" s="399"/>
      <c r="O748" s="399"/>
      <c r="P748" s="399"/>
      <c r="Q748" s="399"/>
      <c r="R748" s="399"/>
      <c r="S748" s="400"/>
      <c r="T748" s="399"/>
      <c r="U748" s="400"/>
      <c r="V748" s="400"/>
      <c r="W748" s="400"/>
      <c r="X748" s="400"/>
      <c r="Y748" s="400"/>
      <c r="Z748" s="400"/>
      <c r="AA748" s="400"/>
      <c r="AB748" s="399"/>
      <c r="AC748" s="401"/>
      <c r="AD748" s="401"/>
      <c r="AE748" s="401"/>
      <c r="AF748" s="401"/>
      <c r="AG748" s="401"/>
      <c r="AH748" s="401"/>
    </row>
    <row r="749" ht="12.0" customHeight="1">
      <c r="A749" s="399"/>
      <c r="B749" s="399"/>
      <c r="C749" s="399"/>
      <c r="D749" s="399"/>
      <c r="E749" s="399"/>
      <c r="F749" s="399"/>
      <c r="G749" s="399"/>
      <c r="H749" s="399"/>
      <c r="I749" s="399"/>
      <c r="J749" s="399"/>
      <c r="K749" s="399"/>
      <c r="L749" s="399"/>
      <c r="M749" s="399"/>
      <c r="N749" s="399"/>
      <c r="O749" s="399"/>
      <c r="P749" s="399"/>
      <c r="Q749" s="399"/>
      <c r="R749" s="399"/>
      <c r="S749" s="400"/>
      <c r="T749" s="399"/>
      <c r="U749" s="400"/>
      <c r="V749" s="400"/>
      <c r="W749" s="400"/>
      <c r="X749" s="400"/>
      <c r="Y749" s="400"/>
      <c r="Z749" s="400"/>
      <c r="AA749" s="400"/>
      <c r="AB749" s="399"/>
      <c r="AC749" s="401"/>
      <c r="AD749" s="401"/>
      <c r="AE749" s="401"/>
      <c r="AF749" s="401"/>
      <c r="AG749" s="401"/>
      <c r="AH749" s="401"/>
    </row>
    <row r="750" ht="12.0" customHeight="1">
      <c r="A750" s="399"/>
      <c r="B750" s="399"/>
      <c r="C750" s="399"/>
      <c r="D750" s="399"/>
      <c r="E750" s="399"/>
      <c r="F750" s="399"/>
      <c r="G750" s="399"/>
      <c r="H750" s="399"/>
      <c r="I750" s="399"/>
      <c r="J750" s="399"/>
      <c r="K750" s="399"/>
      <c r="L750" s="399"/>
      <c r="M750" s="399"/>
      <c r="N750" s="399"/>
      <c r="O750" s="399"/>
      <c r="P750" s="399"/>
      <c r="Q750" s="399"/>
      <c r="R750" s="399"/>
      <c r="S750" s="400"/>
      <c r="T750" s="399"/>
      <c r="U750" s="400"/>
      <c r="V750" s="400"/>
      <c r="W750" s="400"/>
      <c r="X750" s="400"/>
      <c r="Y750" s="400"/>
      <c r="Z750" s="400"/>
      <c r="AA750" s="400"/>
      <c r="AB750" s="399"/>
      <c r="AC750" s="401"/>
      <c r="AD750" s="401"/>
      <c r="AE750" s="401"/>
      <c r="AF750" s="401"/>
      <c r="AG750" s="401"/>
      <c r="AH750" s="401"/>
    </row>
    <row r="751" ht="12.0" customHeight="1">
      <c r="A751" s="399"/>
      <c r="B751" s="399"/>
      <c r="C751" s="399"/>
      <c r="D751" s="399"/>
      <c r="E751" s="399"/>
      <c r="F751" s="399"/>
      <c r="G751" s="399"/>
      <c r="H751" s="399"/>
      <c r="I751" s="399"/>
      <c r="J751" s="399"/>
      <c r="K751" s="399"/>
      <c r="L751" s="399"/>
      <c r="M751" s="399"/>
      <c r="N751" s="399"/>
      <c r="O751" s="399"/>
      <c r="P751" s="399"/>
      <c r="Q751" s="399"/>
      <c r="R751" s="399"/>
      <c r="S751" s="400"/>
      <c r="T751" s="399"/>
      <c r="U751" s="400"/>
      <c r="V751" s="400"/>
      <c r="W751" s="400"/>
      <c r="X751" s="400"/>
      <c r="Y751" s="400"/>
      <c r="Z751" s="400"/>
      <c r="AA751" s="400"/>
      <c r="AB751" s="399"/>
      <c r="AC751" s="401"/>
      <c r="AD751" s="401"/>
      <c r="AE751" s="401"/>
      <c r="AF751" s="401"/>
      <c r="AG751" s="401"/>
      <c r="AH751" s="401"/>
    </row>
    <row r="752" ht="12.0" customHeight="1">
      <c r="A752" s="399"/>
      <c r="B752" s="399"/>
      <c r="C752" s="399"/>
      <c r="D752" s="399"/>
      <c r="E752" s="399"/>
      <c r="F752" s="399"/>
      <c r="G752" s="399"/>
      <c r="H752" s="399"/>
      <c r="I752" s="399"/>
      <c r="J752" s="399"/>
      <c r="K752" s="399"/>
      <c r="L752" s="399"/>
      <c r="M752" s="399"/>
      <c r="N752" s="399"/>
      <c r="O752" s="399"/>
      <c r="P752" s="399"/>
      <c r="Q752" s="399"/>
      <c r="R752" s="399"/>
      <c r="S752" s="400"/>
      <c r="T752" s="399"/>
      <c r="U752" s="400"/>
      <c r="V752" s="400"/>
      <c r="W752" s="400"/>
      <c r="X752" s="400"/>
      <c r="Y752" s="400"/>
      <c r="Z752" s="400"/>
      <c r="AA752" s="400"/>
      <c r="AB752" s="399"/>
      <c r="AC752" s="401"/>
      <c r="AD752" s="401"/>
      <c r="AE752" s="401"/>
      <c r="AF752" s="401"/>
      <c r="AG752" s="401"/>
      <c r="AH752" s="401"/>
    </row>
    <row r="753" ht="12.0" customHeight="1">
      <c r="A753" s="399"/>
      <c r="B753" s="399"/>
      <c r="C753" s="399"/>
      <c r="D753" s="399"/>
      <c r="E753" s="399"/>
      <c r="F753" s="399"/>
      <c r="G753" s="399"/>
      <c r="H753" s="399"/>
      <c r="I753" s="399"/>
      <c r="J753" s="399"/>
      <c r="K753" s="399"/>
      <c r="L753" s="399"/>
      <c r="M753" s="399"/>
      <c r="N753" s="399"/>
      <c r="O753" s="399"/>
      <c r="P753" s="399"/>
      <c r="Q753" s="399"/>
      <c r="R753" s="399"/>
      <c r="S753" s="400"/>
      <c r="T753" s="399"/>
      <c r="U753" s="400"/>
      <c r="V753" s="400"/>
      <c r="W753" s="400"/>
      <c r="X753" s="400"/>
      <c r="Y753" s="400"/>
      <c r="Z753" s="400"/>
      <c r="AA753" s="400"/>
      <c r="AB753" s="399"/>
      <c r="AC753" s="401"/>
      <c r="AD753" s="401"/>
      <c r="AE753" s="401"/>
      <c r="AF753" s="401"/>
      <c r="AG753" s="401"/>
      <c r="AH753" s="401"/>
    </row>
    <row r="754" ht="12.0" customHeight="1">
      <c r="A754" s="399"/>
      <c r="B754" s="399"/>
      <c r="C754" s="399"/>
      <c r="D754" s="399"/>
      <c r="E754" s="399"/>
      <c r="F754" s="399"/>
      <c r="G754" s="399"/>
      <c r="H754" s="399"/>
      <c r="I754" s="399"/>
      <c r="J754" s="399"/>
      <c r="K754" s="399"/>
      <c r="L754" s="399"/>
      <c r="M754" s="399"/>
      <c r="N754" s="399"/>
      <c r="O754" s="399"/>
      <c r="P754" s="399"/>
      <c r="Q754" s="399"/>
      <c r="R754" s="399"/>
      <c r="S754" s="400"/>
      <c r="T754" s="399"/>
      <c r="U754" s="400"/>
      <c r="V754" s="400"/>
      <c r="W754" s="400"/>
      <c r="X754" s="400"/>
      <c r="Y754" s="400"/>
      <c r="Z754" s="400"/>
      <c r="AA754" s="400"/>
      <c r="AB754" s="399"/>
      <c r="AC754" s="401"/>
      <c r="AD754" s="401"/>
      <c r="AE754" s="401"/>
      <c r="AF754" s="401"/>
      <c r="AG754" s="401"/>
      <c r="AH754" s="401"/>
    </row>
    <row r="755" ht="12.0" customHeight="1">
      <c r="A755" s="399"/>
      <c r="B755" s="399"/>
      <c r="C755" s="399"/>
      <c r="D755" s="399"/>
      <c r="E755" s="399"/>
      <c r="F755" s="399"/>
      <c r="G755" s="399"/>
      <c r="H755" s="399"/>
      <c r="I755" s="399"/>
      <c r="J755" s="399"/>
      <c r="K755" s="399"/>
      <c r="L755" s="399"/>
      <c r="M755" s="399"/>
      <c r="N755" s="399"/>
      <c r="O755" s="399"/>
      <c r="P755" s="399"/>
      <c r="Q755" s="399"/>
      <c r="R755" s="399"/>
      <c r="S755" s="400"/>
      <c r="T755" s="399"/>
      <c r="U755" s="400"/>
      <c r="V755" s="400"/>
      <c r="W755" s="400"/>
      <c r="X755" s="400"/>
      <c r="Y755" s="400"/>
      <c r="Z755" s="400"/>
      <c r="AA755" s="400"/>
      <c r="AB755" s="399"/>
      <c r="AC755" s="401"/>
      <c r="AD755" s="401"/>
      <c r="AE755" s="401"/>
      <c r="AF755" s="401"/>
      <c r="AG755" s="401"/>
      <c r="AH755" s="401"/>
    </row>
    <row r="756" ht="12.0" customHeight="1">
      <c r="A756" s="399"/>
      <c r="B756" s="399"/>
      <c r="C756" s="399"/>
      <c r="D756" s="399"/>
      <c r="E756" s="399"/>
      <c r="F756" s="399"/>
      <c r="G756" s="399"/>
      <c r="H756" s="399"/>
      <c r="I756" s="399"/>
      <c r="J756" s="399"/>
      <c r="K756" s="399"/>
      <c r="L756" s="399"/>
      <c r="M756" s="399"/>
      <c r="N756" s="399"/>
      <c r="O756" s="399"/>
      <c r="P756" s="399"/>
      <c r="Q756" s="399"/>
      <c r="R756" s="399"/>
      <c r="S756" s="400"/>
      <c r="T756" s="399"/>
      <c r="U756" s="400"/>
      <c r="V756" s="400"/>
      <c r="W756" s="400"/>
      <c r="X756" s="400"/>
      <c r="Y756" s="400"/>
      <c r="Z756" s="400"/>
      <c r="AA756" s="400"/>
      <c r="AB756" s="399"/>
      <c r="AC756" s="401"/>
      <c r="AD756" s="401"/>
      <c r="AE756" s="401"/>
      <c r="AF756" s="401"/>
      <c r="AG756" s="401"/>
      <c r="AH756" s="401"/>
    </row>
    <row r="757" ht="12.0" customHeight="1">
      <c r="A757" s="399"/>
      <c r="B757" s="399"/>
      <c r="C757" s="399"/>
      <c r="D757" s="399"/>
      <c r="E757" s="399"/>
      <c r="F757" s="399"/>
      <c r="G757" s="399"/>
      <c r="H757" s="399"/>
      <c r="I757" s="399"/>
      <c r="J757" s="399"/>
      <c r="K757" s="399"/>
      <c r="L757" s="399"/>
      <c r="M757" s="399"/>
      <c r="N757" s="399"/>
      <c r="O757" s="399"/>
      <c r="P757" s="399"/>
      <c r="Q757" s="399"/>
      <c r="R757" s="399"/>
      <c r="S757" s="400"/>
      <c r="T757" s="399"/>
      <c r="U757" s="400"/>
      <c r="V757" s="400"/>
      <c r="W757" s="400"/>
      <c r="X757" s="400"/>
      <c r="Y757" s="400"/>
      <c r="Z757" s="400"/>
      <c r="AA757" s="400"/>
      <c r="AB757" s="399"/>
      <c r="AC757" s="401"/>
      <c r="AD757" s="401"/>
      <c r="AE757" s="401"/>
      <c r="AF757" s="401"/>
      <c r="AG757" s="401"/>
      <c r="AH757" s="401"/>
    </row>
    <row r="758" ht="12.0" customHeight="1">
      <c r="A758" s="399"/>
      <c r="B758" s="399"/>
      <c r="C758" s="399"/>
      <c r="D758" s="399"/>
      <c r="E758" s="399"/>
      <c r="F758" s="399"/>
      <c r="G758" s="399"/>
      <c r="H758" s="399"/>
      <c r="I758" s="399"/>
      <c r="J758" s="399"/>
      <c r="K758" s="399"/>
      <c r="L758" s="399"/>
      <c r="M758" s="399"/>
      <c r="N758" s="399"/>
      <c r="O758" s="399"/>
      <c r="P758" s="399"/>
      <c r="Q758" s="399"/>
      <c r="R758" s="399"/>
      <c r="S758" s="400"/>
      <c r="T758" s="399"/>
      <c r="U758" s="400"/>
      <c r="V758" s="400"/>
      <c r="W758" s="400"/>
      <c r="X758" s="400"/>
      <c r="Y758" s="400"/>
      <c r="Z758" s="400"/>
      <c r="AA758" s="400"/>
      <c r="AB758" s="399"/>
      <c r="AC758" s="401"/>
      <c r="AD758" s="401"/>
      <c r="AE758" s="401"/>
      <c r="AF758" s="401"/>
      <c r="AG758" s="401"/>
      <c r="AH758" s="401"/>
    </row>
    <row r="759" ht="12.0" customHeight="1">
      <c r="A759" s="399"/>
      <c r="B759" s="399"/>
      <c r="C759" s="399"/>
      <c r="D759" s="399"/>
      <c r="E759" s="399"/>
      <c r="F759" s="399"/>
      <c r="G759" s="399"/>
      <c r="H759" s="399"/>
      <c r="I759" s="399"/>
      <c r="J759" s="399"/>
      <c r="K759" s="399"/>
      <c r="L759" s="399"/>
      <c r="M759" s="399"/>
      <c r="N759" s="399"/>
      <c r="O759" s="399"/>
      <c r="P759" s="399"/>
      <c r="Q759" s="399"/>
      <c r="R759" s="399"/>
      <c r="S759" s="400"/>
      <c r="T759" s="399"/>
      <c r="U759" s="400"/>
      <c r="V759" s="400"/>
      <c r="W759" s="400"/>
      <c r="X759" s="400"/>
      <c r="Y759" s="400"/>
      <c r="Z759" s="400"/>
      <c r="AA759" s="400"/>
      <c r="AB759" s="399"/>
      <c r="AC759" s="401"/>
      <c r="AD759" s="401"/>
      <c r="AE759" s="401"/>
      <c r="AF759" s="401"/>
      <c r="AG759" s="401"/>
      <c r="AH759" s="401"/>
    </row>
    <row r="760" ht="12.0" customHeight="1">
      <c r="A760" s="399"/>
      <c r="B760" s="399"/>
      <c r="C760" s="399"/>
      <c r="D760" s="399"/>
      <c r="E760" s="399"/>
      <c r="F760" s="399"/>
      <c r="G760" s="399"/>
      <c r="H760" s="399"/>
      <c r="I760" s="399"/>
      <c r="J760" s="399"/>
      <c r="K760" s="399"/>
      <c r="L760" s="399"/>
      <c r="M760" s="399"/>
      <c r="N760" s="399"/>
      <c r="O760" s="399"/>
      <c r="P760" s="399"/>
      <c r="Q760" s="399"/>
      <c r="R760" s="399"/>
      <c r="S760" s="400"/>
      <c r="T760" s="399"/>
      <c r="U760" s="400"/>
      <c r="V760" s="400"/>
      <c r="W760" s="400"/>
      <c r="X760" s="400"/>
      <c r="Y760" s="400"/>
      <c r="Z760" s="400"/>
      <c r="AA760" s="400"/>
      <c r="AB760" s="399"/>
      <c r="AC760" s="401"/>
      <c r="AD760" s="401"/>
      <c r="AE760" s="401"/>
      <c r="AF760" s="401"/>
      <c r="AG760" s="401"/>
      <c r="AH760" s="401"/>
    </row>
    <row r="761" ht="12.0" customHeight="1">
      <c r="A761" s="399"/>
      <c r="B761" s="399"/>
      <c r="C761" s="399"/>
      <c r="D761" s="399"/>
      <c r="E761" s="399"/>
      <c r="F761" s="399"/>
      <c r="G761" s="399"/>
      <c r="H761" s="399"/>
      <c r="I761" s="399"/>
      <c r="J761" s="399"/>
      <c r="K761" s="399"/>
      <c r="L761" s="399"/>
      <c r="M761" s="399"/>
      <c r="N761" s="399"/>
      <c r="O761" s="399"/>
      <c r="P761" s="399"/>
      <c r="Q761" s="399"/>
      <c r="R761" s="399"/>
      <c r="S761" s="400"/>
      <c r="T761" s="399"/>
      <c r="U761" s="400"/>
      <c r="V761" s="400"/>
      <c r="W761" s="400"/>
      <c r="X761" s="400"/>
      <c r="Y761" s="400"/>
      <c r="Z761" s="400"/>
      <c r="AA761" s="400"/>
      <c r="AB761" s="399"/>
      <c r="AC761" s="401"/>
      <c r="AD761" s="401"/>
      <c r="AE761" s="401"/>
      <c r="AF761" s="401"/>
      <c r="AG761" s="401"/>
      <c r="AH761" s="401"/>
    </row>
    <row r="762" ht="12.0" customHeight="1">
      <c r="A762" s="399"/>
      <c r="B762" s="399"/>
      <c r="C762" s="399"/>
      <c r="D762" s="399"/>
      <c r="E762" s="399"/>
      <c r="F762" s="399"/>
      <c r="G762" s="399"/>
      <c r="H762" s="399"/>
      <c r="I762" s="399"/>
      <c r="J762" s="399"/>
      <c r="K762" s="399"/>
      <c r="L762" s="399"/>
      <c r="M762" s="399"/>
      <c r="N762" s="399"/>
      <c r="O762" s="399"/>
      <c r="P762" s="399"/>
      <c r="Q762" s="399"/>
      <c r="R762" s="399"/>
      <c r="S762" s="400"/>
      <c r="T762" s="399"/>
      <c r="U762" s="400"/>
      <c r="V762" s="400"/>
      <c r="W762" s="400"/>
      <c r="X762" s="400"/>
      <c r="Y762" s="400"/>
      <c r="Z762" s="400"/>
      <c r="AA762" s="400"/>
      <c r="AB762" s="399"/>
      <c r="AC762" s="401"/>
      <c r="AD762" s="401"/>
      <c r="AE762" s="401"/>
      <c r="AF762" s="401"/>
      <c r="AG762" s="401"/>
      <c r="AH762" s="401"/>
    </row>
    <row r="763" ht="12.0" customHeight="1">
      <c r="A763" s="399"/>
      <c r="B763" s="399"/>
      <c r="C763" s="399"/>
      <c r="D763" s="399"/>
      <c r="E763" s="399"/>
      <c r="F763" s="399"/>
      <c r="G763" s="399"/>
      <c r="H763" s="399"/>
      <c r="I763" s="399"/>
      <c r="J763" s="399"/>
      <c r="K763" s="399"/>
      <c r="L763" s="399"/>
      <c r="M763" s="399"/>
      <c r="N763" s="399"/>
      <c r="O763" s="399"/>
      <c r="P763" s="399"/>
      <c r="Q763" s="399"/>
      <c r="R763" s="399"/>
      <c r="S763" s="400"/>
      <c r="T763" s="399"/>
      <c r="U763" s="400"/>
      <c r="V763" s="400"/>
      <c r="W763" s="400"/>
      <c r="X763" s="400"/>
      <c r="Y763" s="400"/>
      <c r="Z763" s="400"/>
      <c r="AA763" s="400"/>
      <c r="AB763" s="399"/>
      <c r="AC763" s="401"/>
      <c r="AD763" s="401"/>
      <c r="AE763" s="401"/>
      <c r="AF763" s="401"/>
      <c r="AG763" s="401"/>
      <c r="AH763" s="401"/>
    </row>
    <row r="764" ht="12.0" customHeight="1">
      <c r="A764" s="399"/>
      <c r="B764" s="399"/>
      <c r="C764" s="399"/>
      <c r="D764" s="399"/>
      <c r="E764" s="399"/>
      <c r="F764" s="399"/>
      <c r="G764" s="399"/>
      <c r="H764" s="399"/>
      <c r="I764" s="399"/>
      <c r="J764" s="399"/>
      <c r="K764" s="399"/>
      <c r="L764" s="399"/>
      <c r="M764" s="399"/>
      <c r="N764" s="399"/>
      <c r="O764" s="399"/>
      <c r="P764" s="399"/>
      <c r="Q764" s="399"/>
      <c r="R764" s="399"/>
      <c r="S764" s="400"/>
      <c r="T764" s="399"/>
      <c r="U764" s="400"/>
      <c r="V764" s="400"/>
      <c r="W764" s="400"/>
      <c r="X764" s="400"/>
      <c r="Y764" s="400"/>
      <c r="Z764" s="400"/>
      <c r="AA764" s="400"/>
      <c r="AB764" s="399"/>
      <c r="AC764" s="401"/>
      <c r="AD764" s="401"/>
      <c r="AE764" s="401"/>
      <c r="AF764" s="401"/>
      <c r="AG764" s="401"/>
      <c r="AH764" s="401"/>
    </row>
    <row r="765" ht="12.0" customHeight="1">
      <c r="A765" s="399"/>
      <c r="B765" s="399"/>
      <c r="C765" s="399"/>
      <c r="D765" s="399"/>
      <c r="E765" s="399"/>
      <c r="F765" s="399"/>
      <c r="G765" s="399"/>
      <c r="H765" s="399"/>
      <c r="I765" s="399"/>
      <c r="J765" s="399"/>
      <c r="K765" s="399"/>
      <c r="L765" s="399"/>
      <c r="M765" s="399"/>
      <c r="N765" s="399"/>
      <c r="O765" s="399"/>
      <c r="P765" s="399"/>
      <c r="Q765" s="399"/>
      <c r="R765" s="399"/>
      <c r="S765" s="400"/>
      <c r="T765" s="399"/>
      <c r="U765" s="400"/>
      <c r="V765" s="400"/>
      <c r="W765" s="400"/>
      <c r="X765" s="400"/>
      <c r="Y765" s="400"/>
      <c r="Z765" s="400"/>
      <c r="AA765" s="400"/>
      <c r="AB765" s="399"/>
      <c r="AC765" s="401"/>
      <c r="AD765" s="401"/>
      <c r="AE765" s="401"/>
      <c r="AF765" s="401"/>
      <c r="AG765" s="401"/>
      <c r="AH765" s="401"/>
    </row>
    <row r="766" ht="12.0" customHeight="1">
      <c r="A766" s="399"/>
      <c r="B766" s="399"/>
      <c r="C766" s="399"/>
      <c r="D766" s="399"/>
      <c r="E766" s="399"/>
      <c r="F766" s="399"/>
      <c r="G766" s="399"/>
      <c r="H766" s="399"/>
      <c r="I766" s="399"/>
      <c r="J766" s="399"/>
      <c r="K766" s="399"/>
      <c r="L766" s="399"/>
      <c r="M766" s="399"/>
      <c r="N766" s="399"/>
      <c r="O766" s="399"/>
      <c r="P766" s="399"/>
      <c r="Q766" s="399"/>
      <c r="R766" s="399"/>
      <c r="S766" s="400"/>
      <c r="T766" s="399"/>
      <c r="U766" s="400"/>
      <c r="V766" s="400"/>
      <c r="W766" s="400"/>
      <c r="X766" s="400"/>
      <c r="Y766" s="400"/>
      <c r="Z766" s="400"/>
      <c r="AA766" s="400"/>
      <c r="AB766" s="399"/>
      <c r="AC766" s="401"/>
      <c r="AD766" s="401"/>
      <c r="AE766" s="401"/>
      <c r="AF766" s="401"/>
      <c r="AG766" s="401"/>
      <c r="AH766" s="401"/>
    </row>
    <row r="767" ht="12.0" customHeight="1">
      <c r="A767" s="399"/>
      <c r="B767" s="399"/>
      <c r="C767" s="399"/>
      <c r="D767" s="399"/>
      <c r="E767" s="399"/>
      <c r="F767" s="399"/>
      <c r="G767" s="399"/>
      <c r="H767" s="399"/>
      <c r="I767" s="399"/>
      <c r="J767" s="399"/>
      <c r="K767" s="399"/>
      <c r="L767" s="399"/>
      <c r="M767" s="399"/>
      <c r="N767" s="399"/>
      <c r="O767" s="399"/>
      <c r="P767" s="399"/>
      <c r="Q767" s="399"/>
      <c r="R767" s="399"/>
      <c r="S767" s="400"/>
      <c r="T767" s="399"/>
      <c r="U767" s="400"/>
      <c r="V767" s="400"/>
      <c r="W767" s="400"/>
      <c r="X767" s="400"/>
      <c r="Y767" s="400"/>
      <c r="Z767" s="400"/>
      <c r="AA767" s="400"/>
      <c r="AB767" s="399"/>
      <c r="AC767" s="401"/>
      <c r="AD767" s="401"/>
      <c r="AE767" s="401"/>
      <c r="AF767" s="401"/>
      <c r="AG767" s="401"/>
      <c r="AH767" s="401"/>
    </row>
    <row r="768" ht="12.0" customHeight="1">
      <c r="A768" s="399"/>
      <c r="B768" s="399"/>
      <c r="C768" s="399"/>
      <c r="D768" s="399"/>
      <c r="E768" s="399"/>
      <c r="F768" s="399"/>
      <c r="G768" s="399"/>
      <c r="H768" s="399"/>
      <c r="I768" s="399"/>
      <c r="J768" s="399"/>
      <c r="K768" s="399"/>
      <c r="L768" s="399"/>
      <c r="M768" s="399"/>
      <c r="N768" s="399"/>
      <c r="O768" s="399"/>
      <c r="P768" s="399"/>
      <c r="Q768" s="399"/>
      <c r="R768" s="399"/>
      <c r="S768" s="400"/>
      <c r="T768" s="399"/>
      <c r="U768" s="400"/>
      <c r="V768" s="400"/>
      <c r="W768" s="400"/>
      <c r="X768" s="400"/>
      <c r="Y768" s="400"/>
      <c r="Z768" s="400"/>
      <c r="AA768" s="400"/>
      <c r="AB768" s="399"/>
      <c r="AC768" s="401"/>
      <c r="AD768" s="401"/>
      <c r="AE768" s="401"/>
      <c r="AF768" s="401"/>
      <c r="AG768" s="401"/>
      <c r="AH768" s="401"/>
    </row>
    <row r="769" ht="12.0" customHeight="1">
      <c r="A769" s="399"/>
      <c r="B769" s="399"/>
      <c r="C769" s="399"/>
      <c r="D769" s="399"/>
      <c r="E769" s="399"/>
      <c r="F769" s="399"/>
      <c r="G769" s="399"/>
      <c r="H769" s="399"/>
      <c r="I769" s="399"/>
      <c r="J769" s="399"/>
      <c r="K769" s="399"/>
      <c r="L769" s="399"/>
      <c r="M769" s="399"/>
      <c r="N769" s="399"/>
      <c r="O769" s="399"/>
      <c r="P769" s="399"/>
      <c r="Q769" s="399"/>
      <c r="R769" s="399"/>
      <c r="S769" s="400"/>
      <c r="T769" s="399"/>
      <c r="U769" s="400"/>
      <c r="V769" s="400"/>
      <c r="W769" s="400"/>
      <c r="X769" s="400"/>
      <c r="Y769" s="400"/>
      <c r="Z769" s="400"/>
      <c r="AA769" s="400"/>
      <c r="AB769" s="399"/>
      <c r="AC769" s="401"/>
      <c r="AD769" s="401"/>
      <c r="AE769" s="401"/>
      <c r="AF769" s="401"/>
      <c r="AG769" s="401"/>
      <c r="AH769" s="401"/>
    </row>
    <row r="770" ht="12.0" customHeight="1">
      <c r="A770" s="399"/>
      <c r="B770" s="399"/>
      <c r="C770" s="399"/>
      <c r="D770" s="399"/>
      <c r="E770" s="399"/>
      <c r="F770" s="399"/>
      <c r="G770" s="399"/>
      <c r="H770" s="399"/>
      <c r="I770" s="399"/>
      <c r="J770" s="399"/>
      <c r="K770" s="399"/>
      <c r="L770" s="399"/>
      <c r="M770" s="399"/>
      <c r="N770" s="399"/>
      <c r="O770" s="399"/>
      <c r="P770" s="399"/>
      <c r="Q770" s="399"/>
      <c r="R770" s="399"/>
      <c r="S770" s="400"/>
      <c r="T770" s="399"/>
      <c r="U770" s="400"/>
      <c r="V770" s="400"/>
      <c r="W770" s="400"/>
      <c r="X770" s="400"/>
      <c r="Y770" s="400"/>
      <c r="Z770" s="400"/>
      <c r="AA770" s="400"/>
      <c r="AB770" s="399"/>
      <c r="AC770" s="401"/>
      <c r="AD770" s="401"/>
      <c r="AE770" s="401"/>
      <c r="AF770" s="401"/>
      <c r="AG770" s="401"/>
      <c r="AH770" s="401"/>
    </row>
    <row r="771" ht="12.0" customHeight="1">
      <c r="A771" s="399"/>
      <c r="B771" s="399"/>
      <c r="C771" s="399"/>
      <c r="D771" s="399"/>
      <c r="E771" s="399"/>
      <c r="F771" s="399"/>
      <c r="G771" s="399"/>
      <c r="H771" s="399"/>
      <c r="I771" s="399"/>
      <c r="J771" s="399"/>
      <c r="K771" s="399"/>
      <c r="L771" s="399"/>
      <c r="M771" s="399"/>
      <c r="N771" s="399"/>
      <c r="O771" s="399"/>
      <c r="P771" s="399"/>
      <c r="Q771" s="399"/>
      <c r="R771" s="399"/>
      <c r="S771" s="400"/>
      <c r="T771" s="399"/>
      <c r="U771" s="400"/>
      <c r="V771" s="400"/>
      <c r="W771" s="400"/>
      <c r="X771" s="400"/>
      <c r="Y771" s="400"/>
      <c r="Z771" s="400"/>
      <c r="AA771" s="400"/>
      <c r="AB771" s="399"/>
      <c r="AC771" s="401"/>
      <c r="AD771" s="401"/>
      <c r="AE771" s="401"/>
      <c r="AF771" s="401"/>
      <c r="AG771" s="401"/>
      <c r="AH771" s="401"/>
    </row>
    <row r="772" ht="12.0" customHeight="1">
      <c r="A772" s="399"/>
      <c r="B772" s="399"/>
      <c r="C772" s="399"/>
      <c r="D772" s="399"/>
      <c r="E772" s="399"/>
      <c r="F772" s="399"/>
      <c r="G772" s="399"/>
      <c r="H772" s="399"/>
      <c r="I772" s="399"/>
      <c r="J772" s="399"/>
      <c r="K772" s="399"/>
      <c r="L772" s="399"/>
      <c r="M772" s="399"/>
      <c r="N772" s="399"/>
      <c r="O772" s="399"/>
      <c r="P772" s="399"/>
      <c r="Q772" s="399"/>
      <c r="R772" s="399"/>
      <c r="S772" s="400"/>
      <c r="T772" s="399"/>
      <c r="U772" s="400"/>
      <c r="V772" s="400"/>
      <c r="W772" s="400"/>
      <c r="X772" s="400"/>
      <c r="Y772" s="400"/>
      <c r="Z772" s="400"/>
      <c r="AA772" s="400"/>
      <c r="AB772" s="399"/>
      <c r="AC772" s="401"/>
      <c r="AD772" s="401"/>
      <c r="AE772" s="401"/>
      <c r="AF772" s="401"/>
      <c r="AG772" s="401"/>
      <c r="AH772" s="401"/>
    </row>
    <row r="773" ht="12.0" customHeight="1">
      <c r="A773" s="399"/>
      <c r="B773" s="399"/>
      <c r="C773" s="399"/>
      <c r="D773" s="399"/>
      <c r="E773" s="399"/>
      <c r="F773" s="399"/>
      <c r="G773" s="399"/>
      <c r="H773" s="399"/>
      <c r="I773" s="399"/>
      <c r="J773" s="399"/>
      <c r="K773" s="399"/>
      <c r="L773" s="399"/>
      <c r="M773" s="399"/>
      <c r="N773" s="399"/>
      <c r="O773" s="399"/>
      <c r="P773" s="399"/>
      <c r="Q773" s="399"/>
      <c r="R773" s="399"/>
      <c r="S773" s="400"/>
      <c r="T773" s="399"/>
      <c r="U773" s="400"/>
      <c r="V773" s="400"/>
      <c r="W773" s="400"/>
      <c r="X773" s="400"/>
      <c r="Y773" s="400"/>
      <c r="Z773" s="400"/>
      <c r="AA773" s="400"/>
      <c r="AB773" s="399"/>
      <c r="AC773" s="401"/>
      <c r="AD773" s="401"/>
      <c r="AE773" s="401"/>
      <c r="AF773" s="401"/>
      <c r="AG773" s="401"/>
      <c r="AH773" s="401"/>
    </row>
    <row r="774" ht="12.0" customHeight="1">
      <c r="A774" s="399"/>
      <c r="B774" s="399"/>
      <c r="C774" s="399"/>
      <c r="D774" s="399"/>
      <c r="E774" s="399"/>
      <c r="F774" s="399"/>
      <c r="G774" s="399"/>
      <c r="H774" s="399"/>
      <c r="I774" s="399"/>
      <c r="J774" s="399"/>
      <c r="K774" s="399"/>
      <c r="L774" s="399"/>
      <c r="M774" s="399"/>
      <c r="N774" s="399"/>
      <c r="O774" s="399"/>
      <c r="P774" s="399"/>
      <c r="Q774" s="399"/>
      <c r="R774" s="399"/>
      <c r="S774" s="400"/>
      <c r="T774" s="399"/>
      <c r="U774" s="400"/>
      <c r="V774" s="400"/>
      <c r="W774" s="400"/>
      <c r="X774" s="400"/>
      <c r="Y774" s="400"/>
      <c r="Z774" s="400"/>
      <c r="AA774" s="400"/>
      <c r="AB774" s="399"/>
      <c r="AC774" s="401"/>
      <c r="AD774" s="401"/>
      <c r="AE774" s="401"/>
      <c r="AF774" s="401"/>
      <c r="AG774" s="401"/>
      <c r="AH774" s="401"/>
    </row>
    <row r="775" ht="12.0" customHeight="1">
      <c r="A775" s="399"/>
      <c r="B775" s="399"/>
      <c r="C775" s="399"/>
      <c r="D775" s="399"/>
      <c r="E775" s="399"/>
      <c r="F775" s="399"/>
      <c r="G775" s="399"/>
      <c r="H775" s="399"/>
      <c r="I775" s="399"/>
      <c r="J775" s="399"/>
      <c r="K775" s="399"/>
      <c r="L775" s="399"/>
      <c r="M775" s="399"/>
      <c r="N775" s="399"/>
      <c r="O775" s="399"/>
      <c r="P775" s="399"/>
      <c r="Q775" s="399"/>
      <c r="R775" s="399"/>
      <c r="S775" s="400"/>
      <c r="T775" s="399"/>
      <c r="U775" s="400"/>
      <c r="V775" s="400"/>
      <c r="W775" s="400"/>
      <c r="X775" s="400"/>
      <c r="Y775" s="400"/>
      <c r="Z775" s="400"/>
      <c r="AA775" s="400"/>
      <c r="AB775" s="399"/>
      <c r="AC775" s="401"/>
      <c r="AD775" s="401"/>
      <c r="AE775" s="401"/>
      <c r="AF775" s="401"/>
      <c r="AG775" s="401"/>
      <c r="AH775" s="401"/>
    </row>
    <row r="776" ht="12.0" customHeight="1">
      <c r="A776" s="399"/>
      <c r="B776" s="399"/>
      <c r="C776" s="399"/>
      <c r="D776" s="399"/>
      <c r="E776" s="399"/>
      <c r="F776" s="399"/>
      <c r="G776" s="399"/>
      <c r="H776" s="399"/>
      <c r="I776" s="399"/>
      <c r="J776" s="399"/>
      <c r="K776" s="399"/>
      <c r="L776" s="399"/>
      <c r="M776" s="399"/>
      <c r="N776" s="399"/>
      <c r="O776" s="399"/>
      <c r="P776" s="399"/>
      <c r="Q776" s="399"/>
      <c r="R776" s="399"/>
      <c r="S776" s="400"/>
      <c r="T776" s="399"/>
      <c r="U776" s="400"/>
      <c r="V776" s="400"/>
      <c r="W776" s="400"/>
      <c r="X776" s="400"/>
      <c r="Y776" s="400"/>
      <c r="Z776" s="400"/>
      <c r="AA776" s="400"/>
      <c r="AB776" s="399"/>
      <c r="AC776" s="401"/>
      <c r="AD776" s="401"/>
      <c r="AE776" s="401"/>
      <c r="AF776" s="401"/>
      <c r="AG776" s="401"/>
      <c r="AH776" s="401"/>
    </row>
    <row r="777" ht="12.0" customHeight="1">
      <c r="A777" s="399"/>
      <c r="B777" s="399"/>
      <c r="C777" s="399"/>
      <c r="D777" s="399"/>
      <c r="E777" s="399"/>
      <c r="F777" s="399"/>
      <c r="G777" s="399"/>
      <c r="H777" s="399"/>
      <c r="I777" s="399"/>
      <c r="J777" s="399"/>
      <c r="K777" s="399"/>
      <c r="L777" s="399"/>
      <c r="M777" s="399"/>
      <c r="N777" s="399"/>
      <c r="O777" s="399"/>
      <c r="P777" s="399"/>
      <c r="Q777" s="399"/>
      <c r="R777" s="399"/>
      <c r="S777" s="400"/>
      <c r="T777" s="399"/>
      <c r="U777" s="400"/>
      <c r="V777" s="400"/>
      <c r="W777" s="400"/>
      <c r="X777" s="400"/>
      <c r="Y777" s="400"/>
      <c r="Z777" s="400"/>
      <c r="AA777" s="400"/>
      <c r="AB777" s="399"/>
      <c r="AC777" s="401"/>
      <c r="AD777" s="401"/>
      <c r="AE777" s="401"/>
      <c r="AF777" s="401"/>
      <c r="AG777" s="401"/>
      <c r="AH777" s="401"/>
    </row>
    <row r="778" ht="12.0" customHeight="1">
      <c r="A778" s="399"/>
      <c r="B778" s="399"/>
      <c r="C778" s="399"/>
      <c r="D778" s="399"/>
      <c r="E778" s="399"/>
      <c r="F778" s="399"/>
      <c r="G778" s="399"/>
      <c r="H778" s="399"/>
      <c r="I778" s="399"/>
      <c r="J778" s="399"/>
      <c r="K778" s="399"/>
      <c r="L778" s="399"/>
      <c r="M778" s="399"/>
      <c r="N778" s="399"/>
      <c r="O778" s="399"/>
      <c r="P778" s="399"/>
      <c r="Q778" s="399"/>
      <c r="R778" s="399"/>
      <c r="S778" s="400"/>
      <c r="T778" s="399"/>
      <c r="U778" s="400"/>
      <c r="V778" s="400"/>
      <c r="W778" s="400"/>
      <c r="X778" s="400"/>
      <c r="Y778" s="400"/>
      <c r="Z778" s="400"/>
      <c r="AA778" s="400"/>
      <c r="AB778" s="399"/>
      <c r="AC778" s="401"/>
      <c r="AD778" s="401"/>
      <c r="AE778" s="401"/>
      <c r="AF778" s="401"/>
      <c r="AG778" s="401"/>
      <c r="AH778" s="401"/>
    </row>
    <row r="779" ht="12.0" customHeight="1">
      <c r="A779" s="399"/>
      <c r="B779" s="399"/>
      <c r="C779" s="399"/>
      <c r="D779" s="399"/>
      <c r="E779" s="399"/>
      <c r="F779" s="399"/>
      <c r="G779" s="399"/>
      <c r="H779" s="399"/>
      <c r="I779" s="399"/>
      <c r="J779" s="399"/>
      <c r="K779" s="399"/>
      <c r="L779" s="399"/>
      <c r="M779" s="399"/>
      <c r="N779" s="399"/>
      <c r="O779" s="399"/>
      <c r="P779" s="399"/>
      <c r="Q779" s="399"/>
      <c r="R779" s="399"/>
      <c r="S779" s="400"/>
      <c r="T779" s="399"/>
      <c r="U779" s="400"/>
      <c r="V779" s="400"/>
      <c r="W779" s="400"/>
      <c r="X779" s="400"/>
      <c r="Y779" s="400"/>
      <c r="Z779" s="400"/>
      <c r="AA779" s="400"/>
      <c r="AB779" s="399"/>
      <c r="AC779" s="401"/>
      <c r="AD779" s="401"/>
      <c r="AE779" s="401"/>
      <c r="AF779" s="401"/>
      <c r="AG779" s="401"/>
      <c r="AH779" s="401"/>
    </row>
    <row r="780" ht="12.0" customHeight="1">
      <c r="A780" s="399"/>
      <c r="B780" s="399"/>
      <c r="C780" s="399"/>
      <c r="D780" s="399"/>
      <c r="E780" s="399"/>
      <c r="F780" s="399"/>
      <c r="G780" s="399"/>
      <c r="H780" s="399"/>
      <c r="I780" s="399"/>
      <c r="J780" s="399"/>
      <c r="K780" s="399"/>
      <c r="L780" s="399"/>
      <c r="M780" s="399"/>
      <c r="N780" s="399"/>
      <c r="O780" s="399"/>
      <c r="P780" s="399"/>
      <c r="Q780" s="399"/>
      <c r="R780" s="399"/>
      <c r="S780" s="400"/>
      <c r="T780" s="399"/>
      <c r="U780" s="400"/>
      <c r="V780" s="400"/>
      <c r="W780" s="400"/>
      <c r="X780" s="400"/>
      <c r="Y780" s="400"/>
      <c r="Z780" s="400"/>
      <c r="AA780" s="400"/>
      <c r="AB780" s="399"/>
      <c r="AC780" s="401"/>
      <c r="AD780" s="401"/>
      <c r="AE780" s="401"/>
      <c r="AF780" s="401"/>
      <c r="AG780" s="401"/>
      <c r="AH780" s="401"/>
    </row>
    <row r="781" ht="12.0" customHeight="1">
      <c r="A781" s="399"/>
      <c r="B781" s="399"/>
      <c r="C781" s="399"/>
      <c r="D781" s="399"/>
      <c r="E781" s="399"/>
      <c r="F781" s="399"/>
      <c r="G781" s="399"/>
      <c r="H781" s="399"/>
      <c r="I781" s="399"/>
      <c r="J781" s="399"/>
      <c r="K781" s="399"/>
      <c r="L781" s="399"/>
      <c r="M781" s="399"/>
      <c r="N781" s="399"/>
      <c r="O781" s="399"/>
      <c r="P781" s="399"/>
      <c r="Q781" s="399"/>
      <c r="R781" s="399"/>
      <c r="S781" s="400"/>
      <c r="T781" s="399"/>
      <c r="U781" s="400"/>
      <c r="V781" s="400"/>
      <c r="W781" s="400"/>
      <c r="X781" s="400"/>
      <c r="Y781" s="400"/>
      <c r="Z781" s="400"/>
      <c r="AA781" s="400"/>
      <c r="AB781" s="399"/>
      <c r="AC781" s="401"/>
      <c r="AD781" s="401"/>
      <c r="AE781" s="401"/>
      <c r="AF781" s="401"/>
      <c r="AG781" s="401"/>
      <c r="AH781" s="401"/>
    </row>
    <row r="782" ht="12.0" customHeight="1">
      <c r="A782" s="399"/>
      <c r="B782" s="399"/>
      <c r="C782" s="399"/>
      <c r="D782" s="399"/>
      <c r="E782" s="399"/>
      <c r="F782" s="399"/>
      <c r="G782" s="399"/>
      <c r="H782" s="399"/>
      <c r="I782" s="399"/>
      <c r="J782" s="399"/>
      <c r="K782" s="399"/>
      <c r="L782" s="399"/>
      <c r="M782" s="399"/>
      <c r="N782" s="399"/>
      <c r="O782" s="399"/>
      <c r="P782" s="399"/>
      <c r="Q782" s="399"/>
      <c r="R782" s="399"/>
      <c r="S782" s="400"/>
      <c r="T782" s="399"/>
      <c r="U782" s="400"/>
      <c r="V782" s="400"/>
      <c r="W782" s="400"/>
      <c r="X782" s="400"/>
      <c r="Y782" s="400"/>
      <c r="Z782" s="400"/>
      <c r="AA782" s="400"/>
      <c r="AB782" s="399"/>
      <c r="AC782" s="401"/>
      <c r="AD782" s="401"/>
      <c r="AE782" s="401"/>
      <c r="AF782" s="401"/>
      <c r="AG782" s="401"/>
      <c r="AH782" s="401"/>
    </row>
    <row r="783" ht="12.0" customHeight="1">
      <c r="A783" s="399"/>
      <c r="B783" s="399"/>
      <c r="C783" s="399"/>
      <c r="D783" s="399"/>
      <c r="E783" s="399"/>
      <c r="F783" s="399"/>
      <c r="G783" s="399"/>
      <c r="H783" s="399"/>
      <c r="I783" s="399"/>
      <c r="J783" s="399"/>
      <c r="K783" s="399"/>
      <c r="L783" s="399"/>
      <c r="M783" s="399"/>
      <c r="N783" s="399"/>
      <c r="O783" s="399"/>
      <c r="P783" s="399"/>
      <c r="Q783" s="399"/>
      <c r="R783" s="399"/>
      <c r="S783" s="400"/>
      <c r="T783" s="399"/>
      <c r="U783" s="400"/>
      <c r="V783" s="400"/>
      <c r="W783" s="400"/>
      <c r="X783" s="400"/>
      <c r="Y783" s="400"/>
      <c r="Z783" s="400"/>
      <c r="AA783" s="400"/>
      <c r="AB783" s="399"/>
      <c r="AC783" s="401"/>
      <c r="AD783" s="401"/>
      <c r="AE783" s="401"/>
      <c r="AF783" s="401"/>
      <c r="AG783" s="401"/>
      <c r="AH783" s="401"/>
    </row>
    <row r="784" ht="12.0" customHeight="1">
      <c r="A784" s="399"/>
      <c r="B784" s="399"/>
      <c r="C784" s="399"/>
      <c r="D784" s="399"/>
      <c r="E784" s="399"/>
      <c r="F784" s="399"/>
      <c r="G784" s="399"/>
      <c r="H784" s="399"/>
      <c r="I784" s="399"/>
      <c r="J784" s="399"/>
      <c r="K784" s="399"/>
      <c r="L784" s="399"/>
      <c r="M784" s="399"/>
      <c r="N784" s="399"/>
      <c r="O784" s="399"/>
      <c r="P784" s="399"/>
      <c r="Q784" s="399"/>
      <c r="R784" s="399"/>
      <c r="S784" s="400"/>
      <c r="T784" s="399"/>
      <c r="U784" s="400"/>
      <c r="V784" s="400"/>
      <c r="W784" s="400"/>
      <c r="X784" s="400"/>
      <c r="Y784" s="400"/>
      <c r="Z784" s="400"/>
      <c r="AA784" s="400"/>
      <c r="AB784" s="399"/>
      <c r="AC784" s="401"/>
      <c r="AD784" s="401"/>
      <c r="AE784" s="401"/>
      <c r="AF784" s="401"/>
      <c r="AG784" s="401"/>
      <c r="AH784" s="401"/>
    </row>
    <row r="785" ht="12.0" customHeight="1">
      <c r="A785" s="399"/>
      <c r="B785" s="399"/>
      <c r="C785" s="399"/>
      <c r="D785" s="399"/>
      <c r="E785" s="399"/>
      <c r="F785" s="399"/>
      <c r="G785" s="399"/>
      <c r="H785" s="399"/>
      <c r="I785" s="399"/>
      <c r="J785" s="399"/>
      <c r="K785" s="399"/>
      <c r="L785" s="399"/>
      <c r="M785" s="399"/>
      <c r="N785" s="399"/>
      <c r="O785" s="399"/>
      <c r="P785" s="399"/>
      <c r="Q785" s="399"/>
      <c r="R785" s="399"/>
      <c r="S785" s="400"/>
      <c r="T785" s="399"/>
      <c r="U785" s="400"/>
      <c r="V785" s="400"/>
      <c r="W785" s="400"/>
      <c r="X785" s="400"/>
      <c r="Y785" s="400"/>
      <c r="Z785" s="400"/>
      <c r="AA785" s="400"/>
      <c r="AB785" s="399"/>
      <c r="AC785" s="401"/>
      <c r="AD785" s="401"/>
      <c r="AE785" s="401"/>
      <c r="AF785" s="401"/>
      <c r="AG785" s="401"/>
      <c r="AH785" s="401"/>
    </row>
    <row r="786" ht="12.0" customHeight="1">
      <c r="A786" s="399"/>
      <c r="B786" s="399"/>
      <c r="C786" s="399"/>
      <c r="D786" s="399"/>
      <c r="E786" s="399"/>
      <c r="F786" s="399"/>
      <c r="G786" s="399"/>
      <c r="H786" s="399"/>
      <c r="I786" s="399"/>
      <c r="J786" s="399"/>
      <c r="K786" s="399"/>
      <c r="L786" s="399"/>
      <c r="M786" s="399"/>
      <c r="N786" s="399"/>
      <c r="O786" s="399"/>
      <c r="P786" s="399"/>
      <c r="Q786" s="399"/>
      <c r="R786" s="399"/>
      <c r="S786" s="400"/>
      <c r="T786" s="399"/>
      <c r="U786" s="400"/>
      <c r="V786" s="400"/>
      <c r="W786" s="400"/>
      <c r="X786" s="400"/>
      <c r="Y786" s="400"/>
      <c r="Z786" s="400"/>
      <c r="AA786" s="400"/>
      <c r="AB786" s="399"/>
      <c r="AC786" s="401"/>
      <c r="AD786" s="401"/>
      <c r="AE786" s="401"/>
      <c r="AF786" s="401"/>
      <c r="AG786" s="401"/>
      <c r="AH786" s="401"/>
    </row>
    <row r="787" ht="12.0" customHeight="1">
      <c r="A787" s="399"/>
      <c r="B787" s="399"/>
      <c r="C787" s="399"/>
      <c r="D787" s="399"/>
      <c r="E787" s="399"/>
      <c r="F787" s="399"/>
      <c r="G787" s="399"/>
      <c r="H787" s="399"/>
      <c r="I787" s="399"/>
      <c r="J787" s="399"/>
      <c r="K787" s="399"/>
      <c r="L787" s="399"/>
      <c r="M787" s="399"/>
      <c r="N787" s="399"/>
      <c r="O787" s="399"/>
      <c r="P787" s="399"/>
      <c r="Q787" s="399"/>
      <c r="R787" s="399"/>
      <c r="S787" s="400"/>
      <c r="T787" s="399"/>
      <c r="U787" s="400"/>
      <c r="V787" s="400"/>
      <c r="W787" s="400"/>
      <c r="X787" s="400"/>
      <c r="Y787" s="400"/>
      <c r="Z787" s="400"/>
      <c r="AA787" s="400"/>
      <c r="AB787" s="399"/>
      <c r="AC787" s="401"/>
      <c r="AD787" s="401"/>
      <c r="AE787" s="401"/>
      <c r="AF787" s="401"/>
      <c r="AG787" s="401"/>
      <c r="AH787" s="401"/>
    </row>
    <row r="788" ht="12.0" customHeight="1">
      <c r="A788" s="399"/>
      <c r="B788" s="399"/>
      <c r="C788" s="399"/>
      <c r="D788" s="399"/>
      <c r="E788" s="399"/>
      <c r="F788" s="399"/>
      <c r="G788" s="399"/>
      <c r="H788" s="399"/>
      <c r="I788" s="399"/>
      <c r="J788" s="399"/>
      <c r="K788" s="399"/>
      <c r="L788" s="399"/>
      <c r="M788" s="399"/>
      <c r="N788" s="399"/>
      <c r="O788" s="399"/>
      <c r="P788" s="399"/>
      <c r="Q788" s="399"/>
      <c r="R788" s="399"/>
      <c r="S788" s="400"/>
      <c r="T788" s="399"/>
      <c r="U788" s="400"/>
      <c r="V788" s="400"/>
      <c r="W788" s="400"/>
      <c r="X788" s="400"/>
      <c r="Y788" s="400"/>
      <c r="Z788" s="400"/>
      <c r="AA788" s="400"/>
      <c r="AB788" s="399"/>
      <c r="AC788" s="401"/>
      <c r="AD788" s="401"/>
      <c r="AE788" s="401"/>
      <c r="AF788" s="401"/>
      <c r="AG788" s="401"/>
      <c r="AH788" s="401"/>
    </row>
    <row r="789" ht="12.0" customHeight="1">
      <c r="A789" s="399"/>
      <c r="B789" s="399"/>
      <c r="C789" s="399"/>
      <c r="D789" s="399"/>
      <c r="E789" s="399"/>
      <c r="F789" s="399"/>
      <c r="G789" s="399"/>
      <c r="H789" s="399"/>
      <c r="I789" s="399"/>
      <c r="J789" s="399"/>
      <c r="K789" s="399"/>
      <c r="L789" s="399"/>
      <c r="M789" s="399"/>
      <c r="N789" s="399"/>
      <c r="O789" s="399"/>
      <c r="P789" s="399"/>
      <c r="Q789" s="399"/>
      <c r="R789" s="399"/>
      <c r="S789" s="400"/>
      <c r="T789" s="399"/>
      <c r="U789" s="400"/>
      <c r="V789" s="400"/>
      <c r="W789" s="400"/>
      <c r="X789" s="400"/>
      <c r="Y789" s="400"/>
      <c r="Z789" s="400"/>
      <c r="AA789" s="400"/>
      <c r="AB789" s="399"/>
      <c r="AC789" s="401"/>
      <c r="AD789" s="401"/>
      <c r="AE789" s="401"/>
      <c r="AF789" s="401"/>
      <c r="AG789" s="401"/>
      <c r="AH789" s="401"/>
    </row>
    <row r="790" ht="12.0" customHeight="1">
      <c r="A790" s="399"/>
      <c r="B790" s="399"/>
      <c r="C790" s="399"/>
      <c r="D790" s="399"/>
      <c r="E790" s="399"/>
      <c r="F790" s="399"/>
      <c r="G790" s="399"/>
      <c r="H790" s="399"/>
      <c r="I790" s="399"/>
      <c r="J790" s="399"/>
      <c r="K790" s="399"/>
      <c r="L790" s="399"/>
      <c r="M790" s="399"/>
      <c r="N790" s="399"/>
      <c r="O790" s="399"/>
      <c r="P790" s="399"/>
      <c r="Q790" s="399"/>
      <c r="R790" s="399"/>
      <c r="S790" s="400"/>
      <c r="T790" s="399"/>
      <c r="U790" s="400"/>
      <c r="V790" s="400"/>
      <c r="W790" s="400"/>
      <c r="X790" s="400"/>
      <c r="Y790" s="400"/>
      <c r="Z790" s="400"/>
      <c r="AA790" s="400"/>
      <c r="AB790" s="399"/>
      <c r="AC790" s="401"/>
      <c r="AD790" s="401"/>
      <c r="AE790" s="401"/>
      <c r="AF790" s="401"/>
      <c r="AG790" s="401"/>
      <c r="AH790" s="401"/>
    </row>
    <row r="791" ht="12.0" customHeight="1">
      <c r="A791" s="399"/>
      <c r="B791" s="399"/>
      <c r="C791" s="399"/>
      <c r="D791" s="399"/>
      <c r="E791" s="399"/>
      <c r="F791" s="399"/>
      <c r="G791" s="399"/>
      <c r="H791" s="399"/>
      <c r="I791" s="399"/>
      <c r="J791" s="399"/>
      <c r="K791" s="399"/>
      <c r="L791" s="399"/>
      <c r="M791" s="399"/>
      <c r="N791" s="399"/>
      <c r="O791" s="399"/>
      <c r="P791" s="399"/>
      <c r="Q791" s="399"/>
      <c r="R791" s="399"/>
      <c r="S791" s="400"/>
      <c r="T791" s="399"/>
      <c r="U791" s="400"/>
      <c r="V791" s="400"/>
      <c r="W791" s="400"/>
      <c r="X791" s="400"/>
      <c r="Y791" s="400"/>
      <c r="Z791" s="400"/>
      <c r="AA791" s="400"/>
      <c r="AB791" s="399"/>
      <c r="AC791" s="401"/>
      <c r="AD791" s="401"/>
      <c r="AE791" s="401"/>
      <c r="AF791" s="401"/>
      <c r="AG791" s="401"/>
      <c r="AH791" s="401"/>
    </row>
    <row r="792" ht="12.0" customHeight="1">
      <c r="A792" s="399"/>
      <c r="B792" s="399"/>
      <c r="C792" s="399"/>
      <c r="D792" s="399"/>
      <c r="E792" s="399"/>
      <c r="F792" s="399"/>
      <c r="G792" s="399"/>
      <c r="H792" s="399"/>
      <c r="I792" s="399"/>
      <c r="J792" s="399"/>
      <c r="K792" s="399"/>
      <c r="L792" s="399"/>
      <c r="M792" s="399"/>
      <c r="N792" s="399"/>
      <c r="O792" s="399"/>
      <c r="P792" s="399"/>
      <c r="Q792" s="399"/>
      <c r="R792" s="399"/>
      <c r="S792" s="400"/>
      <c r="T792" s="399"/>
      <c r="U792" s="400"/>
      <c r="V792" s="400"/>
      <c r="W792" s="400"/>
      <c r="X792" s="400"/>
      <c r="Y792" s="400"/>
      <c r="Z792" s="400"/>
      <c r="AA792" s="400"/>
      <c r="AB792" s="399"/>
      <c r="AC792" s="401"/>
      <c r="AD792" s="401"/>
      <c r="AE792" s="401"/>
      <c r="AF792" s="401"/>
      <c r="AG792" s="401"/>
      <c r="AH792" s="401"/>
    </row>
    <row r="793" ht="12.0" customHeight="1">
      <c r="A793" s="399"/>
      <c r="B793" s="399"/>
      <c r="C793" s="399"/>
      <c r="D793" s="399"/>
      <c r="E793" s="399"/>
      <c r="F793" s="399"/>
      <c r="G793" s="399"/>
      <c r="H793" s="399"/>
      <c r="I793" s="399"/>
      <c r="J793" s="399"/>
      <c r="K793" s="399"/>
      <c r="L793" s="399"/>
      <c r="M793" s="399"/>
      <c r="N793" s="399"/>
      <c r="O793" s="399"/>
      <c r="P793" s="399"/>
      <c r="Q793" s="399"/>
      <c r="R793" s="399"/>
      <c r="S793" s="400"/>
      <c r="T793" s="399"/>
      <c r="U793" s="400"/>
      <c r="V793" s="400"/>
      <c r="W793" s="400"/>
      <c r="X793" s="400"/>
      <c r="Y793" s="400"/>
      <c r="Z793" s="400"/>
      <c r="AA793" s="400"/>
      <c r="AB793" s="399"/>
      <c r="AC793" s="401"/>
      <c r="AD793" s="401"/>
      <c r="AE793" s="401"/>
      <c r="AF793" s="401"/>
      <c r="AG793" s="401"/>
      <c r="AH793" s="401"/>
    </row>
    <row r="794" ht="12.0" customHeight="1">
      <c r="A794" s="399"/>
      <c r="B794" s="399"/>
      <c r="C794" s="399"/>
      <c r="D794" s="399"/>
      <c r="E794" s="399"/>
      <c r="F794" s="399"/>
      <c r="G794" s="399"/>
      <c r="H794" s="399"/>
      <c r="I794" s="399"/>
      <c r="J794" s="399"/>
      <c r="K794" s="399"/>
      <c r="L794" s="399"/>
      <c r="M794" s="399"/>
      <c r="N794" s="399"/>
      <c r="O794" s="399"/>
      <c r="P794" s="399"/>
      <c r="Q794" s="399"/>
      <c r="R794" s="399"/>
      <c r="S794" s="400"/>
      <c r="T794" s="399"/>
      <c r="U794" s="400"/>
      <c r="V794" s="400"/>
      <c r="W794" s="400"/>
      <c r="X794" s="400"/>
      <c r="Y794" s="400"/>
      <c r="Z794" s="400"/>
      <c r="AA794" s="400"/>
      <c r="AB794" s="399"/>
      <c r="AC794" s="401"/>
      <c r="AD794" s="401"/>
      <c r="AE794" s="401"/>
      <c r="AF794" s="401"/>
      <c r="AG794" s="401"/>
      <c r="AH794" s="401"/>
    </row>
    <row r="795" ht="12.0" customHeight="1">
      <c r="A795" s="399"/>
      <c r="B795" s="399"/>
      <c r="C795" s="399"/>
      <c r="D795" s="399"/>
      <c r="E795" s="399"/>
      <c r="F795" s="399"/>
      <c r="G795" s="399"/>
      <c r="H795" s="399"/>
      <c r="I795" s="399"/>
      <c r="J795" s="399"/>
      <c r="K795" s="399"/>
      <c r="L795" s="399"/>
      <c r="M795" s="399"/>
      <c r="N795" s="399"/>
      <c r="O795" s="399"/>
      <c r="P795" s="399"/>
      <c r="Q795" s="399"/>
      <c r="R795" s="399"/>
      <c r="S795" s="400"/>
      <c r="T795" s="399"/>
      <c r="U795" s="400"/>
      <c r="V795" s="400"/>
      <c r="W795" s="400"/>
      <c r="X795" s="400"/>
      <c r="Y795" s="400"/>
      <c r="Z795" s="400"/>
      <c r="AA795" s="400"/>
      <c r="AB795" s="399"/>
      <c r="AC795" s="401"/>
      <c r="AD795" s="401"/>
      <c r="AE795" s="401"/>
      <c r="AF795" s="401"/>
      <c r="AG795" s="401"/>
      <c r="AH795" s="401"/>
    </row>
    <row r="796" ht="12.0" customHeight="1">
      <c r="A796" s="399"/>
      <c r="B796" s="399"/>
      <c r="C796" s="399"/>
      <c r="D796" s="399"/>
      <c r="E796" s="399"/>
      <c r="F796" s="399"/>
      <c r="G796" s="399"/>
      <c r="H796" s="399"/>
      <c r="I796" s="399"/>
      <c r="J796" s="399"/>
      <c r="K796" s="399"/>
      <c r="L796" s="399"/>
      <c r="M796" s="399"/>
      <c r="N796" s="399"/>
      <c r="O796" s="399"/>
      <c r="P796" s="399"/>
      <c r="Q796" s="399"/>
      <c r="R796" s="399"/>
      <c r="S796" s="400"/>
      <c r="T796" s="399"/>
      <c r="U796" s="400"/>
      <c r="V796" s="400"/>
      <c r="W796" s="400"/>
      <c r="X796" s="400"/>
      <c r="Y796" s="400"/>
      <c r="Z796" s="400"/>
      <c r="AA796" s="400"/>
      <c r="AB796" s="399"/>
      <c r="AC796" s="401"/>
      <c r="AD796" s="401"/>
      <c r="AE796" s="401"/>
      <c r="AF796" s="401"/>
      <c r="AG796" s="401"/>
      <c r="AH796" s="401"/>
    </row>
    <row r="797" ht="12.0" customHeight="1">
      <c r="A797" s="399"/>
      <c r="B797" s="399"/>
      <c r="C797" s="399"/>
      <c r="D797" s="399"/>
      <c r="E797" s="399"/>
      <c r="F797" s="399"/>
      <c r="G797" s="399"/>
      <c r="H797" s="399"/>
      <c r="I797" s="399"/>
      <c r="J797" s="399"/>
      <c r="K797" s="399"/>
      <c r="L797" s="399"/>
      <c r="M797" s="399"/>
      <c r="N797" s="399"/>
      <c r="O797" s="399"/>
      <c r="P797" s="399"/>
      <c r="Q797" s="399"/>
      <c r="R797" s="399"/>
      <c r="S797" s="400"/>
      <c r="T797" s="399"/>
      <c r="U797" s="400"/>
      <c r="V797" s="400"/>
      <c r="W797" s="400"/>
      <c r="X797" s="400"/>
      <c r="Y797" s="400"/>
      <c r="Z797" s="400"/>
      <c r="AA797" s="400"/>
      <c r="AB797" s="399"/>
      <c r="AC797" s="401"/>
      <c r="AD797" s="401"/>
      <c r="AE797" s="401"/>
      <c r="AF797" s="401"/>
      <c r="AG797" s="401"/>
      <c r="AH797" s="401"/>
    </row>
    <row r="798" ht="12.0" customHeight="1">
      <c r="A798" s="399"/>
      <c r="B798" s="399"/>
      <c r="C798" s="399"/>
      <c r="D798" s="399"/>
      <c r="E798" s="399"/>
      <c r="F798" s="399"/>
      <c r="G798" s="399"/>
      <c r="H798" s="399"/>
      <c r="I798" s="399"/>
      <c r="J798" s="399"/>
      <c r="K798" s="399"/>
      <c r="L798" s="399"/>
      <c r="M798" s="399"/>
      <c r="N798" s="399"/>
      <c r="O798" s="399"/>
      <c r="P798" s="399"/>
      <c r="Q798" s="399"/>
      <c r="R798" s="399"/>
      <c r="S798" s="400"/>
      <c r="T798" s="399"/>
      <c r="U798" s="400"/>
      <c r="V798" s="400"/>
      <c r="W798" s="400"/>
      <c r="X798" s="400"/>
      <c r="Y798" s="400"/>
      <c r="Z798" s="400"/>
      <c r="AA798" s="400"/>
      <c r="AB798" s="399"/>
      <c r="AC798" s="401"/>
      <c r="AD798" s="401"/>
      <c r="AE798" s="401"/>
      <c r="AF798" s="401"/>
      <c r="AG798" s="401"/>
      <c r="AH798" s="401"/>
    </row>
    <row r="799" ht="12.0" customHeight="1">
      <c r="A799" s="399"/>
      <c r="B799" s="399"/>
      <c r="C799" s="399"/>
      <c r="D799" s="399"/>
      <c r="E799" s="399"/>
      <c r="F799" s="399"/>
      <c r="G799" s="399"/>
      <c r="H799" s="399"/>
      <c r="I799" s="399"/>
      <c r="J799" s="399"/>
      <c r="K799" s="399"/>
      <c r="L799" s="399"/>
      <c r="M799" s="399"/>
      <c r="N799" s="399"/>
      <c r="O799" s="399"/>
      <c r="P799" s="399"/>
      <c r="Q799" s="399"/>
      <c r="R799" s="399"/>
      <c r="S799" s="400"/>
      <c r="T799" s="399"/>
      <c r="U799" s="400"/>
      <c r="V799" s="400"/>
      <c r="W799" s="400"/>
      <c r="X799" s="400"/>
      <c r="Y799" s="400"/>
      <c r="Z799" s="400"/>
      <c r="AA799" s="400"/>
      <c r="AB799" s="399"/>
      <c r="AC799" s="401"/>
      <c r="AD799" s="401"/>
      <c r="AE799" s="401"/>
      <c r="AF799" s="401"/>
      <c r="AG799" s="401"/>
      <c r="AH799" s="401"/>
    </row>
    <row r="800" ht="12.0" customHeight="1">
      <c r="A800" s="399"/>
      <c r="B800" s="399"/>
      <c r="C800" s="399"/>
      <c r="D800" s="399"/>
      <c r="E800" s="399"/>
      <c r="F800" s="399"/>
      <c r="G800" s="399"/>
      <c r="H800" s="399"/>
      <c r="I800" s="399"/>
      <c r="J800" s="399"/>
      <c r="K800" s="399"/>
      <c r="L800" s="399"/>
      <c r="M800" s="399"/>
      <c r="N800" s="399"/>
      <c r="O800" s="399"/>
      <c r="P800" s="399"/>
      <c r="Q800" s="399"/>
      <c r="R800" s="399"/>
      <c r="S800" s="400"/>
      <c r="T800" s="399"/>
      <c r="U800" s="400"/>
      <c r="V800" s="400"/>
      <c r="W800" s="400"/>
      <c r="X800" s="400"/>
      <c r="Y800" s="400"/>
      <c r="Z800" s="400"/>
      <c r="AA800" s="400"/>
      <c r="AB800" s="399"/>
      <c r="AC800" s="401"/>
      <c r="AD800" s="401"/>
      <c r="AE800" s="401"/>
      <c r="AF800" s="401"/>
      <c r="AG800" s="401"/>
      <c r="AH800" s="401"/>
    </row>
    <row r="801" ht="12.0" customHeight="1">
      <c r="A801" s="399"/>
      <c r="B801" s="399"/>
      <c r="C801" s="399"/>
      <c r="D801" s="399"/>
      <c r="E801" s="399"/>
      <c r="F801" s="399"/>
      <c r="G801" s="399"/>
      <c r="H801" s="399"/>
      <c r="I801" s="399"/>
      <c r="J801" s="399"/>
      <c r="K801" s="399"/>
      <c r="L801" s="399"/>
      <c r="M801" s="399"/>
      <c r="N801" s="399"/>
      <c r="O801" s="399"/>
      <c r="P801" s="399"/>
      <c r="Q801" s="399"/>
      <c r="R801" s="399"/>
      <c r="S801" s="400"/>
      <c r="T801" s="399"/>
      <c r="U801" s="400"/>
      <c r="V801" s="400"/>
      <c r="W801" s="400"/>
      <c r="X801" s="400"/>
      <c r="Y801" s="400"/>
      <c r="Z801" s="400"/>
      <c r="AA801" s="400"/>
      <c r="AB801" s="399"/>
      <c r="AC801" s="401"/>
      <c r="AD801" s="401"/>
      <c r="AE801" s="401"/>
      <c r="AF801" s="401"/>
      <c r="AG801" s="401"/>
      <c r="AH801" s="401"/>
    </row>
    <row r="802" ht="12.0" customHeight="1">
      <c r="A802" s="399"/>
      <c r="B802" s="399"/>
      <c r="C802" s="399"/>
      <c r="D802" s="399"/>
      <c r="E802" s="399"/>
      <c r="F802" s="399"/>
      <c r="G802" s="399"/>
      <c r="H802" s="399"/>
      <c r="I802" s="399"/>
      <c r="J802" s="399"/>
      <c r="K802" s="399"/>
      <c r="L802" s="399"/>
      <c r="M802" s="399"/>
      <c r="N802" s="399"/>
      <c r="O802" s="399"/>
      <c r="P802" s="399"/>
      <c r="Q802" s="399"/>
      <c r="R802" s="399"/>
      <c r="S802" s="400"/>
      <c r="T802" s="399"/>
      <c r="U802" s="400"/>
      <c r="V802" s="400"/>
      <c r="W802" s="400"/>
      <c r="X802" s="400"/>
      <c r="Y802" s="400"/>
      <c r="Z802" s="400"/>
      <c r="AA802" s="400"/>
      <c r="AB802" s="399"/>
      <c r="AC802" s="401"/>
      <c r="AD802" s="401"/>
      <c r="AE802" s="401"/>
      <c r="AF802" s="401"/>
      <c r="AG802" s="401"/>
      <c r="AH802" s="401"/>
    </row>
    <row r="803" ht="12.0" customHeight="1">
      <c r="A803" s="399"/>
      <c r="B803" s="399"/>
      <c r="C803" s="399"/>
      <c r="D803" s="399"/>
      <c r="E803" s="399"/>
      <c r="F803" s="399"/>
      <c r="G803" s="399"/>
      <c r="H803" s="399"/>
      <c r="I803" s="399"/>
      <c r="J803" s="399"/>
      <c r="K803" s="399"/>
      <c r="L803" s="399"/>
      <c r="M803" s="399"/>
      <c r="N803" s="399"/>
      <c r="O803" s="399"/>
      <c r="P803" s="399"/>
      <c r="Q803" s="399"/>
      <c r="R803" s="399"/>
      <c r="S803" s="400"/>
      <c r="T803" s="399"/>
      <c r="U803" s="400"/>
      <c r="V803" s="400"/>
      <c r="W803" s="400"/>
      <c r="X803" s="400"/>
      <c r="Y803" s="400"/>
      <c r="Z803" s="400"/>
      <c r="AA803" s="400"/>
      <c r="AB803" s="399"/>
      <c r="AC803" s="401"/>
      <c r="AD803" s="401"/>
      <c r="AE803" s="401"/>
      <c r="AF803" s="401"/>
      <c r="AG803" s="401"/>
      <c r="AH803" s="401"/>
    </row>
    <row r="804" ht="12.0" customHeight="1">
      <c r="A804" s="399"/>
      <c r="B804" s="399"/>
      <c r="C804" s="399"/>
      <c r="D804" s="399"/>
      <c r="E804" s="399"/>
      <c r="F804" s="399"/>
      <c r="G804" s="399"/>
      <c r="H804" s="399"/>
      <c r="I804" s="399"/>
      <c r="J804" s="399"/>
      <c r="K804" s="399"/>
      <c r="L804" s="399"/>
      <c r="M804" s="399"/>
      <c r="N804" s="399"/>
      <c r="O804" s="399"/>
      <c r="P804" s="399"/>
      <c r="Q804" s="399"/>
      <c r="R804" s="399"/>
      <c r="S804" s="400"/>
      <c r="T804" s="399"/>
      <c r="U804" s="400"/>
      <c r="V804" s="400"/>
      <c r="W804" s="400"/>
      <c r="X804" s="400"/>
      <c r="Y804" s="400"/>
      <c r="Z804" s="400"/>
      <c r="AA804" s="400"/>
      <c r="AB804" s="399"/>
      <c r="AC804" s="401"/>
      <c r="AD804" s="401"/>
      <c r="AE804" s="401"/>
      <c r="AF804" s="401"/>
      <c r="AG804" s="401"/>
      <c r="AH804" s="401"/>
    </row>
    <row r="805" ht="12.0" customHeight="1">
      <c r="A805" s="399"/>
      <c r="B805" s="399"/>
      <c r="C805" s="399"/>
      <c r="D805" s="399"/>
      <c r="E805" s="399"/>
      <c r="F805" s="399"/>
      <c r="G805" s="399"/>
      <c r="H805" s="399"/>
      <c r="I805" s="399"/>
      <c r="J805" s="399"/>
      <c r="K805" s="399"/>
      <c r="L805" s="399"/>
      <c r="M805" s="399"/>
      <c r="N805" s="399"/>
      <c r="O805" s="399"/>
      <c r="P805" s="399"/>
      <c r="Q805" s="399"/>
      <c r="R805" s="399"/>
      <c r="S805" s="400"/>
      <c r="T805" s="399"/>
      <c r="U805" s="400"/>
      <c r="V805" s="400"/>
      <c r="W805" s="400"/>
      <c r="X805" s="400"/>
      <c r="Y805" s="400"/>
      <c r="Z805" s="400"/>
      <c r="AA805" s="400"/>
      <c r="AB805" s="399"/>
      <c r="AC805" s="401"/>
      <c r="AD805" s="401"/>
      <c r="AE805" s="401"/>
      <c r="AF805" s="401"/>
      <c r="AG805" s="401"/>
      <c r="AH805" s="401"/>
    </row>
    <row r="806" ht="12.0" customHeight="1">
      <c r="A806" s="399"/>
      <c r="B806" s="399"/>
      <c r="C806" s="399"/>
      <c r="D806" s="399"/>
      <c r="E806" s="399"/>
      <c r="F806" s="399"/>
      <c r="G806" s="399"/>
      <c r="H806" s="399"/>
      <c r="I806" s="399"/>
      <c r="J806" s="399"/>
      <c r="K806" s="399"/>
      <c r="L806" s="399"/>
      <c r="M806" s="399"/>
      <c r="N806" s="399"/>
      <c r="O806" s="399"/>
      <c r="P806" s="399"/>
      <c r="Q806" s="399"/>
      <c r="R806" s="399"/>
      <c r="S806" s="400"/>
      <c r="T806" s="399"/>
      <c r="U806" s="400"/>
      <c r="V806" s="400"/>
      <c r="W806" s="400"/>
      <c r="X806" s="400"/>
      <c r="Y806" s="400"/>
      <c r="Z806" s="400"/>
      <c r="AA806" s="400"/>
      <c r="AB806" s="399"/>
      <c r="AC806" s="401"/>
      <c r="AD806" s="401"/>
      <c r="AE806" s="401"/>
      <c r="AF806" s="401"/>
      <c r="AG806" s="401"/>
      <c r="AH806" s="401"/>
    </row>
    <row r="807" ht="12.0" customHeight="1">
      <c r="A807" s="399"/>
      <c r="B807" s="399"/>
      <c r="C807" s="399"/>
      <c r="D807" s="399"/>
      <c r="E807" s="399"/>
      <c r="F807" s="399"/>
      <c r="G807" s="399"/>
      <c r="H807" s="399"/>
      <c r="I807" s="399"/>
      <c r="J807" s="399"/>
      <c r="K807" s="399"/>
      <c r="L807" s="399"/>
      <c r="M807" s="399"/>
      <c r="N807" s="399"/>
      <c r="O807" s="399"/>
      <c r="P807" s="399"/>
      <c r="Q807" s="399"/>
      <c r="R807" s="399"/>
      <c r="S807" s="400"/>
      <c r="T807" s="399"/>
      <c r="U807" s="400"/>
      <c r="V807" s="400"/>
      <c r="W807" s="400"/>
      <c r="X807" s="400"/>
      <c r="Y807" s="400"/>
      <c r="Z807" s="400"/>
      <c r="AA807" s="400"/>
      <c r="AB807" s="399"/>
      <c r="AC807" s="401"/>
      <c r="AD807" s="401"/>
      <c r="AE807" s="401"/>
      <c r="AF807" s="401"/>
      <c r="AG807" s="401"/>
      <c r="AH807" s="401"/>
    </row>
    <row r="808" ht="12.0" customHeight="1">
      <c r="A808" s="399"/>
      <c r="B808" s="399"/>
      <c r="C808" s="399"/>
      <c r="D808" s="399"/>
      <c r="E808" s="399"/>
      <c r="F808" s="399"/>
      <c r="G808" s="399"/>
      <c r="H808" s="399"/>
      <c r="I808" s="399"/>
      <c r="J808" s="399"/>
      <c r="K808" s="399"/>
      <c r="L808" s="399"/>
      <c r="M808" s="399"/>
      <c r="N808" s="399"/>
      <c r="O808" s="399"/>
      <c r="P808" s="399"/>
      <c r="Q808" s="399"/>
      <c r="R808" s="399"/>
      <c r="S808" s="400"/>
      <c r="T808" s="399"/>
      <c r="U808" s="400"/>
      <c r="V808" s="400"/>
      <c r="W808" s="400"/>
      <c r="X808" s="400"/>
      <c r="Y808" s="400"/>
      <c r="Z808" s="400"/>
      <c r="AA808" s="400"/>
      <c r="AB808" s="399"/>
      <c r="AC808" s="401"/>
      <c r="AD808" s="401"/>
      <c r="AE808" s="401"/>
      <c r="AF808" s="401"/>
      <c r="AG808" s="401"/>
      <c r="AH808" s="401"/>
    </row>
    <row r="809" ht="12.0" customHeight="1">
      <c r="A809" s="399"/>
      <c r="B809" s="399"/>
      <c r="C809" s="399"/>
      <c r="D809" s="399"/>
      <c r="E809" s="399"/>
      <c r="F809" s="399"/>
      <c r="G809" s="399"/>
      <c r="H809" s="399"/>
      <c r="I809" s="399"/>
      <c r="J809" s="399"/>
      <c r="K809" s="399"/>
      <c r="L809" s="399"/>
      <c r="M809" s="399"/>
      <c r="N809" s="399"/>
      <c r="O809" s="399"/>
      <c r="P809" s="399"/>
      <c r="Q809" s="399"/>
      <c r="R809" s="399"/>
      <c r="S809" s="400"/>
      <c r="T809" s="399"/>
      <c r="U809" s="400"/>
      <c r="V809" s="400"/>
      <c r="W809" s="400"/>
      <c r="X809" s="400"/>
      <c r="Y809" s="400"/>
      <c r="Z809" s="400"/>
      <c r="AA809" s="400"/>
      <c r="AB809" s="399"/>
      <c r="AC809" s="401"/>
      <c r="AD809" s="401"/>
      <c r="AE809" s="401"/>
      <c r="AF809" s="401"/>
      <c r="AG809" s="401"/>
      <c r="AH809" s="401"/>
    </row>
    <row r="810" ht="12.0" customHeight="1">
      <c r="A810" s="399"/>
      <c r="B810" s="399"/>
      <c r="C810" s="399"/>
      <c r="D810" s="399"/>
      <c r="E810" s="399"/>
      <c r="F810" s="399"/>
      <c r="G810" s="399"/>
      <c r="H810" s="399"/>
      <c r="I810" s="399"/>
      <c r="J810" s="399"/>
      <c r="K810" s="399"/>
      <c r="L810" s="399"/>
      <c r="M810" s="399"/>
      <c r="N810" s="399"/>
      <c r="O810" s="399"/>
      <c r="P810" s="399"/>
      <c r="Q810" s="399"/>
      <c r="R810" s="399"/>
      <c r="S810" s="400"/>
      <c r="T810" s="399"/>
      <c r="U810" s="400"/>
      <c r="V810" s="400"/>
      <c r="W810" s="400"/>
      <c r="X810" s="400"/>
      <c r="Y810" s="400"/>
      <c r="Z810" s="400"/>
      <c r="AA810" s="400"/>
      <c r="AB810" s="399"/>
      <c r="AC810" s="401"/>
      <c r="AD810" s="401"/>
      <c r="AE810" s="401"/>
      <c r="AF810" s="401"/>
      <c r="AG810" s="401"/>
      <c r="AH810" s="401"/>
    </row>
    <row r="811" ht="12.0" customHeight="1">
      <c r="A811" s="399"/>
      <c r="B811" s="399"/>
      <c r="C811" s="399"/>
      <c r="D811" s="399"/>
      <c r="E811" s="399"/>
      <c r="F811" s="399"/>
      <c r="G811" s="399"/>
      <c r="H811" s="399"/>
      <c r="I811" s="399"/>
      <c r="J811" s="399"/>
      <c r="K811" s="399"/>
      <c r="L811" s="399"/>
      <c r="M811" s="399"/>
      <c r="N811" s="399"/>
      <c r="O811" s="399"/>
      <c r="P811" s="399"/>
      <c r="Q811" s="399"/>
      <c r="R811" s="399"/>
      <c r="S811" s="400"/>
      <c r="T811" s="399"/>
      <c r="U811" s="400"/>
      <c r="V811" s="400"/>
      <c r="W811" s="400"/>
      <c r="X811" s="400"/>
      <c r="Y811" s="400"/>
      <c r="Z811" s="400"/>
      <c r="AA811" s="400"/>
      <c r="AB811" s="399"/>
      <c r="AC811" s="401"/>
      <c r="AD811" s="401"/>
      <c r="AE811" s="401"/>
      <c r="AF811" s="401"/>
      <c r="AG811" s="401"/>
      <c r="AH811" s="401"/>
    </row>
    <row r="812" ht="12.0" customHeight="1">
      <c r="A812" s="399"/>
      <c r="B812" s="399"/>
      <c r="C812" s="399"/>
      <c r="D812" s="399"/>
      <c r="E812" s="399"/>
      <c r="F812" s="399"/>
      <c r="G812" s="399"/>
      <c r="H812" s="399"/>
      <c r="I812" s="399"/>
      <c r="J812" s="399"/>
      <c r="K812" s="399"/>
      <c r="L812" s="399"/>
      <c r="M812" s="399"/>
      <c r="N812" s="399"/>
      <c r="O812" s="399"/>
      <c r="P812" s="399"/>
      <c r="Q812" s="399"/>
      <c r="R812" s="399"/>
      <c r="S812" s="400"/>
      <c r="T812" s="399"/>
      <c r="U812" s="400"/>
      <c r="V812" s="400"/>
      <c r="W812" s="400"/>
      <c r="X812" s="400"/>
      <c r="Y812" s="400"/>
      <c r="Z812" s="400"/>
      <c r="AA812" s="400"/>
      <c r="AB812" s="399"/>
      <c r="AC812" s="401"/>
      <c r="AD812" s="401"/>
      <c r="AE812" s="401"/>
      <c r="AF812" s="401"/>
      <c r="AG812" s="401"/>
      <c r="AH812" s="401"/>
    </row>
    <row r="813" ht="12.0" customHeight="1">
      <c r="A813" s="399"/>
      <c r="B813" s="399"/>
      <c r="C813" s="399"/>
      <c r="D813" s="399"/>
      <c r="E813" s="399"/>
      <c r="F813" s="399"/>
      <c r="G813" s="399"/>
      <c r="H813" s="399"/>
      <c r="I813" s="399"/>
      <c r="J813" s="399"/>
      <c r="K813" s="399"/>
      <c r="L813" s="399"/>
      <c r="M813" s="399"/>
      <c r="N813" s="399"/>
      <c r="O813" s="399"/>
      <c r="P813" s="399"/>
      <c r="Q813" s="399"/>
      <c r="R813" s="399"/>
      <c r="S813" s="400"/>
      <c r="T813" s="399"/>
      <c r="U813" s="400"/>
      <c r="V813" s="400"/>
      <c r="W813" s="400"/>
      <c r="X813" s="400"/>
      <c r="Y813" s="400"/>
      <c r="Z813" s="400"/>
      <c r="AA813" s="400"/>
      <c r="AB813" s="399"/>
      <c r="AC813" s="401"/>
      <c r="AD813" s="401"/>
      <c r="AE813" s="401"/>
      <c r="AF813" s="401"/>
      <c r="AG813" s="401"/>
      <c r="AH813" s="401"/>
    </row>
    <row r="814" ht="12.0" customHeight="1">
      <c r="A814" s="399"/>
      <c r="B814" s="399"/>
      <c r="C814" s="399"/>
      <c r="D814" s="399"/>
      <c r="E814" s="399"/>
      <c r="F814" s="399"/>
      <c r="G814" s="399"/>
      <c r="H814" s="399"/>
      <c r="I814" s="399"/>
      <c r="J814" s="399"/>
      <c r="K814" s="399"/>
      <c r="L814" s="399"/>
      <c r="M814" s="399"/>
      <c r="N814" s="399"/>
      <c r="O814" s="399"/>
      <c r="P814" s="399"/>
      <c r="Q814" s="399"/>
      <c r="R814" s="399"/>
      <c r="S814" s="400"/>
      <c r="T814" s="399"/>
      <c r="U814" s="400"/>
      <c r="V814" s="400"/>
      <c r="W814" s="400"/>
      <c r="X814" s="400"/>
      <c r="Y814" s="400"/>
      <c r="Z814" s="400"/>
      <c r="AA814" s="400"/>
      <c r="AB814" s="399"/>
      <c r="AC814" s="401"/>
      <c r="AD814" s="401"/>
      <c r="AE814" s="401"/>
      <c r="AF814" s="401"/>
      <c r="AG814" s="401"/>
      <c r="AH814" s="401"/>
    </row>
    <row r="815" ht="12.0" customHeight="1">
      <c r="A815" s="399"/>
      <c r="B815" s="399"/>
      <c r="C815" s="399"/>
      <c r="D815" s="399"/>
      <c r="E815" s="399"/>
      <c r="F815" s="399"/>
      <c r="G815" s="399"/>
      <c r="H815" s="399"/>
      <c r="I815" s="399"/>
      <c r="J815" s="399"/>
      <c r="K815" s="399"/>
      <c r="L815" s="399"/>
      <c r="M815" s="399"/>
      <c r="N815" s="399"/>
      <c r="O815" s="399"/>
      <c r="P815" s="399"/>
      <c r="Q815" s="399"/>
      <c r="R815" s="399"/>
      <c r="S815" s="400"/>
      <c r="T815" s="399"/>
      <c r="U815" s="400"/>
      <c r="V815" s="400"/>
      <c r="W815" s="400"/>
      <c r="X815" s="400"/>
      <c r="Y815" s="400"/>
      <c r="Z815" s="400"/>
      <c r="AA815" s="400"/>
      <c r="AB815" s="399"/>
      <c r="AC815" s="401"/>
      <c r="AD815" s="401"/>
      <c r="AE815" s="401"/>
      <c r="AF815" s="401"/>
      <c r="AG815" s="401"/>
      <c r="AH815" s="401"/>
    </row>
    <row r="816" ht="12.0" customHeight="1">
      <c r="A816" s="399"/>
      <c r="B816" s="399"/>
      <c r="C816" s="399"/>
      <c r="D816" s="399"/>
      <c r="E816" s="399"/>
      <c r="F816" s="399"/>
      <c r="G816" s="399"/>
      <c r="H816" s="399"/>
      <c r="I816" s="399"/>
      <c r="J816" s="399"/>
      <c r="K816" s="399"/>
      <c r="L816" s="399"/>
      <c r="M816" s="399"/>
      <c r="N816" s="399"/>
      <c r="O816" s="399"/>
      <c r="P816" s="399"/>
      <c r="Q816" s="399"/>
      <c r="R816" s="399"/>
      <c r="S816" s="400"/>
      <c r="T816" s="399"/>
      <c r="U816" s="400"/>
      <c r="V816" s="400"/>
      <c r="W816" s="400"/>
      <c r="X816" s="400"/>
      <c r="Y816" s="400"/>
      <c r="Z816" s="400"/>
      <c r="AA816" s="400"/>
      <c r="AB816" s="399"/>
      <c r="AC816" s="401"/>
      <c r="AD816" s="401"/>
      <c r="AE816" s="401"/>
      <c r="AF816" s="401"/>
      <c r="AG816" s="401"/>
      <c r="AH816" s="401"/>
    </row>
    <row r="817" ht="12.0" customHeight="1">
      <c r="A817" s="399"/>
      <c r="B817" s="399"/>
      <c r="C817" s="399"/>
      <c r="D817" s="399"/>
      <c r="E817" s="399"/>
      <c r="F817" s="399"/>
      <c r="G817" s="399"/>
      <c r="H817" s="399"/>
      <c r="I817" s="399"/>
      <c r="J817" s="399"/>
      <c r="K817" s="399"/>
      <c r="L817" s="399"/>
      <c r="M817" s="399"/>
      <c r="N817" s="399"/>
      <c r="O817" s="399"/>
      <c r="P817" s="399"/>
      <c r="Q817" s="399"/>
      <c r="R817" s="399"/>
      <c r="S817" s="400"/>
      <c r="T817" s="399"/>
      <c r="U817" s="400"/>
      <c r="V817" s="400"/>
      <c r="W817" s="400"/>
      <c r="X817" s="400"/>
      <c r="Y817" s="400"/>
      <c r="Z817" s="400"/>
      <c r="AA817" s="400"/>
      <c r="AB817" s="399"/>
      <c r="AC817" s="401"/>
      <c r="AD817" s="401"/>
      <c r="AE817" s="401"/>
      <c r="AF817" s="401"/>
      <c r="AG817" s="401"/>
      <c r="AH817" s="401"/>
    </row>
    <row r="818" ht="12.0" customHeight="1">
      <c r="A818" s="399"/>
      <c r="B818" s="399"/>
      <c r="C818" s="399"/>
      <c r="D818" s="399"/>
      <c r="E818" s="399"/>
      <c r="F818" s="399"/>
      <c r="G818" s="399"/>
      <c r="H818" s="399"/>
      <c r="I818" s="399"/>
      <c r="J818" s="399"/>
      <c r="K818" s="399"/>
      <c r="L818" s="399"/>
      <c r="M818" s="399"/>
      <c r="N818" s="399"/>
      <c r="O818" s="399"/>
      <c r="P818" s="399"/>
      <c r="Q818" s="399"/>
      <c r="R818" s="399"/>
      <c r="S818" s="400"/>
      <c r="T818" s="399"/>
      <c r="U818" s="400"/>
      <c r="V818" s="400"/>
      <c r="W818" s="400"/>
      <c r="X818" s="400"/>
      <c r="Y818" s="400"/>
      <c r="Z818" s="400"/>
      <c r="AA818" s="400"/>
      <c r="AB818" s="399"/>
      <c r="AC818" s="401"/>
      <c r="AD818" s="401"/>
      <c r="AE818" s="401"/>
      <c r="AF818" s="401"/>
      <c r="AG818" s="401"/>
      <c r="AH818" s="401"/>
    </row>
    <row r="819" ht="12.0" customHeight="1">
      <c r="A819" s="399"/>
      <c r="B819" s="399"/>
      <c r="C819" s="399"/>
      <c r="D819" s="399"/>
      <c r="E819" s="399"/>
      <c r="F819" s="399"/>
      <c r="G819" s="399"/>
      <c r="H819" s="399"/>
      <c r="I819" s="399"/>
      <c r="J819" s="399"/>
      <c r="K819" s="399"/>
      <c r="L819" s="399"/>
      <c r="M819" s="399"/>
      <c r="N819" s="399"/>
      <c r="O819" s="399"/>
      <c r="P819" s="399"/>
      <c r="Q819" s="399"/>
      <c r="R819" s="399"/>
      <c r="S819" s="400"/>
      <c r="T819" s="399"/>
      <c r="U819" s="400"/>
      <c r="V819" s="400"/>
      <c r="W819" s="400"/>
      <c r="X819" s="400"/>
      <c r="Y819" s="400"/>
      <c r="Z819" s="400"/>
      <c r="AA819" s="400"/>
      <c r="AB819" s="399"/>
      <c r="AC819" s="401"/>
      <c r="AD819" s="401"/>
      <c r="AE819" s="401"/>
      <c r="AF819" s="401"/>
      <c r="AG819" s="401"/>
      <c r="AH819" s="401"/>
    </row>
    <row r="820" ht="12.0" customHeight="1">
      <c r="A820" s="399"/>
      <c r="B820" s="399"/>
      <c r="C820" s="399"/>
      <c r="D820" s="399"/>
      <c r="E820" s="399"/>
      <c r="F820" s="399"/>
      <c r="G820" s="399"/>
      <c r="H820" s="399"/>
      <c r="I820" s="399"/>
      <c r="J820" s="399"/>
      <c r="K820" s="399"/>
      <c r="L820" s="399"/>
      <c r="M820" s="399"/>
      <c r="N820" s="399"/>
      <c r="O820" s="399"/>
      <c r="P820" s="399"/>
      <c r="Q820" s="399"/>
      <c r="R820" s="399"/>
      <c r="S820" s="400"/>
      <c r="T820" s="399"/>
      <c r="U820" s="400"/>
      <c r="V820" s="400"/>
      <c r="W820" s="400"/>
      <c r="X820" s="400"/>
      <c r="Y820" s="400"/>
      <c r="Z820" s="400"/>
      <c r="AA820" s="400"/>
      <c r="AB820" s="399"/>
      <c r="AC820" s="401"/>
      <c r="AD820" s="401"/>
      <c r="AE820" s="401"/>
      <c r="AF820" s="401"/>
      <c r="AG820" s="401"/>
      <c r="AH820" s="401"/>
    </row>
    <row r="821" ht="12.0" customHeight="1">
      <c r="A821" s="399"/>
      <c r="B821" s="399"/>
      <c r="C821" s="399"/>
      <c r="D821" s="399"/>
      <c r="E821" s="399"/>
      <c r="F821" s="399"/>
      <c r="G821" s="399"/>
      <c r="H821" s="399"/>
      <c r="I821" s="399"/>
      <c r="J821" s="399"/>
      <c r="K821" s="399"/>
      <c r="L821" s="399"/>
      <c r="M821" s="399"/>
      <c r="N821" s="399"/>
      <c r="O821" s="399"/>
      <c r="P821" s="399"/>
      <c r="Q821" s="399"/>
      <c r="R821" s="399"/>
      <c r="S821" s="400"/>
      <c r="T821" s="399"/>
      <c r="U821" s="400"/>
      <c r="V821" s="400"/>
      <c r="W821" s="400"/>
      <c r="X821" s="400"/>
      <c r="Y821" s="400"/>
      <c r="Z821" s="400"/>
      <c r="AA821" s="400"/>
      <c r="AB821" s="399"/>
      <c r="AC821" s="401"/>
      <c r="AD821" s="401"/>
      <c r="AE821" s="401"/>
      <c r="AF821" s="401"/>
      <c r="AG821" s="401"/>
      <c r="AH821" s="401"/>
    </row>
    <row r="822" ht="12.0" customHeight="1">
      <c r="A822" s="399"/>
      <c r="B822" s="399"/>
      <c r="C822" s="399"/>
      <c r="D822" s="399"/>
      <c r="E822" s="399"/>
      <c r="F822" s="399"/>
      <c r="G822" s="399"/>
      <c r="H822" s="399"/>
      <c r="I822" s="399"/>
      <c r="J822" s="399"/>
      <c r="K822" s="399"/>
      <c r="L822" s="399"/>
      <c r="M822" s="399"/>
      <c r="N822" s="399"/>
      <c r="O822" s="399"/>
      <c r="P822" s="399"/>
      <c r="Q822" s="399"/>
      <c r="R822" s="399"/>
      <c r="S822" s="400"/>
      <c r="T822" s="399"/>
      <c r="U822" s="400"/>
      <c r="V822" s="400"/>
      <c r="W822" s="400"/>
      <c r="X822" s="400"/>
      <c r="Y822" s="400"/>
      <c r="Z822" s="400"/>
      <c r="AA822" s="400"/>
      <c r="AB822" s="399"/>
      <c r="AC822" s="401"/>
      <c r="AD822" s="401"/>
      <c r="AE822" s="401"/>
      <c r="AF822" s="401"/>
      <c r="AG822" s="401"/>
      <c r="AH822" s="401"/>
    </row>
    <row r="823" ht="12.0" customHeight="1">
      <c r="A823" s="399"/>
      <c r="B823" s="399"/>
      <c r="C823" s="399"/>
      <c r="D823" s="399"/>
      <c r="E823" s="399"/>
      <c r="F823" s="399"/>
      <c r="G823" s="399"/>
      <c r="H823" s="399"/>
      <c r="I823" s="399"/>
      <c r="J823" s="399"/>
      <c r="K823" s="399"/>
      <c r="L823" s="399"/>
      <c r="M823" s="399"/>
      <c r="N823" s="399"/>
      <c r="O823" s="399"/>
      <c r="P823" s="399"/>
      <c r="Q823" s="399"/>
      <c r="R823" s="399"/>
      <c r="S823" s="400"/>
      <c r="T823" s="399"/>
      <c r="U823" s="400"/>
      <c r="V823" s="400"/>
      <c r="W823" s="400"/>
      <c r="X823" s="400"/>
      <c r="Y823" s="400"/>
      <c r="Z823" s="400"/>
      <c r="AA823" s="400"/>
      <c r="AB823" s="399"/>
      <c r="AC823" s="401"/>
      <c r="AD823" s="401"/>
      <c r="AE823" s="401"/>
      <c r="AF823" s="401"/>
      <c r="AG823" s="401"/>
      <c r="AH823" s="401"/>
    </row>
    <row r="824" ht="12.0" customHeight="1">
      <c r="A824" s="399"/>
      <c r="B824" s="399"/>
      <c r="C824" s="399"/>
      <c r="D824" s="399"/>
      <c r="E824" s="399"/>
      <c r="F824" s="399"/>
      <c r="G824" s="399"/>
      <c r="H824" s="399"/>
      <c r="I824" s="399"/>
      <c r="J824" s="399"/>
      <c r="K824" s="399"/>
      <c r="L824" s="399"/>
      <c r="M824" s="399"/>
      <c r="N824" s="399"/>
      <c r="O824" s="399"/>
      <c r="P824" s="399"/>
      <c r="Q824" s="399"/>
      <c r="R824" s="399"/>
      <c r="S824" s="400"/>
      <c r="T824" s="399"/>
      <c r="U824" s="400"/>
      <c r="V824" s="400"/>
      <c r="W824" s="400"/>
      <c r="X824" s="400"/>
      <c r="Y824" s="400"/>
      <c r="Z824" s="400"/>
      <c r="AA824" s="400"/>
      <c r="AB824" s="399"/>
      <c r="AC824" s="401"/>
      <c r="AD824" s="401"/>
      <c r="AE824" s="401"/>
      <c r="AF824" s="401"/>
      <c r="AG824" s="401"/>
      <c r="AH824" s="401"/>
    </row>
    <row r="825" ht="12.0" customHeight="1">
      <c r="A825" s="399"/>
      <c r="B825" s="399"/>
      <c r="C825" s="399"/>
      <c r="D825" s="399"/>
      <c r="E825" s="399"/>
      <c r="F825" s="399"/>
      <c r="G825" s="399"/>
      <c r="H825" s="399"/>
      <c r="I825" s="399"/>
      <c r="J825" s="399"/>
      <c r="K825" s="399"/>
      <c r="L825" s="399"/>
      <c r="M825" s="399"/>
      <c r="N825" s="399"/>
      <c r="O825" s="399"/>
      <c r="P825" s="399"/>
      <c r="Q825" s="399"/>
      <c r="R825" s="399"/>
      <c r="S825" s="400"/>
      <c r="T825" s="399"/>
      <c r="U825" s="400"/>
      <c r="V825" s="400"/>
      <c r="W825" s="400"/>
      <c r="X825" s="400"/>
      <c r="Y825" s="400"/>
      <c r="Z825" s="400"/>
      <c r="AA825" s="400"/>
      <c r="AB825" s="399"/>
      <c r="AC825" s="401"/>
      <c r="AD825" s="401"/>
      <c r="AE825" s="401"/>
      <c r="AF825" s="401"/>
      <c r="AG825" s="401"/>
      <c r="AH825" s="401"/>
    </row>
    <row r="826" ht="12.0" customHeight="1">
      <c r="A826" s="399"/>
      <c r="B826" s="399"/>
      <c r="C826" s="399"/>
      <c r="D826" s="399"/>
      <c r="E826" s="399"/>
      <c r="F826" s="399"/>
      <c r="G826" s="399"/>
      <c r="H826" s="399"/>
      <c r="I826" s="399"/>
      <c r="J826" s="399"/>
      <c r="K826" s="399"/>
      <c r="L826" s="399"/>
      <c r="M826" s="399"/>
      <c r="N826" s="399"/>
      <c r="O826" s="399"/>
      <c r="P826" s="399"/>
      <c r="Q826" s="399"/>
      <c r="R826" s="399"/>
      <c r="S826" s="400"/>
      <c r="T826" s="399"/>
      <c r="U826" s="400"/>
      <c r="V826" s="400"/>
      <c r="W826" s="400"/>
      <c r="X826" s="400"/>
      <c r="Y826" s="400"/>
      <c r="Z826" s="400"/>
      <c r="AA826" s="400"/>
      <c r="AB826" s="399"/>
      <c r="AC826" s="401"/>
      <c r="AD826" s="401"/>
      <c r="AE826" s="401"/>
      <c r="AF826" s="401"/>
      <c r="AG826" s="401"/>
      <c r="AH826" s="401"/>
    </row>
    <row r="827" ht="12.0" customHeight="1">
      <c r="A827" s="399"/>
      <c r="B827" s="399"/>
      <c r="C827" s="399"/>
      <c r="D827" s="399"/>
      <c r="E827" s="399"/>
      <c r="F827" s="399"/>
      <c r="G827" s="399"/>
      <c r="H827" s="399"/>
      <c r="I827" s="399"/>
      <c r="J827" s="399"/>
      <c r="K827" s="399"/>
      <c r="L827" s="399"/>
      <c r="M827" s="399"/>
      <c r="N827" s="399"/>
      <c r="O827" s="399"/>
      <c r="P827" s="399"/>
      <c r="Q827" s="399"/>
      <c r="R827" s="399"/>
      <c r="S827" s="400"/>
      <c r="T827" s="399"/>
      <c r="U827" s="400"/>
      <c r="V827" s="400"/>
      <c r="W827" s="400"/>
      <c r="X827" s="400"/>
      <c r="Y827" s="400"/>
      <c r="Z827" s="400"/>
      <c r="AA827" s="400"/>
      <c r="AB827" s="399"/>
      <c r="AC827" s="401"/>
      <c r="AD827" s="401"/>
      <c r="AE827" s="401"/>
      <c r="AF827" s="401"/>
      <c r="AG827" s="401"/>
      <c r="AH827" s="401"/>
    </row>
    <row r="828" ht="12.0" customHeight="1">
      <c r="A828" s="399"/>
      <c r="B828" s="399"/>
      <c r="C828" s="399"/>
      <c r="D828" s="399"/>
      <c r="E828" s="399"/>
      <c r="F828" s="399"/>
      <c r="G828" s="399"/>
      <c r="H828" s="399"/>
      <c r="I828" s="399"/>
      <c r="J828" s="399"/>
      <c r="K828" s="399"/>
      <c r="L828" s="399"/>
      <c r="M828" s="399"/>
      <c r="N828" s="399"/>
      <c r="O828" s="399"/>
      <c r="P828" s="399"/>
      <c r="Q828" s="399"/>
      <c r="R828" s="399"/>
      <c r="S828" s="400"/>
      <c r="T828" s="399"/>
      <c r="U828" s="400"/>
      <c r="V828" s="400"/>
      <c r="W828" s="400"/>
      <c r="X828" s="400"/>
      <c r="Y828" s="400"/>
      <c r="Z828" s="400"/>
      <c r="AA828" s="400"/>
      <c r="AB828" s="399"/>
      <c r="AC828" s="401"/>
      <c r="AD828" s="401"/>
      <c r="AE828" s="401"/>
      <c r="AF828" s="401"/>
      <c r="AG828" s="401"/>
      <c r="AH828" s="401"/>
    </row>
    <row r="829" ht="12.0" customHeight="1">
      <c r="A829" s="399"/>
      <c r="B829" s="399"/>
      <c r="C829" s="399"/>
      <c r="D829" s="399"/>
      <c r="E829" s="399"/>
      <c r="F829" s="399"/>
      <c r="G829" s="399"/>
      <c r="H829" s="399"/>
      <c r="I829" s="399"/>
      <c r="J829" s="399"/>
      <c r="K829" s="399"/>
      <c r="L829" s="399"/>
      <c r="M829" s="399"/>
      <c r="N829" s="399"/>
      <c r="O829" s="399"/>
      <c r="P829" s="399"/>
      <c r="Q829" s="399"/>
      <c r="R829" s="399"/>
      <c r="S829" s="400"/>
      <c r="T829" s="399"/>
      <c r="U829" s="400"/>
      <c r="V829" s="400"/>
      <c r="W829" s="400"/>
      <c r="X829" s="400"/>
      <c r="Y829" s="400"/>
      <c r="Z829" s="400"/>
      <c r="AA829" s="400"/>
      <c r="AB829" s="399"/>
      <c r="AC829" s="401"/>
      <c r="AD829" s="401"/>
      <c r="AE829" s="401"/>
      <c r="AF829" s="401"/>
      <c r="AG829" s="401"/>
      <c r="AH829" s="401"/>
    </row>
    <row r="830" ht="12.0" customHeight="1">
      <c r="A830" s="399"/>
      <c r="B830" s="399"/>
      <c r="C830" s="399"/>
      <c r="D830" s="399"/>
      <c r="E830" s="399"/>
      <c r="F830" s="399"/>
      <c r="G830" s="399"/>
      <c r="H830" s="399"/>
      <c r="I830" s="399"/>
      <c r="J830" s="399"/>
      <c r="K830" s="399"/>
      <c r="L830" s="399"/>
      <c r="M830" s="399"/>
      <c r="N830" s="399"/>
      <c r="O830" s="399"/>
      <c r="P830" s="399"/>
      <c r="Q830" s="399"/>
      <c r="R830" s="399"/>
      <c r="S830" s="400"/>
      <c r="T830" s="399"/>
      <c r="U830" s="400"/>
      <c r="V830" s="400"/>
      <c r="W830" s="400"/>
      <c r="X830" s="400"/>
      <c r="Y830" s="400"/>
      <c r="Z830" s="400"/>
      <c r="AA830" s="400"/>
      <c r="AB830" s="399"/>
      <c r="AC830" s="401"/>
      <c r="AD830" s="401"/>
      <c r="AE830" s="401"/>
      <c r="AF830" s="401"/>
      <c r="AG830" s="401"/>
      <c r="AH830" s="401"/>
    </row>
    <row r="831" ht="12.0" customHeight="1">
      <c r="A831" s="399"/>
      <c r="B831" s="399"/>
      <c r="C831" s="399"/>
      <c r="D831" s="399"/>
      <c r="E831" s="399"/>
      <c r="F831" s="399"/>
      <c r="G831" s="399"/>
      <c r="H831" s="399"/>
      <c r="I831" s="399"/>
      <c r="J831" s="399"/>
      <c r="K831" s="399"/>
      <c r="L831" s="399"/>
      <c r="M831" s="399"/>
      <c r="N831" s="399"/>
      <c r="O831" s="399"/>
      <c r="P831" s="399"/>
      <c r="Q831" s="399"/>
      <c r="R831" s="399"/>
      <c r="S831" s="400"/>
      <c r="T831" s="399"/>
      <c r="U831" s="400"/>
      <c r="V831" s="400"/>
      <c r="W831" s="400"/>
      <c r="X831" s="400"/>
      <c r="Y831" s="400"/>
      <c r="Z831" s="400"/>
      <c r="AA831" s="400"/>
      <c r="AB831" s="399"/>
      <c r="AC831" s="401"/>
      <c r="AD831" s="401"/>
      <c r="AE831" s="401"/>
      <c r="AF831" s="401"/>
      <c r="AG831" s="401"/>
      <c r="AH831" s="401"/>
    </row>
    <row r="832" ht="12.0" customHeight="1">
      <c r="A832" s="399"/>
      <c r="B832" s="399"/>
      <c r="C832" s="399"/>
      <c r="D832" s="399"/>
      <c r="E832" s="399"/>
      <c r="F832" s="399"/>
      <c r="G832" s="399"/>
      <c r="H832" s="399"/>
      <c r="I832" s="399"/>
      <c r="J832" s="399"/>
      <c r="K832" s="399"/>
      <c r="L832" s="399"/>
      <c r="M832" s="399"/>
      <c r="N832" s="399"/>
      <c r="O832" s="399"/>
      <c r="P832" s="399"/>
      <c r="Q832" s="399"/>
      <c r="R832" s="399"/>
      <c r="S832" s="400"/>
      <c r="T832" s="399"/>
      <c r="U832" s="400"/>
      <c r="V832" s="400"/>
      <c r="W832" s="400"/>
      <c r="X832" s="400"/>
      <c r="Y832" s="400"/>
      <c r="Z832" s="400"/>
      <c r="AA832" s="400"/>
      <c r="AB832" s="399"/>
      <c r="AC832" s="401"/>
      <c r="AD832" s="401"/>
      <c r="AE832" s="401"/>
      <c r="AF832" s="401"/>
      <c r="AG832" s="401"/>
      <c r="AH832" s="401"/>
    </row>
    <row r="833" ht="12.0" customHeight="1">
      <c r="A833" s="399"/>
      <c r="B833" s="399"/>
      <c r="C833" s="399"/>
      <c r="D833" s="399"/>
      <c r="E833" s="399"/>
      <c r="F833" s="399"/>
      <c r="G833" s="399"/>
      <c r="H833" s="399"/>
      <c r="I833" s="399"/>
      <c r="J833" s="399"/>
      <c r="K833" s="399"/>
      <c r="L833" s="399"/>
      <c r="M833" s="399"/>
      <c r="N833" s="399"/>
      <c r="O833" s="399"/>
      <c r="P833" s="399"/>
      <c r="Q833" s="399"/>
      <c r="R833" s="399"/>
      <c r="S833" s="400"/>
      <c r="T833" s="399"/>
      <c r="U833" s="400"/>
      <c r="V833" s="400"/>
      <c r="W833" s="400"/>
      <c r="X833" s="400"/>
      <c r="Y833" s="400"/>
      <c r="Z833" s="400"/>
      <c r="AA833" s="400"/>
      <c r="AB833" s="399"/>
      <c r="AC833" s="401"/>
      <c r="AD833" s="401"/>
      <c r="AE833" s="401"/>
      <c r="AF833" s="401"/>
      <c r="AG833" s="401"/>
      <c r="AH833" s="401"/>
    </row>
    <row r="834" ht="12.0" customHeight="1">
      <c r="A834" s="399"/>
      <c r="B834" s="399"/>
      <c r="C834" s="399"/>
      <c r="D834" s="399"/>
      <c r="E834" s="399"/>
      <c r="F834" s="399"/>
      <c r="G834" s="399"/>
      <c r="H834" s="399"/>
      <c r="I834" s="399"/>
      <c r="J834" s="399"/>
      <c r="K834" s="399"/>
      <c r="L834" s="399"/>
      <c r="M834" s="399"/>
      <c r="N834" s="399"/>
      <c r="O834" s="399"/>
      <c r="P834" s="399"/>
      <c r="Q834" s="399"/>
      <c r="R834" s="399"/>
      <c r="S834" s="400"/>
      <c r="T834" s="399"/>
      <c r="U834" s="400"/>
      <c r="V834" s="400"/>
      <c r="W834" s="400"/>
      <c r="X834" s="400"/>
      <c r="Y834" s="400"/>
      <c r="Z834" s="400"/>
      <c r="AA834" s="400"/>
      <c r="AB834" s="399"/>
      <c r="AC834" s="401"/>
      <c r="AD834" s="401"/>
      <c r="AE834" s="401"/>
      <c r="AF834" s="401"/>
      <c r="AG834" s="401"/>
      <c r="AH834" s="401"/>
    </row>
    <row r="835" ht="12.0" customHeight="1">
      <c r="A835" s="399"/>
      <c r="B835" s="399"/>
      <c r="C835" s="399"/>
      <c r="D835" s="399"/>
      <c r="E835" s="399"/>
      <c r="F835" s="399"/>
      <c r="G835" s="399"/>
      <c r="H835" s="399"/>
      <c r="I835" s="399"/>
      <c r="J835" s="399"/>
      <c r="K835" s="399"/>
      <c r="L835" s="399"/>
      <c r="M835" s="399"/>
      <c r="N835" s="399"/>
      <c r="O835" s="399"/>
      <c r="P835" s="399"/>
      <c r="Q835" s="399"/>
      <c r="R835" s="399"/>
      <c r="S835" s="400"/>
      <c r="T835" s="399"/>
      <c r="U835" s="400"/>
      <c r="V835" s="400"/>
      <c r="W835" s="400"/>
      <c r="X835" s="400"/>
      <c r="Y835" s="400"/>
      <c r="Z835" s="400"/>
      <c r="AA835" s="400"/>
      <c r="AB835" s="399"/>
      <c r="AC835" s="401"/>
      <c r="AD835" s="401"/>
      <c r="AE835" s="401"/>
      <c r="AF835" s="401"/>
      <c r="AG835" s="401"/>
      <c r="AH835" s="401"/>
    </row>
    <row r="836" ht="12.0" customHeight="1">
      <c r="A836" s="399"/>
      <c r="B836" s="399"/>
      <c r="C836" s="399"/>
      <c r="D836" s="399"/>
      <c r="E836" s="399"/>
      <c r="F836" s="399"/>
      <c r="G836" s="399"/>
      <c r="H836" s="399"/>
      <c r="I836" s="399"/>
      <c r="J836" s="399"/>
      <c r="K836" s="399"/>
      <c r="L836" s="399"/>
      <c r="M836" s="399"/>
      <c r="N836" s="399"/>
      <c r="O836" s="399"/>
      <c r="P836" s="399"/>
      <c r="Q836" s="399"/>
      <c r="R836" s="399"/>
      <c r="S836" s="400"/>
      <c r="T836" s="399"/>
      <c r="U836" s="400"/>
      <c r="V836" s="400"/>
      <c r="W836" s="400"/>
      <c r="X836" s="400"/>
      <c r="Y836" s="400"/>
      <c r="Z836" s="400"/>
      <c r="AA836" s="400"/>
      <c r="AB836" s="399"/>
      <c r="AC836" s="401"/>
      <c r="AD836" s="401"/>
      <c r="AE836" s="401"/>
      <c r="AF836" s="401"/>
      <c r="AG836" s="401"/>
      <c r="AH836" s="401"/>
    </row>
    <row r="837" ht="12.0" customHeight="1">
      <c r="A837" s="399"/>
      <c r="B837" s="399"/>
      <c r="C837" s="399"/>
      <c r="D837" s="399"/>
      <c r="E837" s="399"/>
      <c r="F837" s="399"/>
      <c r="G837" s="399"/>
      <c r="H837" s="399"/>
      <c r="I837" s="399"/>
      <c r="J837" s="399"/>
      <c r="K837" s="399"/>
      <c r="L837" s="399"/>
      <c r="M837" s="399"/>
      <c r="N837" s="399"/>
      <c r="O837" s="399"/>
      <c r="P837" s="399"/>
      <c r="Q837" s="399"/>
      <c r="R837" s="399"/>
      <c r="S837" s="400"/>
      <c r="T837" s="399"/>
      <c r="U837" s="400"/>
      <c r="V837" s="400"/>
      <c r="W837" s="400"/>
      <c r="X837" s="400"/>
      <c r="Y837" s="400"/>
      <c r="Z837" s="400"/>
      <c r="AA837" s="400"/>
      <c r="AB837" s="399"/>
      <c r="AC837" s="401"/>
      <c r="AD837" s="401"/>
      <c r="AE837" s="401"/>
      <c r="AF837" s="401"/>
      <c r="AG837" s="401"/>
      <c r="AH837" s="401"/>
    </row>
    <row r="838" ht="12.0" customHeight="1">
      <c r="A838" s="399"/>
      <c r="B838" s="399"/>
      <c r="C838" s="399"/>
      <c r="D838" s="399"/>
      <c r="E838" s="399"/>
      <c r="F838" s="399"/>
      <c r="G838" s="399"/>
      <c r="H838" s="399"/>
      <c r="I838" s="399"/>
      <c r="J838" s="399"/>
      <c r="K838" s="399"/>
      <c r="L838" s="399"/>
      <c r="M838" s="399"/>
      <c r="N838" s="399"/>
      <c r="O838" s="399"/>
      <c r="P838" s="399"/>
      <c r="Q838" s="399"/>
      <c r="R838" s="399"/>
      <c r="S838" s="400"/>
      <c r="T838" s="399"/>
      <c r="U838" s="400"/>
      <c r="V838" s="400"/>
      <c r="W838" s="400"/>
      <c r="X838" s="400"/>
      <c r="Y838" s="400"/>
      <c r="Z838" s="400"/>
      <c r="AA838" s="400"/>
      <c r="AB838" s="399"/>
      <c r="AC838" s="401"/>
      <c r="AD838" s="401"/>
      <c r="AE838" s="401"/>
      <c r="AF838" s="401"/>
      <c r="AG838" s="401"/>
      <c r="AH838" s="401"/>
    </row>
    <row r="839" ht="12.0" customHeight="1">
      <c r="A839" s="399"/>
      <c r="B839" s="399"/>
      <c r="C839" s="399"/>
      <c r="D839" s="399"/>
      <c r="E839" s="399"/>
      <c r="F839" s="399"/>
      <c r="G839" s="399"/>
      <c r="H839" s="399"/>
      <c r="I839" s="399"/>
      <c r="J839" s="399"/>
      <c r="K839" s="399"/>
      <c r="L839" s="399"/>
      <c r="M839" s="399"/>
      <c r="N839" s="399"/>
      <c r="O839" s="399"/>
      <c r="P839" s="399"/>
      <c r="Q839" s="399"/>
      <c r="R839" s="399"/>
      <c r="S839" s="400"/>
      <c r="T839" s="399"/>
      <c r="U839" s="400"/>
      <c r="V839" s="400"/>
      <c r="W839" s="400"/>
      <c r="X839" s="400"/>
      <c r="Y839" s="400"/>
      <c r="Z839" s="400"/>
      <c r="AA839" s="400"/>
      <c r="AB839" s="399"/>
      <c r="AC839" s="401"/>
      <c r="AD839" s="401"/>
      <c r="AE839" s="401"/>
      <c r="AF839" s="401"/>
      <c r="AG839" s="401"/>
      <c r="AH839" s="401"/>
    </row>
    <row r="840" ht="12.0" customHeight="1">
      <c r="A840" s="399"/>
      <c r="B840" s="399"/>
      <c r="C840" s="399"/>
      <c r="D840" s="399"/>
      <c r="E840" s="399"/>
      <c r="F840" s="399"/>
      <c r="G840" s="399"/>
      <c r="H840" s="399"/>
      <c r="I840" s="399"/>
      <c r="J840" s="399"/>
      <c r="K840" s="399"/>
      <c r="L840" s="399"/>
      <c r="M840" s="399"/>
      <c r="N840" s="399"/>
      <c r="O840" s="399"/>
      <c r="P840" s="399"/>
      <c r="Q840" s="399"/>
      <c r="R840" s="399"/>
      <c r="S840" s="400"/>
      <c r="T840" s="399"/>
      <c r="U840" s="400"/>
      <c r="V840" s="400"/>
      <c r="W840" s="400"/>
      <c r="X840" s="400"/>
      <c r="Y840" s="400"/>
      <c r="Z840" s="400"/>
      <c r="AA840" s="400"/>
      <c r="AB840" s="399"/>
      <c r="AC840" s="401"/>
      <c r="AD840" s="401"/>
      <c r="AE840" s="401"/>
      <c r="AF840" s="401"/>
      <c r="AG840" s="401"/>
      <c r="AH840" s="401"/>
    </row>
    <row r="841" ht="12.0" customHeight="1">
      <c r="A841" s="399"/>
      <c r="B841" s="399"/>
      <c r="C841" s="399"/>
      <c r="D841" s="399"/>
      <c r="E841" s="399"/>
      <c r="F841" s="399"/>
      <c r="G841" s="399"/>
      <c r="H841" s="399"/>
      <c r="I841" s="399"/>
      <c r="J841" s="399"/>
      <c r="K841" s="399"/>
      <c r="L841" s="399"/>
      <c r="M841" s="399"/>
      <c r="N841" s="399"/>
      <c r="O841" s="399"/>
      <c r="P841" s="399"/>
      <c r="Q841" s="399"/>
      <c r="R841" s="399"/>
      <c r="S841" s="400"/>
      <c r="T841" s="399"/>
      <c r="U841" s="400"/>
      <c r="V841" s="400"/>
      <c r="W841" s="400"/>
      <c r="X841" s="400"/>
      <c r="Y841" s="400"/>
      <c r="Z841" s="400"/>
      <c r="AA841" s="400"/>
      <c r="AB841" s="399"/>
      <c r="AC841" s="401"/>
      <c r="AD841" s="401"/>
      <c r="AE841" s="401"/>
      <c r="AF841" s="401"/>
      <c r="AG841" s="401"/>
      <c r="AH841" s="401"/>
    </row>
    <row r="842" ht="12.0" customHeight="1">
      <c r="A842" s="399"/>
      <c r="B842" s="399"/>
      <c r="C842" s="399"/>
      <c r="D842" s="399"/>
      <c r="E842" s="399"/>
      <c r="F842" s="399"/>
      <c r="G842" s="399"/>
      <c r="H842" s="399"/>
      <c r="I842" s="399"/>
      <c r="J842" s="399"/>
      <c r="K842" s="399"/>
      <c r="L842" s="399"/>
      <c r="M842" s="399"/>
      <c r="N842" s="399"/>
      <c r="O842" s="399"/>
      <c r="P842" s="399"/>
      <c r="Q842" s="399"/>
      <c r="R842" s="399"/>
      <c r="S842" s="400"/>
      <c r="T842" s="399"/>
      <c r="U842" s="400"/>
      <c r="V842" s="400"/>
      <c r="W842" s="400"/>
      <c r="X842" s="400"/>
      <c r="Y842" s="400"/>
      <c r="Z842" s="400"/>
      <c r="AA842" s="400"/>
      <c r="AB842" s="399"/>
      <c r="AC842" s="401"/>
      <c r="AD842" s="401"/>
      <c r="AE842" s="401"/>
      <c r="AF842" s="401"/>
      <c r="AG842" s="401"/>
      <c r="AH842" s="401"/>
    </row>
    <row r="843" ht="12.0" customHeight="1">
      <c r="A843" s="399"/>
      <c r="B843" s="399"/>
      <c r="C843" s="399"/>
      <c r="D843" s="399"/>
      <c r="E843" s="399"/>
      <c r="F843" s="399"/>
      <c r="G843" s="399"/>
      <c r="H843" s="399"/>
      <c r="I843" s="399"/>
      <c r="J843" s="399"/>
      <c r="K843" s="399"/>
      <c r="L843" s="399"/>
      <c r="M843" s="399"/>
      <c r="N843" s="399"/>
      <c r="O843" s="399"/>
      <c r="P843" s="399"/>
      <c r="Q843" s="399"/>
      <c r="R843" s="399"/>
      <c r="S843" s="400"/>
      <c r="T843" s="399"/>
      <c r="U843" s="400"/>
      <c r="V843" s="400"/>
      <c r="W843" s="400"/>
      <c r="X843" s="400"/>
      <c r="Y843" s="400"/>
      <c r="Z843" s="400"/>
      <c r="AA843" s="400"/>
      <c r="AB843" s="399"/>
      <c r="AC843" s="401"/>
      <c r="AD843" s="401"/>
      <c r="AE843" s="401"/>
      <c r="AF843" s="401"/>
      <c r="AG843" s="401"/>
      <c r="AH843" s="401"/>
    </row>
    <row r="844" ht="12.0" customHeight="1">
      <c r="A844" s="399"/>
      <c r="B844" s="399"/>
      <c r="C844" s="399"/>
      <c r="D844" s="399"/>
      <c r="E844" s="399"/>
      <c r="F844" s="399"/>
      <c r="G844" s="399"/>
      <c r="H844" s="399"/>
      <c r="I844" s="399"/>
      <c r="J844" s="399"/>
      <c r="K844" s="399"/>
      <c r="L844" s="399"/>
      <c r="M844" s="399"/>
      <c r="N844" s="399"/>
      <c r="O844" s="399"/>
      <c r="P844" s="399"/>
      <c r="Q844" s="399"/>
      <c r="R844" s="399"/>
      <c r="S844" s="400"/>
      <c r="T844" s="399"/>
      <c r="U844" s="400"/>
      <c r="V844" s="400"/>
      <c r="W844" s="400"/>
      <c r="X844" s="400"/>
      <c r="Y844" s="400"/>
      <c r="Z844" s="400"/>
      <c r="AA844" s="400"/>
      <c r="AB844" s="399"/>
      <c r="AC844" s="401"/>
      <c r="AD844" s="401"/>
      <c r="AE844" s="401"/>
      <c r="AF844" s="401"/>
      <c r="AG844" s="401"/>
      <c r="AH844" s="401"/>
    </row>
    <row r="845" ht="12.0" customHeight="1">
      <c r="A845" s="399"/>
      <c r="B845" s="399"/>
      <c r="C845" s="399"/>
      <c r="D845" s="399"/>
      <c r="E845" s="399"/>
      <c r="F845" s="399"/>
      <c r="G845" s="399"/>
      <c r="H845" s="399"/>
      <c r="I845" s="399"/>
      <c r="J845" s="399"/>
      <c r="K845" s="399"/>
      <c r="L845" s="399"/>
      <c r="M845" s="399"/>
      <c r="N845" s="399"/>
      <c r="O845" s="399"/>
      <c r="P845" s="399"/>
      <c r="Q845" s="399"/>
      <c r="R845" s="399"/>
      <c r="S845" s="400"/>
      <c r="T845" s="399"/>
      <c r="U845" s="400"/>
      <c r="V845" s="400"/>
      <c r="W845" s="400"/>
      <c r="X845" s="400"/>
      <c r="Y845" s="400"/>
      <c r="Z845" s="400"/>
      <c r="AA845" s="400"/>
      <c r="AB845" s="399"/>
      <c r="AC845" s="401"/>
      <c r="AD845" s="401"/>
      <c r="AE845" s="401"/>
      <c r="AF845" s="401"/>
      <c r="AG845" s="401"/>
      <c r="AH845" s="401"/>
    </row>
    <row r="846" ht="12.0" customHeight="1">
      <c r="A846" s="399"/>
      <c r="B846" s="399"/>
      <c r="C846" s="399"/>
      <c r="D846" s="399"/>
      <c r="E846" s="399"/>
      <c r="F846" s="399"/>
      <c r="G846" s="399"/>
      <c r="H846" s="399"/>
      <c r="I846" s="399"/>
      <c r="J846" s="399"/>
      <c r="K846" s="399"/>
      <c r="L846" s="399"/>
      <c r="M846" s="399"/>
      <c r="N846" s="399"/>
      <c r="O846" s="399"/>
      <c r="P846" s="399"/>
      <c r="Q846" s="399"/>
      <c r="R846" s="399"/>
      <c r="S846" s="400"/>
      <c r="T846" s="399"/>
      <c r="U846" s="400"/>
      <c r="V846" s="400"/>
      <c r="W846" s="400"/>
      <c r="X846" s="400"/>
      <c r="Y846" s="400"/>
      <c r="Z846" s="400"/>
      <c r="AA846" s="400"/>
      <c r="AB846" s="399"/>
      <c r="AC846" s="401"/>
      <c r="AD846" s="401"/>
      <c r="AE846" s="401"/>
      <c r="AF846" s="401"/>
      <c r="AG846" s="401"/>
      <c r="AH846" s="401"/>
    </row>
    <row r="847" ht="12.0" customHeight="1">
      <c r="A847" s="399"/>
      <c r="B847" s="399"/>
      <c r="C847" s="399"/>
      <c r="D847" s="399"/>
      <c r="E847" s="399"/>
      <c r="F847" s="399"/>
      <c r="G847" s="399"/>
      <c r="H847" s="399"/>
      <c r="I847" s="399"/>
      <c r="J847" s="399"/>
      <c r="K847" s="399"/>
      <c r="L847" s="399"/>
      <c r="M847" s="399"/>
      <c r="N847" s="399"/>
      <c r="O847" s="399"/>
      <c r="P847" s="399"/>
      <c r="Q847" s="399"/>
      <c r="R847" s="399"/>
      <c r="S847" s="400"/>
      <c r="T847" s="399"/>
      <c r="U847" s="400"/>
      <c r="V847" s="400"/>
      <c r="W847" s="400"/>
      <c r="X847" s="400"/>
      <c r="Y847" s="400"/>
      <c r="Z847" s="400"/>
      <c r="AA847" s="400"/>
      <c r="AB847" s="399"/>
      <c r="AC847" s="401"/>
      <c r="AD847" s="401"/>
      <c r="AE847" s="401"/>
      <c r="AF847" s="401"/>
      <c r="AG847" s="401"/>
      <c r="AH847" s="401"/>
    </row>
    <row r="848" ht="12.0" customHeight="1">
      <c r="A848" s="399"/>
      <c r="B848" s="399"/>
      <c r="C848" s="399"/>
      <c r="D848" s="399"/>
      <c r="E848" s="399"/>
      <c r="F848" s="399"/>
      <c r="G848" s="399"/>
      <c r="H848" s="399"/>
      <c r="I848" s="399"/>
      <c r="J848" s="399"/>
      <c r="K848" s="399"/>
      <c r="L848" s="399"/>
      <c r="M848" s="399"/>
      <c r="N848" s="399"/>
      <c r="O848" s="399"/>
      <c r="P848" s="399"/>
      <c r="Q848" s="399"/>
      <c r="R848" s="399"/>
      <c r="S848" s="400"/>
      <c r="T848" s="399"/>
      <c r="U848" s="400"/>
      <c r="V848" s="400"/>
      <c r="W848" s="400"/>
      <c r="X848" s="400"/>
      <c r="Y848" s="400"/>
      <c r="Z848" s="400"/>
      <c r="AA848" s="400"/>
      <c r="AB848" s="399"/>
      <c r="AC848" s="401"/>
      <c r="AD848" s="401"/>
      <c r="AE848" s="401"/>
      <c r="AF848" s="401"/>
      <c r="AG848" s="401"/>
      <c r="AH848" s="401"/>
    </row>
    <row r="849" ht="12.0" customHeight="1">
      <c r="A849" s="399"/>
      <c r="B849" s="399"/>
      <c r="C849" s="399"/>
      <c r="D849" s="399"/>
      <c r="E849" s="399"/>
      <c r="F849" s="399"/>
      <c r="G849" s="399"/>
      <c r="H849" s="399"/>
      <c r="I849" s="399"/>
      <c r="J849" s="399"/>
      <c r="K849" s="399"/>
      <c r="L849" s="399"/>
      <c r="M849" s="399"/>
      <c r="N849" s="399"/>
      <c r="O849" s="399"/>
      <c r="P849" s="399"/>
      <c r="Q849" s="399"/>
      <c r="R849" s="399"/>
      <c r="S849" s="400"/>
      <c r="T849" s="399"/>
      <c r="U849" s="400"/>
      <c r="V849" s="400"/>
      <c r="W849" s="400"/>
      <c r="X849" s="400"/>
      <c r="Y849" s="400"/>
      <c r="Z849" s="400"/>
      <c r="AA849" s="400"/>
      <c r="AB849" s="399"/>
      <c r="AC849" s="401"/>
      <c r="AD849" s="401"/>
      <c r="AE849" s="401"/>
      <c r="AF849" s="401"/>
      <c r="AG849" s="401"/>
      <c r="AH849" s="401"/>
    </row>
    <row r="850" ht="12.0" customHeight="1">
      <c r="A850" s="399"/>
      <c r="B850" s="399"/>
      <c r="C850" s="399"/>
      <c r="D850" s="399"/>
      <c r="E850" s="399"/>
      <c r="F850" s="399"/>
      <c r="G850" s="399"/>
      <c r="H850" s="399"/>
      <c r="I850" s="399"/>
      <c r="J850" s="399"/>
      <c r="K850" s="399"/>
      <c r="L850" s="399"/>
      <c r="M850" s="399"/>
      <c r="N850" s="399"/>
      <c r="O850" s="399"/>
      <c r="P850" s="399"/>
      <c r="Q850" s="399"/>
      <c r="R850" s="399"/>
      <c r="S850" s="400"/>
      <c r="T850" s="399"/>
      <c r="U850" s="400"/>
      <c r="V850" s="400"/>
      <c r="W850" s="400"/>
      <c r="X850" s="400"/>
      <c r="Y850" s="400"/>
      <c r="Z850" s="400"/>
      <c r="AA850" s="400"/>
      <c r="AB850" s="399"/>
      <c r="AC850" s="401"/>
      <c r="AD850" s="401"/>
      <c r="AE850" s="401"/>
      <c r="AF850" s="401"/>
      <c r="AG850" s="401"/>
      <c r="AH850" s="401"/>
    </row>
    <row r="851" ht="12.0" customHeight="1">
      <c r="A851" s="399"/>
      <c r="B851" s="399"/>
      <c r="C851" s="399"/>
      <c r="D851" s="399"/>
      <c r="E851" s="399"/>
      <c r="F851" s="399"/>
      <c r="G851" s="399"/>
      <c r="H851" s="399"/>
      <c r="I851" s="399"/>
      <c r="J851" s="399"/>
      <c r="K851" s="399"/>
      <c r="L851" s="399"/>
      <c r="M851" s="399"/>
      <c r="N851" s="399"/>
      <c r="O851" s="399"/>
      <c r="P851" s="399"/>
      <c r="Q851" s="399"/>
      <c r="R851" s="399"/>
      <c r="S851" s="400"/>
      <c r="T851" s="399"/>
      <c r="U851" s="400"/>
      <c r="V851" s="400"/>
      <c r="W851" s="400"/>
      <c r="X851" s="400"/>
      <c r="Y851" s="400"/>
      <c r="Z851" s="400"/>
      <c r="AA851" s="400"/>
      <c r="AB851" s="399"/>
      <c r="AC851" s="401"/>
      <c r="AD851" s="401"/>
      <c r="AE851" s="401"/>
      <c r="AF851" s="401"/>
      <c r="AG851" s="401"/>
      <c r="AH851" s="401"/>
    </row>
    <row r="852" ht="12.0" customHeight="1">
      <c r="A852" s="399"/>
      <c r="B852" s="399"/>
      <c r="C852" s="399"/>
      <c r="D852" s="399"/>
      <c r="E852" s="399"/>
      <c r="F852" s="399"/>
      <c r="G852" s="399"/>
      <c r="H852" s="399"/>
      <c r="I852" s="399"/>
      <c r="J852" s="399"/>
      <c r="K852" s="399"/>
      <c r="L852" s="399"/>
      <c r="M852" s="399"/>
      <c r="N852" s="399"/>
      <c r="O852" s="399"/>
      <c r="P852" s="399"/>
      <c r="Q852" s="399"/>
      <c r="R852" s="399"/>
      <c r="S852" s="400"/>
      <c r="T852" s="399"/>
      <c r="U852" s="400"/>
      <c r="V852" s="400"/>
      <c r="W852" s="400"/>
      <c r="X852" s="400"/>
      <c r="Y852" s="400"/>
      <c r="Z852" s="400"/>
      <c r="AA852" s="400"/>
      <c r="AB852" s="399"/>
      <c r="AC852" s="401"/>
      <c r="AD852" s="401"/>
      <c r="AE852" s="401"/>
      <c r="AF852" s="401"/>
      <c r="AG852" s="401"/>
      <c r="AH852" s="401"/>
    </row>
    <row r="853" ht="12.0" customHeight="1">
      <c r="A853" s="399"/>
      <c r="B853" s="399"/>
      <c r="C853" s="399"/>
      <c r="D853" s="399"/>
      <c r="E853" s="399"/>
      <c r="F853" s="399"/>
      <c r="G853" s="399"/>
      <c r="H853" s="399"/>
      <c r="I853" s="399"/>
      <c r="J853" s="399"/>
      <c r="K853" s="399"/>
      <c r="L853" s="399"/>
      <c r="M853" s="399"/>
      <c r="N853" s="399"/>
      <c r="O853" s="399"/>
      <c r="P853" s="399"/>
      <c r="Q853" s="399"/>
      <c r="R853" s="399"/>
      <c r="S853" s="400"/>
      <c r="T853" s="399"/>
      <c r="U853" s="400"/>
      <c r="V853" s="400"/>
      <c r="W853" s="400"/>
      <c r="X853" s="400"/>
      <c r="Y853" s="400"/>
      <c r="Z853" s="400"/>
      <c r="AA853" s="400"/>
      <c r="AB853" s="399"/>
      <c r="AC853" s="401"/>
      <c r="AD853" s="401"/>
      <c r="AE853" s="401"/>
      <c r="AF853" s="401"/>
      <c r="AG853" s="401"/>
      <c r="AH853" s="401"/>
    </row>
    <row r="854" ht="12.0" customHeight="1">
      <c r="A854" s="399"/>
      <c r="B854" s="399"/>
      <c r="C854" s="399"/>
      <c r="D854" s="399"/>
      <c r="E854" s="399"/>
      <c r="F854" s="399"/>
      <c r="G854" s="399"/>
      <c r="H854" s="399"/>
      <c r="I854" s="399"/>
      <c r="J854" s="399"/>
      <c r="K854" s="399"/>
      <c r="L854" s="399"/>
      <c r="M854" s="399"/>
      <c r="N854" s="399"/>
      <c r="O854" s="399"/>
      <c r="P854" s="399"/>
      <c r="Q854" s="399"/>
      <c r="R854" s="399"/>
      <c r="S854" s="400"/>
      <c r="T854" s="399"/>
      <c r="U854" s="400"/>
      <c r="V854" s="400"/>
      <c r="W854" s="400"/>
      <c r="X854" s="400"/>
      <c r="Y854" s="400"/>
      <c r="Z854" s="400"/>
      <c r="AA854" s="400"/>
      <c r="AB854" s="399"/>
      <c r="AC854" s="401"/>
      <c r="AD854" s="401"/>
      <c r="AE854" s="401"/>
      <c r="AF854" s="401"/>
      <c r="AG854" s="401"/>
      <c r="AH854" s="401"/>
    </row>
    <row r="855" ht="12.0" customHeight="1">
      <c r="A855" s="399"/>
      <c r="B855" s="399"/>
      <c r="C855" s="399"/>
      <c r="D855" s="399"/>
      <c r="E855" s="399"/>
      <c r="F855" s="399"/>
      <c r="G855" s="399"/>
      <c r="H855" s="399"/>
      <c r="I855" s="399"/>
      <c r="J855" s="399"/>
      <c r="K855" s="399"/>
      <c r="L855" s="399"/>
      <c r="M855" s="399"/>
      <c r="N855" s="399"/>
      <c r="O855" s="399"/>
      <c r="P855" s="399"/>
      <c r="Q855" s="399"/>
      <c r="R855" s="399"/>
      <c r="S855" s="400"/>
      <c r="T855" s="399"/>
      <c r="U855" s="400"/>
      <c r="V855" s="400"/>
      <c r="W855" s="400"/>
      <c r="X855" s="400"/>
      <c r="Y855" s="400"/>
      <c r="Z855" s="400"/>
      <c r="AA855" s="400"/>
      <c r="AB855" s="399"/>
      <c r="AC855" s="401"/>
      <c r="AD855" s="401"/>
      <c r="AE855" s="401"/>
      <c r="AF855" s="401"/>
      <c r="AG855" s="401"/>
      <c r="AH855" s="401"/>
    </row>
    <row r="856" ht="12.0" customHeight="1">
      <c r="A856" s="399"/>
      <c r="B856" s="399"/>
      <c r="C856" s="399"/>
      <c r="D856" s="399"/>
      <c r="E856" s="399"/>
      <c r="F856" s="399"/>
      <c r="G856" s="399"/>
      <c r="H856" s="399"/>
      <c r="I856" s="399"/>
      <c r="J856" s="399"/>
      <c r="K856" s="399"/>
      <c r="L856" s="399"/>
      <c r="M856" s="399"/>
      <c r="N856" s="399"/>
      <c r="O856" s="399"/>
      <c r="P856" s="399"/>
      <c r="Q856" s="399"/>
      <c r="R856" s="399"/>
      <c r="S856" s="400"/>
      <c r="T856" s="399"/>
      <c r="U856" s="400"/>
      <c r="V856" s="400"/>
      <c r="W856" s="400"/>
      <c r="X856" s="400"/>
      <c r="Y856" s="400"/>
      <c r="Z856" s="400"/>
      <c r="AA856" s="400"/>
      <c r="AB856" s="399"/>
      <c r="AC856" s="401"/>
      <c r="AD856" s="401"/>
      <c r="AE856" s="401"/>
      <c r="AF856" s="401"/>
      <c r="AG856" s="401"/>
      <c r="AH856" s="401"/>
    </row>
    <row r="857" ht="12.0" customHeight="1">
      <c r="A857" s="399"/>
      <c r="B857" s="399"/>
      <c r="C857" s="399"/>
      <c r="D857" s="399"/>
      <c r="E857" s="399"/>
      <c r="F857" s="399"/>
      <c r="G857" s="399"/>
      <c r="H857" s="399"/>
      <c r="I857" s="399"/>
      <c r="J857" s="399"/>
      <c r="K857" s="399"/>
      <c r="L857" s="399"/>
      <c r="M857" s="399"/>
      <c r="N857" s="399"/>
      <c r="O857" s="399"/>
      <c r="P857" s="399"/>
      <c r="Q857" s="399"/>
      <c r="R857" s="399"/>
      <c r="S857" s="400"/>
      <c r="T857" s="399"/>
      <c r="U857" s="400"/>
      <c r="V857" s="400"/>
      <c r="W857" s="400"/>
      <c r="X857" s="400"/>
      <c r="Y857" s="400"/>
      <c r="Z857" s="400"/>
      <c r="AA857" s="400"/>
      <c r="AB857" s="399"/>
      <c r="AC857" s="401"/>
      <c r="AD857" s="401"/>
      <c r="AE857" s="401"/>
      <c r="AF857" s="401"/>
      <c r="AG857" s="401"/>
      <c r="AH857" s="401"/>
    </row>
    <row r="858" ht="12.0" customHeight="1">
      <c r="A858" s="399"/>
      <c r="B858" s="399"/>
      <c r="C858" s="399"/>
      <c r="D858" s="399"/>
      <c r="E858" s="399"/>
      <c r="F858" s="399"/>
      <c r="G858" s="399"/>
      <c r="H858" s="399"/>
      <c r="I858" s="399"/>
      <c r="J858" s="399"/>
      <c r="K858" s="399"/>
      <c r="L858" s="399"/>
      <c r="M858" s="399"/>
      <c r="N858" s="399"/>
      <c r="O858" s="399"/>
      <c r="P858" s="399"/>
      <c r="Q858" s="399"/>
      <c r="R858" s="399"/>
      <c r="S858" s="400"/>
      <c r="T858" s="399"/>
      <c r="U858" s="400"/>
      <c r="V858" s="400"/>
      <c r="W858" s="400"/>
      <c r="X858" s="400"/>
      <c r="Y858" s="400"/>
      <c r="Z858" s="400"/>
      <c r="AA858" s="400"/>
      <c r="AB858" s="399"/>
      <c r="AC858" s="401"/>
      <c r="AD858" s="401"/>
      <c r="AE858" s="401"/>
      <c r="AF858" s="401"/>
      <c r="AG858" s="401"/>
      <c r="AH858" s="401"/>
    </row>
    <row r="859" ht="12.0" customHeight="1">
      <c r="A859" s="399"/>
      <c r="B859" s="399"/>
      <c r="C859" s="399"/>
      <c r="D859" s="399"/>
      <c r="E859" s="399"/>
      <c r="F859" s="399"/>
      <c r="G859" s="399"/>
      <c r="H859" s="399"/>
      <c r="I859" s="399"/>
      <c r="J859" s="399"/>
      <c r="K859" s="399"/>
      <c r="L859" s="399"/>
      <c r="M859" s="399"/>
      <c r="N859" s="399"/>
      <c r="O859" s="399"/>
      <c r="P859" s="399"/>
      <c r="Q859" s="399"/>
      <c r="R859" s="399"/>
      <c r="S859" s="400"/>
      <c r="T859" s="399"/>
      <c r="U859" s="400"/>
      <c r="V859" s="400"/>
      <c r="W859" s="400"/>
      <c r="X859" s="400"/>
      <c r="Y859" s="400"/>
      <c r="Z859" s="400"/>
      <c r="AA859" s="400"/>
      <c r="AB859" s="399"/>
      <c r="AC859" s="401"/>
      <c r="AD859" s="401"/>
      <c r="AE859" s="401"/>
      <c r="AF859" s="401"/>
      <c r="AG859" s="401"/>
      <c r="AH859" s="401"/>
    </row>
    <row r="860" ht="12.0" customHeight="1">
      <c r="A860" s="399"/>
      <c r="B860" s="399"/>
      <c r="C860" s="399"/>
      <c r="D860" s="399"/>
      <c r="E860" s="399"/>
      <c r="F860" s="399"/>
      <c r="G860" s="399"/>
      <c r="H860" s="399"/>
      <c r="I860" s="399"/>
      <c r="J860" s="399"/>
      <c r="K860" s="399"/>
      <c r="L860" s="399"/>
      <c r="M860" s="399"/>
      <c r="N860" s="399"/>
      <c r="O860" s="399"/>
      <c r="P860" s="399"/>
      <c r="Q860" s="399"/>
      <c r="R860" s="399"/>
      <c r="S860" s="400"/>
      <c r="T860" s="399"/>
      <c r="U860" s="400"/>
      <c r="V860" s="400"/>
      <c r="W860" s="400"/>
      <c r="X860" s="400"/>
      <c r="Y860" s="400"/>
      <c r="Z860" s="400"/>
      <c r="AA860" s="400"/>
      <c r="AB860" s="399"/>
      <c r="AC860" s="401"/>
      <c r="AD860" s="401"/>
      <c r="AE860" s="401"/>
      <c r="AF860" s="401"/>
      <c r="AG860" s="401"/>
      <c r="AH860" s="401"/>
    </row>
    <row r="861" ht="12.0" customHeight="1">
      <c r="A861" s="399"/>
      <c r="B861" s="399"/>
      <c r="C861" s="399"/>
      <c r="D861" s="399"/>
      <c r="E861" s="399"/>
      <c r="F861" s="399"/>
      <c r="G861" s="399"/>
      <c r="H861" s="399"/>
      <c r="I861" s="399"/>
      <c r="J861" s="399"/>
      <c r="K861" s="399"/>
      <c r="L861" s="399"/>
      <c r="M861" s="399"/>
      <c r="N861" s="399"/>
      <c r="O861" s="399"/>
      <c r="P861" s="399"/>
      <c r="Q861" s="399"/>
      <c r="R861" s="399"/>
      <c r="S861" s="400"/>
      <c r="T861" s="399"/>
      <c r="U861" s="400"/>
      <c r="V861" s="400"/>
      <c r="W861" s="400"/>
      <c r="X861" s="400"/>
      <c r="Y861" s="400"/>
      <c r="Z861" s="400"/>
      <c r="AA861" s="400"/>
      <c r="AB861" s="399"/>
      <c r="AC861" s="401"/>
      <c r="AD861" s="401"/>
      <c r="AE861" s="401"/>
      <c r="AF861" s="401"/>
      <c r="AG861" s="401"/>
      <c r="AH861" s="401"/>
    </row>
    <row r="862" ht="12.0" customHeight="1">
      <c r="A862" s="399"/>
      <c r="B862" s="399"/>
      <c r="C862" s="399"/>
      <c r="D862" s="399"/>
      <c r="E862" s="399"/>
      <c r="F862" s="399"/>
      <c r="G862" s="399"/>
      <c r="H862" s="399"/>
      <c r="I862" s="399"/>
      <c r="J862" s="399"/>
      <c r="K862" s="399"/>
      <c r="L862" s="399"/>
      <c r="M862" s="399"/>
      <c r="N862" s="399"/>
      <c r="O862" s="399"/>
      <c r="P862" s="399"/>
      <c r="Q862" s="399"/>
      <c r="R862" s="399"/>
      <c r="S862" s="400"/>
      <c r="T862" s="399"/>
      <c r="U862" s="400"/>
      <c r="V862" s="400"/>
      <c r="W862" s="400"/>
      <c r="X862" s="400"/>
      <c r="Y862" s="400"/>
      <c r="Z862" s="400"/>
      <c r="AA862" s="400"/>
      <c r="AB862" s="399"/>
      <c r="AC862" s="401"/>
      <c r="AD862" s="401"/>
      <c r="AE862" s="401"/>
      <c r="AF862" s="401"/>
      <c r="AG862" s="401"/>
      <c r="AH862" s="401"/>
    </row>
    <row r="863" ht="12.0" customHeight="1">
      <c r="A863" s="399"/>
      <c r="B863" s="399"/>
      <c r="C863" s="399"/>
      <c r="D863" s="399"/>
      <c r="E863" s="399"/>
      <c r="F863" s="399"/>
      <c r="G863" s="399"/>
      <c r="H863" s="399"/>
      <c r="I863" s="399"/>
      <c r="J863" s="399"/>
      <c r="K863" s="399"/>
      <c r="L863" s="399"/>
      <c r="M863" s="399"/>
      <c r="N863" s="399"/>
      <c r="O863" s="399"/>
      <c r="P863" s="399"/>
      <c r="Q863" s="399"/>
      <c r="R863" s="399"/>
      <c r="S863" s="400"/>
      <c r="T863" s="399"/>
      <c r="U863" s="400"/>
      <c r="V863" s="400"/>
      <c r="W863" s="400"/>
      <c r="X863" s="400"/>
      <c r="Y863" s="400"/>
      <c r="Z863" s="400"/>
      <c r="AA863" s="400"/>
      <c r="AB863" s="399"/>
      <c r="AC863" s="401"/>
      <c r="AD863" s="401"/>
      <c r="AE863" s="401"/>
      <c r="AF863" s="401"/>
      <c r="AG863" s="401"/>
      <c r="AH863" s="401"/>
    </row>
    <row r="864" ht="12.0" customHeight="1">
      <c r="A864" s="399"/>
      <c r="B864" s="399"/>
      <c r="C864" s="399"/>
      <c r="D864" s="399"/>
      <c r="E864" s="399"/>
      <c r="F864" s="399"/>
      <c r="G864" s="399"/>
      <c r="H864" s="399"/>
      <c r="I864" s="399"/>
      <c r="J864" s="399"/>
      <c r="K864" s="399"/>
      <c r="L864" s="399"/>
      <c r="M864" s="399"/>
      <c r="N864" s="399"/>
      <c r="O864" s="399"/>
      <c r="P864" s="399"/>
      <c r="Q864" s="399"/>
      <c r="R864" s="399"/>
      <c r="S864" s="400"/>
      <c r="T864" s="399"/>
      <c r="U864" s="400"/>
      <c r="V864" s="400"/>
      <c r="W864" s="400"/>
      <c r="X864" s="400"/>
      <c r="Y864" s="400"/>
      <c r="Z864" s="400"/>
      <c r="AA864" s="400"/>
      <c r="AB864" s="399"/>
      <c r="AC864" s="401"/>
      <c r="AD864" s="401"/>
      <c r="AE864" s="401"/>
      <c r="AF864" s="401"/>
      <c r="AG864" s="401"/>
      <c r="AH864" s="401"/>
    </row>
    <row r="865" ht="12.0" customHeight="1">
      <c r="A865" s="399"/>
      <c r="B865" s="399"/>
      <c r="C865" s="399"/>
      <c r="D865" s="399"/>
      <c r="E865" s="399"/>
      <c r="F865" s="399"/>
      <c r="G865" s="399"/>
      <c r="H865" s="399"/>
      <c r="I865" s="399"/>
      <c r="J865" s="399"/>
      <c r="K865" s="399"/>
      <c r="L865" s="399"/>
      <c r="M865" s="399"/>
      <c r="N865" s="399"/>
      <c r="O865" s="399"/>
      <c r="P865" s="399"/>
      <c r="Q865" s="399"/>
      <c r="R865" s="399"/>
      <c r="S865" s="400"/>
      <c r="T865" s="399"/>
      <c r="U865" s="400"/>
      <c r="V865" s="400"/>
      <c r="W865" s="400"/>
      <c r="X865" s="400"/>
      <c r="Y865" s="400"/>
      <c r="Z865" s="400"/>
      <c r="AA865" s="400"/>
      <c r="AB865" s="399"/>
      <c r="AC865" s="401"/>
      <c r="AD865" s="401"/>
      <c r="AE865" s="401"/>
      <c r="AF865" s="401"/>
      <c r="AG865" s="401"/>
      <c r="AH865" s="401"/>
    </row>
    <row r="866" ht="12.0" customHeight="1">
      <c r="A866" s="399"/>
      <c r="B866" s="399"/>
      <c r="C866" s="399"/>
      <c r="D866" s="399"/>
      <c r="E866" s="399"/>
      <c r="F866" s="399"/>
      <c r="G866" s="399"/>
      <c r="H866" s="399"/>
      <c r="I866" s="399"/>
      <c r="J866" s="399"/>
      <c r="K866" s="399"/>
      <c r="L866" s="399"/>
      <c r="M866" s="399"/>
      <c r="N866" s="399"/>
      <c r="O866" s="399"/>
      <c r="P866" s="399"/>
      <c r="Q866" s="399"/>
      <c r="R866" s="399"/>
      <c r="S866" s="400"/>
      <c r="T866" s="399"/>
      <c r="U866" s="400"/>
      <c r="V866" s="400"/>
      <c r="W866" s="400"/>
      <c r="X866" s="400"/>
      <c r="Y866" s="400"/>
      <c r="Z866" s="400"/>
      <c r="AA866" s="400"/>
      <c r="AB866" s="399"/>
      <c r="AC866" s="401"/>
      <c r="AD866" s="401"/>
      <c r="AE866" s="401"/>
      <c r="AF866" s="401"/>
      <c r="AG866" s="401"/>
      <c r="AH866" s="401"/>
    </row>
    <row r="867" ht="12.0" customHeight="1">
      <c r="A867" s="399"/>
      <c r="B867" s="399"/>
      <c r="C867" s="399"/>
      <c r="D867" s="399"/>
      <c r="E867" s="399"/>
      <c r="F867" s="399"/>
      <c r="G867" s="399"/>
      <c r="H867" s="399"/>
      <c r="I867" s="399"/>
      <c r="J867" s="399"/>
      <c r="K867" s="399"/>
      <c r="L867" s="399"/>
      <c r="M867" s="399"/>
      <c r="N867" s="399"/>
      <c r="O867" s="399"/>
      <c r="P867" s="399"/>
      <c r="Q867" s="399"/>
      <c r="R867" s="399"/>
      <c r="S867" s="400"/>
      <c r="T867" s="399"/>
      <c r="U867" s="400"/>
      <c r="V867" s="400"/>
      <c r="W867" s="400"/>
      <c r="X867" s="400"/>
      <c r="Y867" s="400"/>
      <c r="Z867" s="400"/>
      <c r="AA867" s="400"/>
      <c r="AB867" s="399"/>
      <c r="AC867" s="401"/>
      <c r="AD867" s="401"/>
      <c r="AE867" s="401"/>
      <c r="AF867" s="401"/>
      <c r="AG867" s="401"/>
      <c r="AH867" s="401"/>
    </row>
    <row r="868" ht="12.0" customHeight="1">
      <c r="A868" s="399"/>
      <c r="B868" s="399"/>
      <c r="C868" s="399"/>
      <c r="D868" s="399"/>
      <c r="E868" s="399"/>
      <c r="F868" s="399"/>
      <c r="G868" s="399"/>
      <c r="H868" s="399"/>
      <c r="I868" s="399"/>
      <c r="J868" s="399"/>
      <c r="K868" s="399"/>
      <c r="L868" s="399"/>
      <c r="M868" s="399"/>
      <c r="N868" s="399"/>
      <c r="O868" s="399"/>
      <c r="P868" s="399"/>
      <c r="Q868" s="399"/>
      <c r="R868" s="399"/>
      <c r="S868" s="400"/>
      <c r="T868" s="399"/>
      <c r="U868" s="400"/>
      <c r="V868" s="400"/>
      <c r="W868" s="400"/>
      <c r="X868" s="400"/>
      <c r="Y868" s="400"/>
      <c r="Z868" s="400"/>
      <c r="AA868" s="400"/>
      <c r="AB868" s="399"/>
      <c r="AC868" s="401"/>
      <c r="AD868" s="401"/>
      <c r="AE868" s="401"/>
      <c r="AF868" s="401"/>
      <c r="AG868" s="401"/>
      <c r="AH868" s="401"/>
    </row>
    <row r="869" ht="12.0" customHeight="1">
      <c r="A869" s="399"/>
      <c r="B869" s="399"/>
      <c r="C869" s="399"/>
      <c r="D869" s="399"/>
      <c r="E869" s="399"/>
      <c r="F869" s="399"/>
      <c r="G869" s="399"/>
      <c r="H869" s="399"/>
      <c r="I869" s="399"/>
      <c r="J869" s="399"/>
      <c r="K869" s="399"/>
      <c r="L869" s="399"/>
      <c r="M869" s="399"/>
      <c r="N869" s="399"/>
      <c r="O869" s="399"/>
      <c r="P869" s="399"/>
      <c r="Q869" s="399"/>
      <c r="R869" s="399"/>
      <c r="S869" s="400"/>
      <c r="T869" s="399"/>
      <c r="U869" s="400"/>
      <c r="V869" s="400"/>
      <c r="W869" s="400"/>
      <c r="X869" s="400"/>
      <c r="Y869" s="400"/>
      <c r="Z869" s="400"/>
      <c r="AA869" s="400"/>
      <c r="AB869" s="399"/>
      <c r="AC869" s="401"/>
      <c r="AD869" s="401"/>
      <c r="AE869" s="401"/>
      <c r="AF869" s="401"/>
      <c r="AG869" s="401"/>
      <c r="AH869" s="401"/>
    </row>
    <row r="870" ht="12.0" customHeight="1">
      <c r="A870" s="399"/>
      <c r="B870" s="399"/>
      <c r="C870" s="399"/>
      <c r="D870" s="399"/>
      <c r="E870" s="399"/>
      <c r="F870" s="399"/>
      <c r="G870" s="399"/>
      <c r="H870" s="399"/>
      <c r="I870" s="399"/>
      <c r="J870" s="399"/>
      <c r="K870" s="399"/>
      <c r="L870" s="399"/>
      <c r="M870" s="399"/>
      <c r="N870" s="399"/>
      <c r="O870" s="399"/>
      <c r="P870" s="399"/>
      <c r="Q870" s="399"/>
      <c r="R870" s="399"/>
      <c r="S870" s="400"/>
      <c r="T870" s="399"/>
      <c r="U870" s="400"/>
      <c r="V870" s="400"/>
      <c r="W870" s="400"/>
      <c r="X870" s="400"/>
      <c r="Y870" s="400"/>
      <c r="Z870" s="400"/>
      <c r="AA870" s="400"/>
      <c r="AB870" s="399"/>
      <c r="AC870" s="401"/>
      <c r="AD870" s="401"/>
      <c r="AE870" s="401"/>
      <c r="AF870" s="401"/>
      <c r="AG870" s="401"/>
      <c r="AH870" s="401"/>
    </row>
    <row r="871" ht="12.0" customHeight="1">
      <c r="A871" s="399"/>
      <c r="B871" s="399"/>
      <c r="C871" s="399"/>
      <c r="D871" s="399"/>
      <c r="E871" s="399"/>
      <c r="F871" s="399"/>
      <c r="G871" s="399"/>
      <c r="H871" s="399"/>
      <c r="I871" s="399"/>
      <c r="J871" s="399"/>
      <c r="K871" s="399"/>
      <c r="L871" s="399"/>
      <c r="M871" s="399"/>
      <c r="N871" s="399"/>
      <c r="O871" s="399"/>
      <c r="P871" s="399"/>
      <c r="Q871" s="399"/>
      <c r="R871" s="399"/>
      <c r="S871" s="400"/>
      <c r="T871" s="399"/>
      <c r="U871" s="400"/>
      <c r="V871" s="400"/>
      <c r="W871" s="400"/>
      <c r="X871" s="400"/>
      <c r="Y871" s="400"/>
      <c r="Z871" s="400"/>
      <c r="AA871" s="400"/>
      <c r="AB871" s="399"/>
      <c r="AC871" s="401"/>
      <c r="AD871" s="401"/>
      <c r="AE871" s="401"/>
      <c r="AF871" s="401"/>
      <c r="AG871" s="401"/>
      <c r="AH871" s="401"/>
    </row>
    <row r="872" ht="12.0" customHeight="1">
      <c r="A872" s="399"/>
      <c r="B872" s="399"/>
      <c r="C872" s="399"/>
      <c r="D872" s="399"/>
      <c r="E872" s="399"/>
      <c r="F872" s="399"/>
      <c r="G872" s="399"/>
      <c r="H872" s="399"/>
      <c r="I872" s="399"/>
      <c r="J872" s="399"/>
      <c r="K872" s="399"/>
      <c r="L872" s="399"/>
      <c r="M872" s="399"/>
      <c r="N872" s="399"/>
      <c r="O872" s="399"/>
      <c r="P872" s="399"/>
      <c r="Q872" s="399"/>
      <c r="R872" s="399"/>
      <c r="S872" s="400"/>
      <c r="T872" s="399"/>
      <c r="U872" s="400"/>
      <c r="V872" s="400"/>
      <c r="W872" s="400"/>
      <c r="X872" s="400"/>
      <c r="Y872" s="400"/>
      <c r="Z872" s="400"/>
      <c r="AA872" s="400"/>
      <c r="AB872" s="399"/>
      <c r="AC872" s="401"/>
      <c r="AD872" s="401"/>
      <c r="AE872" s="401"/>
      <c r="AF872" s="401"/>
      <c r="AG872" s="401"/>
      <c r="AH872" s="401"/>
    </row>
    <row r="873" ht="12.0" customHeight="1">
      <c r="A873" s="399"/>
      <c r="B873" s="399"/>
      <c r="C873" s="399"/>
      <c r="D873" s="399"/>
      <c r="E873" s="399"/>
      <c r="F873" s="399"/>
      <c r="G873" s="399"/>
      <c r="H873" s="399"/>
      <c r="I873" s="399"/>
      <c r="J873" s="399"/>
      <c r="K873" s="399"/>
      <c r="L873" s="399"/>
      <c r="M873" s="399"/>
      <c r="N873" s="399"/>
      <c r="O873" s="399"/>
      <c r="P873" s="399"/>
      <c r="Q873" s="399"/>
      <c r="R873" s="399"/>
      <c r="S873" s="400"/>
      <c r="T873" s="399"/>
      <c r="U873" s="400"/>
      <c r="V873" s="400"/>
      <c r="W873" s="400"/>
      <c r="X873" s="400"/>
      <c r="Y873" s="400"/>
      <c r="Z873" s="400"/>
      <c r="AA873" s="400"/>
      <c r="AB873" s="399"/>
      <c r="AC873" s="401"/>
      <c r="AD873" s="401"/>
      <c r="AE873" s="401"/>
      <c r="AF873" s="401"/>
      <c r="AG873" s="401"/>
      <c r="AH873" s="401"/>
    </row>
    <row r="874" ht="12.0" customHeight="1">
      <c r="A874" s="399"/>
      <c r="B874" s="399"/>
      <c r="C874" s="399"/>
      <c r="D874" s="399"/>
      <c r="E874" s="399"/>
      <c r="F874" s="399"/>
      <c r="G874" s="399"/>
      <c r="H874" s="399"/>
      <c r="I874" s="399"/>
      <c r="J874" s="399"/>
      <c r="K874" s="399"/>
      <c r="L874" s="399"/>
      <c r="M874" s="399"/>
      <c r="N874" s="399"/>
      <c r="O874" s="399"/>
      <c r="P874" s="399"/>
      <c r="Q874" s="399"/>
      <c r="R874" s="399"/>
      <c r="S874" s="400"/>
      <c r="T874" s="399"/>
      <c r="U874" s="400"/>
      <c r="V874" s="400"/>
      <c r="W874" s="400"/>
      <c r="X874" s="400"/>
      <c r="Y874" s="400"/>
      <c r="Z874" s="400"/>
      <c r="AA874" s="400"/>
      <c r="AB874" s="399"/>
      <c r="AC874" s="401"/>
      <c r="AD874" s="401"/>
      <c r="AE874" s="401"/>
      <c r="AF874" s="401"/>
      <c r="AG874" s="401"/>
      <c r="AH874" s="401"/>
    </row>
    <row r="875" ht="12.0" customHeight="1">
      <c r="A875" s="399"/>
      <c r="B875" s="399"/>
      <c r="C875" s="399"/>
      <c r="D875" s="399"/>
      <c r="E875" s="399"/>
      <c r="F875" s="399"/>
      <c r="G875" s="399"/>
      <c r="H875" s="399"/>
      <c r="I875" s="399"/>
      <c r="J875" s="399"/>
      <c r="K875" s="399"/>
      <c r="L875" s="399"/>
      <c r="M875" s="399"/>
      <c r="N875" s="399"/>
      <c r="O875" s="399"/>
      <c r="P875" s="399"/>
      <c r="Q875" s="399"/>
      <c r="R875" s="399"/>
      <c r="S875" s="400"/>
      <c r="T875" s="399"/>
      <c r="U875" s="400"/>
      <c r="V875" s="400"/>
      <c r="W875" s="400"/>
      <c r="X875" s="400"/>
      <c r="Y875" s="400"/>
      <c r="Z875" s="400"/>
      <c r="AA875" s="400"/>
      <c r="AB875" s="399"/>
      <c r="AC875" s="401"/>
      <c r="AD875" s="401"/>
      <c r="AE875" s="401"/>
      <c r="AF875" s="401"/>
      <c r="AG875" s="401"/>
      <c r="AH875" s="401"/>
    </row>
    <row r="876" ht="12.0" customHeight="1">
      <c r="A876" s="399"/>
      <c r="B876" s="399"/>
      <c r="C876" s="399"/>
      <c r="D876" s="399"/>
      <c r="E876" s="399"/>
      <c r="F876" s="399"/>
      <c r="G876" s="399"/>
      <c r="H876" s="399"/>
      <c r="I876" s="399"/>
      <c r="J876" s="399"/>
      <c r="K876" s="399"/>
      <c r="L876" s="399"/>
      <c r="M876" s="399"/>
      <c r="N876" s="399"/>
      <c r="O876" s="399"/>
      <c r="P876" s="399"/>
      <c r="Q876" s="399"/>
      <c r="R876" s="399"/>
      <c r="S876" s="400"/>
      <c r="T876" s="399"/>
      <c r="U876" s="400"/>
      <c r="V876" s="400"/>
      <c r="W876" s="400"/>
      <c r="X876" s="400"/>
      <c r="Y876" s="400"/>
      <c r="Z876" s="400"/>
      <c r="AA876" s="400"/>
      <c r="AB876" s="399"/>
      <c r="AC876" s="401"/>
      <c r="AD876" s="401"/>
      <c r="AE876" s="401"/>
      <c r="AF876" s="401"/>
      <c r="AG876" s="401"/>
      <c r="AH876" s="401"/>
    </row>
    <row r="877" ht="12.0" customHeight="1">
      <c r="A877" s="399"/>
      <c r="B877" s="399"/>
      <c r="C877" s="399"/>
      <c r="D877" s="399"/>
      <c r="E877" s="399"/>
      <c r="F877" s="399"/>
      <c r="G877" s="399"/>
      <c r="H877" s="399"/>
      <c r="I877" s="399"/>
      <c r="J877" s="399"/>
      <c r="K877" s="399"/>
      <c r="L877" s="399"/>
      <c r="M877" s="399"/>
      <c r="N877" s="399"/>
      <c r="O877" s="399"/>
      <c r="P877" s="399"/>
      <c r="Q877" s="399"/>
      <c r="R877" s="399"/>
      <c r="S877" s="400"/>
      <c r="T877" s="399"/>
      <c r="U877" s="400"/>
      <c r="V877" s="400"/>
      <c r="W877" s="400"/>
      <c r="X877" s="400"/>
      <c r="Y877" s="400"/>
      <c r="Z877" s="400"/>
      <c r="AA877" s="400"/>
      <c r="AB877" s="399"/>
      <c r="AC877" s="401"/>
      <c r="AD877" s="401"/>
      <c r="AE877" s="401"/>
      <c r="AF877" s="401"/>
      <c r="AG877" s="401"/>
      <c r="AH877" s="401"/>
    </row>
    <row r="878" ht="12.0" customHeight="1">
      <c r="A878" s="399"/>
      <c r="B878" s="399"/>
      <c r="C878" s="399"/>
      <c r="D878" s="399"/>
      <c r="E878" s="399"/>
      <c r="F878" s="399"/>
      <c r="G878" s="399"/>
      <c r="H878" s="399"/>
      <c r="I878" s="399"/>
      <c r="J878" s="399"/>
      <c r="K878" s="399"/>
      <c r="L878" s="399"/>
      <c r="M878" s="399"/>
      <c r="N878" s="399"/>
      <c r="O878" s="399"/>
      <c r="P878" s="399"/>
      <c r="Q878" s="399"/>
      <c r="R878" s="399"/>
      <c r="S878" s="400"/>
      <c r="T878" s="399"/>
      <c r="U878" s="400"/>
      <c r="V878" s="400"/>
      <c r="W878" s="400"/>
      <c r="X878" s="400"/>
      <c r="Y878" s="400"/>
      <c r="Z878" s="400"/>
      <c r="AA878" s="400"/>
      <c r="AB878" s="399"/>
      <c r="AC878" s="401"/>
      <c r="AD878" s="401"/>
      <c r="AE878" s="401"/>
      <c r="AF878" s="401"/>
      <c r="AG878" s="401"/>
      <c r="AH878" s="401"/>
    </row>
    <row r="879" ht="12.0" customHeight="1">
      <c r="A879" s="399"/>
      <c r="B879" s="399"/>
      <c r="C879" s="399"/>
      <c r="D879" s="399"/>
      <c r="E879" s="399"/>
      <c r="F879" s="399"/>
      <c r="G879" s="399"/>
      <c r="H879" s="399"/>
      <c r="I879" s="399"/>
      <c r="J879" s="399"/>
      <c r="K879" s="399"/>
      <c r="L879" s="399"/>
      <c r="M879" s="399"/>
      <c r="N879" s="399"/>
      <c r="O879" s="399"/>
      <c r="P879" s="399"/>
      <c r="Q879" s="399"/>
      <c r="R879" s="399"/>
      <c r="S879" s="400"/>
      <c r="T879" s="399"/>
      <c r="U879" s="400"/>
      <c r="V879" s="400"/>
      <c r="W879" s="400"/>
      <c r="X879" s="400"/>
      <c r="Y879" s="400"/>
      <c r="Z879" s="400"/>
      <c r="AA879" s="400"/>
      <c r="AB879" s="399"/>
      <c r="AC879" s="401"/>
      <c r="AD879" s="401"/>
      <c r="AE879" s="401"/>
      <c r="AF879" s="401"/>
      <c r="AG879" s="401"/>
      <c r="AH879" s="401"/>
    </row>
    <row r="880" ht="12.0" customHeight="1">
      <c r="A880" s="399"/>
      <c r="B880" s="399"/>
      <c r="C880" s="399"/>
      <c r="D880" s="399"/>
      <c r="E880" s="399"/>
      <c r="F880" s="399"/>
      <c r="G880" s="399"/>
      <c r="H880" s="399"/>
      <c r="I880" s="399"/>
      <c r="J880" s="399"/>
      <c r="K880" s="399"/>
      <c r="L880" s="399"/>
      <c r="M880" s="399"/>
      <c r="N880" s="399"/>
      <c r="O880" s="399"/>
      <c r="P880" s="399"/>
      <c r="Q880" s="399"/>
      <c r="R880" s="399"/>
      <c r="S880" s="400"/>
      <c r="T880" s="399"/>
      <c r="U880" s="400"/>
      <c r="V880" s="400"/>
      <c r="W880" s="400"/>
      <c r="X880" s="400"/>
      <c r="Y880" s="400"/>
      <c r="Z880" s="400"/>
      <c r="AA880" s="400"/>
      <c r="AB880" s="399"/>
      <c r="AC880" s="401"/>
      <c r="AD880" s="401"/>
      <c r="AE880" s="401"/>
      <c r="AF880" s="401"/>
      <c r="AG880" s="401"/>
      <c r="AH880" s="401"/>
    </row>
    <row r="881" ht="12.0" customHeight="1">
      <c r="A881" s="399"/>
      <c r="B881" s="399"/>
      <c r="C881" s="399"/>
      <c r="D881" s="399"/>
      <c r="E881" s="399"/>
      <c r="F881" s="399"/>
      <c r="G881" s="399"/>
      <c r="H881" s="399"/>
      <c r="I881" s="399"/>
      <c r="J881" s="399"/>
      <c r="K881" s="399"/>
      <c r="L881" s="399"/>
      <c r="M881" s="399"/>
      <c r="N881" s="399"/>
      <c r="O881" s="399"/>
      <c r="P881" s="399"/>
      <c r="Q881" s="399"/>
      <c r="R881" s="399"/>
      <c r="S881" s="400"/>
      <c r="T881" s="399"/>
      <c r="U881" s="400"/>
      <c r="V881" s="400"/>
      <c r="W881" s="400"/>
      <c r="X881" s="400"/>
      <c r="Y881" s="400"/>
      <c r="Z881" s="400"/>
      <c r="AA881" s="400"/>
      <c r="AB881" s="399"/>
      <c r="AC881" s="401"/>
      <c r="AD881" s="401"/>
      <c r="AE881" s="401"/>
      <c r="AF881" s="401"/>
      <c r="AG881" s="401"/>
      <c r="AH881" s="401"/>
    </row>
    <row r="882" ht="12.0" customHeight="1">
      <c r="A882" s="399"/>
      <c r="B882" s="399"/>
      <c r="C882" s="399"/>
      <c r="D882" s="399"/>
      <c r="E882" s="399"/>
      <c r="F882" s="399"/>
      <c r="G882" s="399"/>
      <c r="H882" s="399"/>
      <c r="I882" s="399"/>
      <c r="J882" s="399"/>
      <c r="K882" s="399"/>
      <c r="L882" s="399"/>
      <c r="M882" s="399"/>
      <c r="N882" s="399"/>
      <c r="O882" s="399"/>
      <c r="P882" s="399"/>
      <c r="Q882" s="399"/>
      <c r="R882" s="399"/>
      <c r="S882" s="400"/>
      <c r="T882" s="399"/>
      <c r="U882" s="400"/>
      <c r="V882" s="400"/>
      <c r="W882" s="400"/>
      <c r="X882" s="400"/>
      <c r="Y882" s="400"/>
      <c r="Z882" s="400"/>
      <c r="AA882" s="400"/>
      <c r="AB882" s="399"/>
      <c r="AC882" s="401"/>
      <c r="AD882" s="401"/>
      <c r="AE882" s="401"/>
      <c r="AF882" s="401"/>
      <c r="AG882" s="401"/>
      <c r="AH882" s="401"/>
    </row>
    <row r="883" ht="12.0" customHeight="1">
      <c r="A883" s="399"/>
      <c r="B883" s="399"/>
      <c r="C883" s="399"/>
      <c r="D883" s="399"/>
      <c r="E883" s="399"/>
      <c r="F883" s="399"/>
      <c r="G883" s="399"/>
      <c r="H883" s="399"/>
      <c r="I883" s="399"/>
      <c r="J883" s="399"/>
      <c r="K883" s="399"/>
      <c r="L883" s="399"/>
      <c r="M883" s="399"/>
      <c r="N883" s="399"/>
      <c r="O883" s="399"/>
      <c r="P883" s="399"/>
      <c r="Q883" s="399"/>
      <c r="R883" s="399"/>
      <c r="S883" s="400"/>
      <c r="T883" s="399"/>
      <c r="U883" s="400"/>
      <c r="V883" s="400"/>
      <c r="W883" s="400"/>
      <c r="X883" s="400"/>
      <c r="Y883" s="400"/>
      <c r="Z883" s="400"/>
      <c r="AA883" s="400"/>
      <c r="AB883" s="399"/>
      <c r="AC883" s="401"/>
      <c r="AD883" s="401"/>
      <c r="AE883" s="401"/>
      <c r="AF883" s="401"/>
      <c r="AG883" s="401"/>
      <c r="AH883" s="401"/>
    </row>
    <row r="884" ht="12.0" customHeight="1">
      <c r="A884" s="399"/>
      <c r="B884" s="399"/>
      <c r="C884" s="399"/>
      <c r="D884" s="399"/>
      <c r="E884" s="399"/>
      <c r="F884" s="399"/>
      <c r="G884" s="399"/>
      <c r="H884" s="399"/>
      <c r="I884" s="399"/>
      <c r="J884" s="399"/>
      <c r="K884" s="399"/>
      <c r="L884" s="399"/>
      <c r="M884" s="399"/>
      <c r="N884" s="399"/>
      <c r="O884" s="399"/>
      <c r="P884" s="399"/>
      <c r="Q884" s="399"/>
      <c r="R884" s="399"/>
      <c r="S884" s="400"/>
      <c r="T884" s="399"/>
      <c r="U884" s="400"/>
      <c r="V884" s="400"/>
      <c r="W884" s="400"/>
      <c r="X884" s="400"/>
      <c r="Y884" s="400"/>
      <c r="Z884" s="400"/>
      <c r="AA884" s="400"/>
      <c r="AB884" s="399"/>
      <c r="AC884" s="401"/>
      <c r="AD884" s="401"/>
      <c r="AE884" s="401"/>
      <c r="AF884" s="401"/>
      <c r="AG884" s="401"/>
      <c r="AH884" s="401"/>
    </row>
    <row r="885" ht="12.0" customHeight="1">
      <c r="A885" s="399"/>
      <c r="B885" s="399"/>
      <c r="C885" s="399"/>
      <c r="D885" s="399"/>
      <c r="E885" s="399"/>
      <c r="F885" s="399"/>
      <c r="G885" s="399"/>
      <c r="H885" s="399"/>
      <c r="I885" s="399"/>
      <c r="J885" s="399"/>
      <c r="K885" s="399"/>
      <c r="L885" s="399"/>
      <c r="M885" s="399"/>
      <c r="N885" s="399"/>
      <c r="O885" s="399"/>
      <c r="P885" s="399"/>
      <c r="Q885" s="399"/>
      <c r="R885" s="399"/>
      <c r="S885" s="400"/>
      <c r="T885" s="399"/>
      <c r="U885" s="400"/>
      <c r="V885" s="400"/>
      <c r="W885" s="400"/>
      <c r="X885" s="400"/>
      <c r="Y885" s="400"/>
      <c r="Z885" s="400"/>
      <c r="AA885" s="400"/>
      <c r="AB885" s="399"/>
      <c r="AC885" s="401"/>
      <c r="AD885" s="401"/>
      <c r="AE885" s="401"/>
      <c r="AF885" s="401"/>
      <c r="AG885" s="401"/>
      <c r="AH885" s="401"/>
    </row>
    <row r="886" ht="12.0" customHeight="1">
      <c r="A886" s="399"/>
      <c r="B886" s="399"/>
      <c r="C886" s="399"/>
      <c r="D886" s="399"/>
      <c r="E886" s="399"/>
      <c r="F886" s="399"/>
      <c r="G886" s="399"/>
      <c r="H886" s="399"/>
      <c r="I886" s="399"/>
      <c r="J886" s="399"/>
      <c r="K886" s="399"/>
      <c r="L886" s="399"/>
      <c r="M886" s="399"/>
      <c r="N886" s="399"/>
      <c r="O886" s="399"/>
      <c r="P886" s="399"/>
      <c r="Q886" s="399"/>
      <c r="R886" s="399"/>
      <c r="S886" s="400"/>
      <c r="T886" s="399"/>
      <c r="U886" s="400"/>
      <c r="V886" s="400"/>
      <c r="W886" s="400"/>
      <c r="X886" s="400"/>
      <c r="Y886" s="400"/>
      <c r="Z886" s="400"/>
      <c r="AA886" s="400"/>
      <c r="AB886" s="399"/>
      <c r="AC886" s="401"/>
      <c r="AD886" s="401"/>
      <c r="AE886" s="401"/>
      <c r="AF886" s="401"/>
      <c r="AG886" s="401"/>
      <c r="AH886" s="401"/>
    </row>
    <row r="887" ht="12.0" customHeight="1">
      <c r="A887" s="399"/>
      <c r="B887" s="399"/>
      <c r="C887" s="399"/>
      <c r="D887" s="399"/>
      <c r="E887" s="399"/>
      <c r="F887" s="399"/>
      <c r="G887" s="399"/>
      <c r="H887" s="399"/>
      <c r="I887" s="399"/>
      <c r="J887" s="399"/>
      <c r="K887" s="399"/>
      <c r="L887" s="399"/>
      <c r="M887" s="399"/>
      <c r="N887" s="399"/>
      <c r="O887" s="399"/>
      <c r="P887" s="399"/>
      <c r="Q887" s="399"/>
      <c r="R887" s="399"/>
      <c r="S887" s="400"/>
      <c r="T887" s="399"/>
      <c r="U887" s="400"/>
      <c r="V887" s="400"/>
      <c r="W887" s="400"/>
      <c r="X887" s="400"/>
      <c r="Y887" s="400"/>
      <c r="Z887" s="400"/>
      <c r="AA887" s="400"/>
      <c r="AB887" s="399"/>
      <c r="AC887" s="401"/>
      <c r="AD887" s="401"/>
      <c r="AE887" s="401"/>
      <c r="AF887" s="401"/>
      <c r="AG887" s="401"/>
      <c r="AH887" s="401"/>
    </row>
    <row r="888" ht="12.0" customHeight="1">
      <c r="A888" s="399"/>
      <c r="B888" s="399"/>
      <c r="C888" s="399"/>
      <c r="D888" s="399"/>
      <c r="E888" s="399"/>
      <c r="F888" s="399"/>
      <c r="G888" s="399"/>
      <c r="H888" s="399"/>
      <c r="I888" s="399"/>
      <c r="J888" s="399"/>
      <c r="K888" s="399"/>
      <c r="L888" s="399"/>
      <c r="M888" s="399"/>
      <c r="N888" s="399"/>
      <c r="O888" s="399"/>
      <c r="P888" s="399"/>
      <c r="Q888" s="399"/>
      <c r="R888" s="399"/>
      <c r="S888" s="400"/>
      <c r="T888" s="399"/>
      <c r="U888" s="400"/>
      <c r="V888" s="400"/>
      <c r="W888" s="400"/>
      <c r="X888" s="400"/>
      <c r="Y888" s="400"/>
      <c r="Z888" s="400"/>
      <c r="AA888" s="400"/>
      <c r="AB888" s="399"/>
      <c r="AC888" s="401"/>
      <c r="AD888" s="401"/>
      <c r="AE888" s="401"/>
      <c r="AF888" s="401"/>
      <c r="AG888" s="401"/>
      <c r="AH888" s="401"/>
    </row>
    <row r="889" ht="12.0" customHeight="1">
      <c r="A889" s="399"/>
      <c r="B889" s="399"/>
      <c r="C889" s="399"/>
      <c r="D889" s="399"/>
      <c r="E889" s="399"/>
      <c r="F889" s="399"/>
      <c r="G889" s="399"/>
      <c r="H889" s="399"/>
      <c r="I889" s="399"/>
      <c r="J889" s="399"/>
      <c r="K889" s="399"/>
      <c r="L889" s="399"/>
      <c r="M889" s="399"/>
      <c r="N889" s="399"/>
      <c r="O889" s="399"/>
      <c r="P889" s="399"/>
      <c r="Q889" s="399"/>
      <c r="R889" s="399"/>
      <c r="S889" s="400"/>
      <c r="T889" s="399"/>
      <c r="U889" s="400"/>
      <c r="V889" s="400"/>
      <c r="W889" s="400"/>
      <c r="X889" s="400"/>
      <c r="Y889" s="400"/>
      <c r="Z889" s="400"/>
      <c r="AA889" s="400"/>
      <c r="AB889" s="399"/>
      <c r="AC889" s="401"/>
      <c r="AD889" s="401"/>
      <c r="AE889" s="401"/>
      <c r="AF889" s="401"/>
      <c r="AG889" s="401"/>
      <c r="AH889" s="401"/>
    </row>
    <row r="890" ht="12.0" customHeight="1">
      <c r="A890" s="399"/>
      <c r="B890" s="399"/>
      <c r="C890" s="399"/>
      <c r="D890" s="399"/>
      <c r="E890" s="399"/>
      <c r="F890" s="399"/>
      <c r="G890" s="399"/>
      <c r="H890" s="399"/>
      <c r="I890" s="399"/>
      <c r="J890" s="399"/>
      <c r="K890" s="399"/>
      <c r="L890" s="399"/>
      <c r="M890" s="399"/>
      <c r="N890" s="399"/>
      <c r="O890" s="399"/>
      <c r="P890" s="399"/>
      <c r="Q890" s="399"/>
      <c r="R890" s="399"/>
      <c r="S890" s="400"/>
      <c r="T890" s="399"/>
      <c r="U890" s="400"/>
      <c r="V890" s="400"/>
      <c r="W890" s="400"/>
      <c r="X890" s="400"/>
      <c r="Y890" s="400"/>
      <c r="Z890" s="400"/>
      <c r="AA890" s="400"/>
      <c r="AB890" s="399"/>
      <c r="AC890" s="401"/>
      <c r="AD890" s="401"/>
      <c r="AE890" s="401"/>
      <c r="AF890" s="401"/>
      <c r="AG890" s="401"/>
      <c r="AH890" s="401"/>
    </row>
    <row r="891" ht="12.0" customHeight="1">
      <c r="A891" s="399"/>
      <c r="B891" s="399"/>
      <c r="C891" s="399"/>
      <c r="D891" s="399"/>
      <c r="E891" s="399"/>
      <c r="F891" s="399"/>
      <c r="G891" s="399"/>
      <c r="H891" s="399"/>
      <c r="I891" s="399"/>
      <c r="J891" s="399"/>
      <c r="K891" s="399"/>
      <c r="L891" s="399"/>
      <c r="M891" s="399"/>
      <c r="N891" s="399"/>
      <c r="O891" s="399"/>
      <c r="P891" s="399"/>
      <c r="Q891" s="399"/>
      <c r="R891" s="399"/>
      <c r="S891" s="400"/>
      <c r="T891" s="399"/>
      <c r="U891" s="400"/>
      <c r="V891" s="400"/>
      <c r="W891" s="400"/>
      <c r="X891" s="400"/>
      <c r="Y891" s="400"/>
      <c r="Z891" s="400"/>
      <c r="AA891" s="400"/>
      <c r="AB891" s="399"/>
      <c r="AC891" s="401"/>
      <c r="AD891" s="401"/>
      <c r="AE891" s="401"/>
      <c r="AF891" s="401"/>
      <c r="AG891" s="401"/>
      <c r="AH891" s="401"/>
    </row>
    <row r="892" ht="12.0" customHeight="1">
      <c r="A892" s="399"/>
      <c r="B892" s="399"/>
      <c r="C892" s="399"/>
      <c r="D892" s="399"/>
      <c r="E892" s="399"/>
      <c r="F892" s="399"/>
      <c r="G892" s="399"/>
      <c r="H892" s="399"/>
      <c r="I892" s="399"/>
      <c r="J892" s="399"/>
      <c r="K892" s="399"/>
      <c r="L892" s="399"/>
      <c r="M892" s="399"/>
      <c r="N892" s="399"/>
      <c r="O892" s="399"/>
      <c r="P892" s="399"/>
      <c r="Q892" s="399"/>
      <c r="R892" s="399"/>
      <c r="S892" s="400"/>
      <c r="T892" s="399"/>
      <c r="U892" s="400"/>
      <c r="V892" s="400"/>
      <c r="W892" s="400"/>
      <c r="X892" s="400"/>
      <c r="Y892" s="400"/>
      <c r="Z892" s="400"/>
      <c r="AA892" s="400"/>
      <c r="AB892" s="399"/>
      <c r="AC892" s="401"/>
      <c r="AD892" s="401"/>
      <c r="AE892" s="401"/>
      <c r="AF892" s="401"/>
      <c r="AG892" s="401"/>
      <c r="AH892" s="401"/>
    </row>
    <row r="893" ht="12.0" customHeight="1">
      <c r="A893" s="399"/>
      <c r="B893" s="399"/>
      <c r="C893" s="399"/>
      <c r="D893" s="399"/>
      <c r="E893" s="399"/>
      <c r="F893" s="399"/>
      <c r="G893" s="399"/>
      <c r="H893" s="399"/>
      <c r="I893" s="399"/>
      <c r="J893" s="399"/>
      <c r="K893" s="399"/>
      <c r="L893" s="399"/>
      <c r="M893" s="399"/>
      <c r="N893" s="399"/>
      <c r="O893" s="399"/>
      <c r="P893" s="399"/>
      <c r="Q893" s="399"/>
      <c r="R893" s="399"/>
      <c r="S893" s="400"/>
      <c r="T893" s="399"/>
      <c r="U893" s="400"/>
      <c r="V893" s="400"/>
      <c r="W893" s="400"/>
      <c r="X893" s="400"/>
      <c r="Y893" s="400"/>
      <c r="Z893" s="400"/>
      <c r="AA893" s="400"/>
      <c r="AB893" s="399"/>
      <c r="AC893" s="401"/>
      <c r="AD893" s="401"/>
      <c r="AE893" s="401"/>
      <c r="AF893" s="401"/>
      <c r="AG893" s="401"/>
      <c r="AH893" s="401"/>
    </row>
    <row r="894" ht="12.0" customHeight="1">
      <c r="A894" s="399"/>
      <c r="B894" s="399"/>
      <c r="C894" s="399"/>
      <c r="D894" s="399"/>
      <c r="E894" s="399"/>
      <c r="F894" s="399"/>
      <c r="G894" s="399"/>
      <c r="H894" s="399"/>
      <c r="I894" s="399"/>
      <c r="J894" s="399"/>
      <c r="K894" s="399"/>
      <c r="L894" s="399"/>
      <c r="M894" s="399"/>
      <c r="N894" s="399"/>
      <c r="O894" s="399"/>
      <c r="P894" s="399"/>
      <c r="Q894" s="399"/>
      <c r="R894" s="399"/>
      <c r="S894" s="400"/>
      <c r="T894" s="399"/>
      <c r="U894" s="400"/>
      <c r="V894" s="400"/>
      <c r="W894" s="400"/>
      <c r="X894" s="400"/>
      <c r="Y894" s="400"/>
      <c r="Z894" s="400"/>
      <c r="AA894" s="400"/>
      <c r="AB894" s="399"/>
      <c r="AC894" s="401"/>
      <c r="AD894" s="401"/>
      <c r="AE894" s="401"/>
      <c r="AF894" s="401"/>
      <c r="AG894" s="401"/>
      <c r="AH894" s="401"/>
    </row>
    <row r="895" ht="12.0" customHeight="1">
      <c r="A895" s="399"/>
      <c r="B895" s="399"/>
      <c r="C895" s="399"/>
      <c r="D895" s="399"/>
      <c r="E895" s="399"/>
      <c r="F895" s="399"/>
      <c r="G895" s="399"/>
      <c r="H895" s="399"/>
      <c r="I895" s="399"/>
      <c r="J895" s="399"/>
      <c r="K895" s="399"/>
      <c r="L895" s="399"/>
      <c r="M895" s="399"/>
      <c r="N895" s="399"/>
      <c r="O895" s="399"/>
      <c r="P895" s="399"/>
      <c r="Q895" s="399"/>
      <c r="R895" s="399"/>
      <c r="S895" s="400"/>
      <c r="T895" s="399"/>
      <c r="U895" s="400"/>
      <c r="V895" s="400"/>
      <c r="W895" s="400"/>
      <c r="X895" s="400"/>
      <c r="Y895" s="400"/>
      <c r="Z895" s="400"/>
      <c r="AA895" s="400"/>
      <c r="AB895" s="399"/>
      <c r="AC895" s="401"/>
      <c r="AD895" s="401"/>
      <c r="AE895" s="401"/>
      <c r="AF895" s="401"/>
      <c r="AG895" s="401"/>
      <c r="AH895" s="401"/>
    </row>
    <row r="896" ht="12.0" customHeight="1">
      <c r="A896" s="399"/>
      <c r="B896" s="399"/>
      <c r="C896" s="399"/>
      <c r="D896" s="399"/>
      <c r="E896" s="399"/>
      <c r="F896" s="399"/>
      <c r="G896" s="399"/>
      <c r="H896" s="399"/>
      <c r="I896" s="399"/>
      <c r="J896" s="399"/>
      <c r="K896" s="399"/>
      <c r="L896" s="399"/>
      <c r="M896" s="399"/>
      <c r="N896" s="399"/>
      <c r="O896" s="399"/>
      <c r="P896" s="399"/>
      <c r="Q896" s="399"/>
      <c r="R896" s="399"/>
      <c r="S896" s="400"/>
      <c r="T896" s="399"/>
      <c r="U896" s="400"/>
      <c r="V896" s="400"/>
      <c r="W896" s="400"/>
      <c r="X896" s="400"/>
      <c r="Y896" s="400"/>
      <c r="Z896" s="400"/>
      <c r="AA896" s="400"/>
      <c r="AB896" s="399"/>
      <c r="AC896" s="401"/>
      <c r="AD896" s="401"/>
      <c r="AE896" s="401"/>
      <c r="AF896" s="401"/>
      <c r="AG896" s="401"/>
      <c r="AH896" s="401"/>
    </row>
    <row r="897" ht="12.0" customHeight="1">
      <c r="A897" s="399"/>
      <c r="B897" s="399"/>
      <c r="C897" s="399"/>
      <c r="D897" s="399"/>
      <c r="E897" s="399"/>
      <c r="F897" s="399"/>
      <c r="G897" s="399"/>
      <c r="H897" s="399"/>
      <c r="I897" s="399"/>
      <c r="J897" s="399"/>
      <c r="K897" s="399"/>
      <c r="L897" s="399"/>
      <c r="M897" s="399"/>
      <c r="N897" s="399"/>
      <c r="O897" s="399"/>
      <c r="P897" s="399"/>
      <c r="Q897" s="399"/>
      <c r="R897" s="399"/>
      <c r="S897" s="400"/>
      <c r="T897" s="399"/>
      <c r="U897" s="400"/>
      <c r="V897" s="400"/>
      <c r="W897" s="400"/>
      <c r="X897" s="400"/>
      <c r="Y897" s="400"/>
      <c r="Z897" s="400"/>
      <c r="AA897" s="400"/>
      <c r="AB897" s="399"/>
      <c r="AC897" s="401"/>
      <c r="AD897" s="401"/>
      <c r="AE897" s="401"/>
      <c r="AF897" s="401"/>
      <c r="AG897" s="401"/>
      <c r="AH897" s="401"/>
    </row>
    <row r="898" ht="12.0" customHeight="1">
      <c r="A898" s="399"/>
      <c r="B898" s="399"/>
      <c r="C898" s="399"/>
      <c r="D898" s="399"/>
      <c r="E898" s="399"/>
      <c r="F898" s="399"/>
      <c r="G898" s="399"/>
      <c r="H898" s="399"/>
      <c r="I898" s="399"/>
      <c r="J898" s="399"/>
      <c r="K898" s="399"/>
      <c r="L898" s="399"/>
      <c r="M898" s="399"/>
      <c r="N898" s="399"/>
      <c r="O898" s="399"/>
      <c r="P898" s="399"/>
      <c r="Q898" s="399"/>
      <c r="R898" s="399"/>
      <c r="S898" s="400"/>
      <c r="T898" s="399"/>
      <c r="U898" s="400"/>
      <c r="V898" s="400"/>
      <c r="W898" s="400"/>
      <c r="X898" s="400"/>
      <c r="Y898" s="400"/>
      <c r="Z898" s="400"/>
      <c r="AA898" s="400"/>
      <c r="AB898" s="399"/>
      <c r="AC898" s="401"/>
      <c r="AD898" s="401"/>
      <c r="AE898" s="401"/>
      <c r="AF898" s="401"/>
      <c r="AG898" s="401"/>
      <c r="AH898" s="401"/>
    </row>
    <row r="899" ht="12.0" customHeight="1">
      <c r="A899" s="399"/>
      <c r="B899" s="399"/>
      <c r="C899" s="399"/>
      <c r="D899" s="399"/>
      <c r="E899" s="399"/>
      <c r="F899" s="399"/>
      <c r="G899" s="399"/>
      <c r="H899" s="399"/>
      <c r="I899" s="399"/>
      <c r="J899" s="399"/>
      <c r="K899" s="399"/>
      <c r="L899" s="399"/>
      <c r="M899" s="399"/>
      <c r="N899" s="399"/>
      <c r="O899" s="399"/>
      <c r="P899" s="399"/>
      <c r="Q899" s="399"/>
      <c r="R899" s="399"/>
      <c r="S899" s="400"/>
      <c r="T899" s="399"/>
      <c r="U899" s="400"/>
      <c r="V899" s="400"/>
      <c r="W899" s="400"/>
      <c r="X899" s="400"/>
      <c r="Y899" s="400"/>
      <c r="Z899" s="400"/>
      <c r="AA899" s="400"/>
      <c r="AB899" s="399"/>
      <c r="AC899" s="401"/>
      <c r="AD899" s="401"/>
      <c r="AE899" s="401"/>
      <c r="AF899" s="401"/>
      <c r="AG899" s="401"/>
      <c r="AH899" s="401"/>
    </row>
    <row r="900" ht="12.0" customHeight="1">
      <c r="A900" s="399"/>
      <c r="B900" s="399"/>
      <c r="C900" s="399"/>
      <c r="D900" s="399"/>
      <c r="E900" s="399"/>
      <c r="F900" s="399"/>
      <c r="G900" s="399"/>
      <c r="H900" s="399"/>
      <c r="I900" s="399"/>
      <c r="J900" s="399"/>
      <c r="K900" s="399"/>
      <c r="L900" s="399"/>
      <c r="M900" s="399"/>
      <c r="N900" s="399"/>
      <c r="O900" s="399"/>
      <c r="P900" s="399"/>
      <c r="Q900" s="399"/>
      <c r="R900" s="399"/>
      <c r="S900" s="400"/>
      <c r="T900" s="399"/>
      <c r="U900" s="400"/>
      <c r="V900" s="400"/>
      <c r="W900" s="400"/>
      <c r="X900" s="400"/>
      <c r="Y900" s="400"/>
      <c r="Z900" s="400"/>
      <c r="AA900" s="400"/>
      <c r="AB900" s="399"/>
      <c r="AC900" s="401"/>
      <c r="AD900" s="401"/>
      <c r="AE900" s="401"/>
      <c r="AF900" s="401"/>
      <c r="AG900" s="401"/>
      <c r="AH900" s="401"/>
    </row>
    <row r="901" ht="12.0" customHeight="1">
      <c r="A901" s="399"/>
      <c r="B901" s="399"/>
      <c r="C901" s="399"/>
      <c r="D901" s="399"/>
      <c r="E901" s="399"/>
      <c r="F901" s="399"/>
      <c r="G901" s="399"/>
      <c r="H901" s="399"/>
      <c r="I901" s="399"/>
      <c r="J901" s="399"/>
      <c r="K901" s="399"/>
      <c r="L901" s="399"/>
      <c r="M901" s="399"/>
      <c r="N901" s="399"/>
      <c r="O901" s="399"/>
      <c r="P901" s="399"/>
      <c r="Q901" s="399"/>
      <c r="R901" s="399"/>
      <c r="S901" s="400"/>
      <c r="T901" s="399"/>
      <c r="U901" s="400"/>
      <c r="V901" s="400"/>
      <c r="W901" s="400"/>
      <c r="X901" s="400"/>
      <c r="Y901" s="400"/>
      <c r="Z901" s="400"/>
      <c r="AA901" s="400"/>
      <c r="AB901" s="399"/>
      <c r="AC901" s="401"/>
      <c r="AD901" s="401"/>
      <c r="AE901" s="401"/>
      <c r="AF901" s="401"/>
      <c r="AG901" s="401"/>
      <c r="AH901" s="401"/>
    </row>
    <row r="902" ht="12.0" customHeight="1">
      <c r="A902" s="399"/>
      <c r="B902" s="399"/>
      <c r="C902" s="399"/>
      <c r="D902" s="399"/>
      <c r="E902" s="399"/>
      <c r="F902" s="399"/>
      <c r="G902" s="399"/>
      <c r="H902" s="399"/>
      <c r="I902" s="399"/>
      <c r="J902" s="399"/>
      <c r="K902" s="399"/>
      <c r="L902" s="399"/>
      <c r="M902" s="399"/>
      <c r="N902" s="399"/>
      <c r="O902" s="399"/>
      <c r="P902" s="399"/>
      <c r="Q902" s="399"/>
      <c r="R902" s="399"/>
      <c r="S902" s="400"/>
      <c r="T902" s="399"/>
      <c r="U902" s="400"/>
      <c r="V902" s="400"/>
      <c r="W902" s="400"/>
      <c r="X902" s="400"/>
      <c r="Y902" s="400"/>
      <c r="Z902" s="400"/>
      <c r="AA902" s="400"/>
      <c r="AB902" s="399"/>
      <c r="AC902" s="401"/>
      <c r="AD902" s="401"/>
      <c r="AE902" s="401"/>
      <c r="AF902" s="401"/>
      <c r="AG902" s="401"/>
      <c r="AH902" s="401"/>
    </row>
    <row r="903" ht="12.0" customHeight="1">
      <c r="A903" s="399"/>
      <c r="B903" s="399"/>
      <c r="C903" s="399"/>
      <c r="D903" s="399"/>
      <c r="E903" s="399"/>
      <c r="F903" s="399"/>
      <c r="G903" s="399"/>
      <c r="H903" s="399"/>
      <c r="I903" s="399"/>
      <c r="J903" s="399"/>
      <c r="K903" s="399"/>
      <c r="L903" s="399"/>
      <c r="M903" s="399"/>
      <c r="N903" s="399"/>
      <c r="O903" s="399"/>
      <c r="P903" s="399"/>
      <c r="Q903" s="399"/>
      <c r="R903" s="399"/>
      <c r="S903" s="400"/>
      <c r="T903" s="399"/>
      <c r="U903" s="400"/>
      <c r="V903" s="400"/>
      <c r="W903" s="400"/>
      <c r="X903" s="400"/>
      <c r="Y903" s="400"/>
      <c r="Z903" s="400"/>
      <c r="AA903" s="400"/>
      <c r="AB903" s="399"/>
      <c r="AC903" s="401"/>
      <c r="AD903" s="401"/>
      <c r="AE903" s="401"/>
      <c r="AF903" s="401"/>
      <c r="AG903" s="401"/>
      <c r="AH903" s="401"/>
    </row>
    <row r="904" ht="12.0" customHeight="1">
      <c r="A904" s="399"/>
      <c r="B904" s="399"/>
      <c r="C904" s="399"/>
      <c r="D904" s="399"/>
      <c r="E904" s="399"/>
      <c r="F904" s="399"/>
      <c r="G904" s="399"/>
      <c r="H904" s="399"/>
      <c r="I904" s="399"/>
      <c r="J904" s="399"/>
      <c r="K904" s="399"/>
      <c r="L904" s="399"/>
      <c r="M904" s="399"/>
      <c r="N904" s="399"/>
      <c r="O904" s="399"/>
      <c r="P904" s="399"/>
      <c r="Q904" s="399"/>
      <c r="R904" s="399"/>
      <c r="S904" s="400"/>
      <c r="T904" s="399"/>
      <c r="U904" s="400"/>
      <c r="V904" s="400"/>
      <c r="W904" s="400"/>
      <c r="X904" s="400"/>
      <c r="Y904" s="400"/>
      <c r="Z904" s="400"/>
      <c r="AA904" s="400"/>
      <c r="AB904" s="399"/>
      <c r="AC904" s="401"/>
      <c r="AD904" s="401"/>
      <c r="AE904" s="401"/>
      <c r="AF904" s="401"/>
      <c r="AG904" s="401"/>
      <c r="AH904" s="401"/>
    </row>
    <row r="905" ht="12.0" customHeight="1">
      <c r="A905" s="399"/>
      <c r="B905" s="399"/>
      <c r="C905" s="399"/>
      <c r="D905" s="399"/>
      <c r="E905" s="399"/>
      <c r="F905" s="399"/>
      <c r="G905" s="399"/>
      <c r="H905" s="399"/>
      <c r="I905" s="399"/>
      <c r="J905" s="399"/>
      <c r="K905" s="399"/>
      <c r="L905" s="399"/>
      <c r="M905" s="399"/>
      <c r="N905" s="399"/>
      <c r="O905" s="399"/>
      <c r="P905" s="399"/>
      <c r="Q905" s="399"/>
      <c r="R905" s="399"/>
      <c r="S905" s="400"/>
      <c r="T905" s="399"/>
      <c r="U905" s="400"/>
      <c r="V905" s="400"/>
      <c r="W905" s="400"/>
      <c r="X905" s="400"/>
      <c r="Y905" s="400"/>
      <c r="Z905" s="400"/>
      <c r="AA905" s="400"/>
      <c r="AB905" s="399"/>
      <c r="AC905" s="401"/>
      <c r="AD905" s="401"/>
      <c r="AE905" s="401"/>
      <c r="AF905" s="401"/>
      <c r="AG905" s="401"/>
      <c r="AH905" s="401"/>
    </row>
    <row r="906" ht="12.0" customHeight="1">
      <c r="A906" s="399"/>
      <c r="B906" s="399"/>
      <c r="C906" s="399"/>
      <c r="D906" s="399"/>
      <c r="E906" s="399"/>
      <c r="F906" s="399"/>
      <c r="G906" s="399"/>
      <c r="H906" s="399"/>
      <c r="I906" s="399"/>
      <c r="J906" s="399"/>
      <c r="K906" s="399"/>
      <c r="L906" s="399"/>
      <c r="M906" s="399"/>
      <c r="N906" s="399"/>
      <c r="O906" s="399"/>
      <c r="P906" s="399"/>
      <c r="Q906" s="399"/>
      <c r="R906" s="399"/>
      <c r="S906" s="400"/>
      <c r="T906" s="399"/>
      <c r="U906" s="400"/>
      <c r="V906" s="400"/>
      <c r="W906" s="400"/>
      <c r="X906" s="400"/>
      <c r="Y906" s="400"/>
      <c r="Z906" s="400"/>
      <c r="AA906" s="400"/>
      <c r="AB906" s="399"/>
      <c r="AC906" s="401"/>
      <c r="AD906" s="401"/>
      <c r="AE906" s="401"/>
      <c r="AF906" s="401"/>
      <c r="AG906" s="401"/>
      <c r="AH906" s="401"/>
    </row>
    <row r="907" ht="12.0" customHeight="1">
      <c r="A907" s="399"/>
      <c r="B907" s="399"/>
      <c r="C907" s="399"/>
      <c r="D907" s="399"/>
      <c r="E907" s="399"/>
      <c r="F907" s="399"/>
      <c r="G907" s="399"/>
      <c r="H907" s="399"/>
      <c r="I907" s="399"/>
      <c r="J907" s="399"/>
      <c r="K907" s="399"/>
      <c r="L907" s="399"/>
      <c r="M907" s="399"/>
      <c r="N907" s="399"/>
      <c r="O907" s="399"/>
      <c r="P907" s="399"/>
      <c r="Q907" s="399"/>
      <c r="R907" s="399"/>
      <c r="S907" s="400"/>
      <c r="T907" s="399"/>
      <c r="U907" s="400"/>
      <c r="V907" s="400"/>
      <c r="W907" s="400"/>
      <c r="X907" s="400"/>
      <c r="Y907" s="400"/>
      <c r="Z907" s="400"/>
      <c r="AA907" s="400"/>
      <c r="AB907" s="399"/>
      <c r="AC907" s="401"/>
      <c r="AD907" s="401"/>
      <c r="AE907" s="401"/>
      <c r="AF907" s="401"/>
      <c r="AG907" s="401"/>
      <c r="AH907" s="401"/>
    </row>
    <row r="908" ht="12.0" customHeight="1">
      <c r="A908" s="399"/>
      <c r="B908" s="399"/>
      <c r="C908" s="399"/>
      <c r="D908" s="399"/>
      <c r="E908" s="399"/>
      <c r="F908" s="399"/>
      <c r="G908" s="399"/>
      <c r="H908" s="399"/>
      <c r="I908" s="399"/>
      <c r="J908" s="399"/>
      <c r="K908" s="399"/>
      <c r="L908" s="399"/>
      <c r="M908" s="399"/>
      <c r="N908" s="399"/>
      <c r="O908" s="399"/>
      <c r="P908" s="399"/>
      <c r="Q908" s="399"/>
      <c r="R908" s="399"/>
      <c r="S908" s="400"/>
      <c r="T908" s="399"/>
      <c r="U908" s="400"/>
      <c r="V908" s="400"/>
      <c r="W908" s="400"/>
      <c r="X908" s="400"/>
      <c r="Y908" s="400"/>
      <c r="Z908" s="400"/>
      <c r="AA908" s="400"/>
      <c r="AB908" s="399"/>
      <c r="AC908" s="401"/>
      <c r="AD908" s="401"/>
      <c r="AE908" s="401"/>
      <c r="AF908" s="401"/>
      <c r="AG908" s="401"/>
      <c r="AH908" s="401"/>
    </row>
    <row r="909" ht="12.0" customHeight="1">
      <c r="A909" s="399"/>
      <c r="B909" s="399"/>
      <c r="C909" s="399"/>
      <c r="D909" s="399"/>
      <c r="E909" s="399"/>
      <c r="F909" s="399"/>
      <c r="G909" s="399"/>
      <c r="H909" s="399"/>
      <c r="I909" s="399"/>
      <c r="J909" s="399"/>
      <c r="K909" s="399"/>
      <c r="L909" s="399"/>
      <c r="M909" s="399"/>
      <c r="N909" s="399"/>
      <c r="O909" s="399"/>
      <c r="P909" s="399"/>
      <c r="Q909" s="399"/>
      <c r="R909" s="399"/>
      <c r="S909" s="400"/>
      <c r="T909" s="399"/>
      <c r="U909" s="400"/>
      <c r="V909" s="400"/>
      <c r="W909" s="400"/>
      <c r="X909" s="400"/>
      <c r="Y909" s="400"/>
      <c r="Z909" s="400"/>
      <c r="AA909" s="400"/>
      <c r="AB909" s="399"/>
      <c r="AC909" s="401"/>
      <c r="AD909" s="401"/>
      <c r="AE909" s="401"/>
      <c r="AF909" s="401"/>
      <c r="AG909" s="401"/>
      <c r="AH909" s="401"/>
    </row>
    <row r="910" ht="12.0" customHeight="1">
      <c r="A910" s="399"/>
      <c r="B910" s="399"/>
      <c r="C910" s="399"/>
      <c r="D910" s="399"/>
      <c r="E910" s="399"/>
      <c r="F910" s="399"/>
      <c r="G910" s="399"/>
      <c r="H910" s="399"/>
      <c r="I910" s="399"/>
      <c r="J910" s="399"/>
      <c r="K910" s="399"/>
      <c r="L910" s="399"/>
      <c r="M910" s="399"/>
      <c r="N910" s="399"/>
      <c r="O910" s="399"/>
      <c r="P910" s="399"/>
      <c r="Q910" s="399"/>
      <c r="R910" s="399"/>
      <c r="S910" s="400"/>
      <c r="T910" s="399"/>
      <c r="U910" s="400"/>
      <c r="V910" s="400"/>
      <c r="W910" s="400"/>
      <c r="X910" s="400"/>
      <c r="Y910" s="400"/>
      <c r="Z910" s="400"/>
      <c r="AA910" s="400"/>
      <c r="AB910" s="399"/>
      <c r="AC910" s="401"/>
      <c r="AD910" s="401"/>
      <c r="AE910" s="401"/>
      <c r="AF910" s="401"/>
      <c r="AG910" s="401"/>
      <c r="AH910" s="401"/>
    </row>
    <row r="911" ht="12.0" customHeight="1">
      <c r="A911" s="399"/>
      <c r="B911" s="399"/>
      <c r="C911" s="399"/>
      <c r="D911" s="399"/>
      <c r="E911" s="399"/>
      <c r="F911" s="399"/>
      <c r="G911" s="399"/>
      <c r="H911" s="399"/>
      <c r="I911" s="399"/>
      <c r="J911" s="399"/>
      <c r="K911" s="399"/>
      <c r="L911" s="399"/>
      <c r="M911" s="399"/>
      <c r="N911" s="399"/>
      <c r="O911" s="399"/>
      <c r="P911" s="399"/>
      <c r="Q911" s="399"/>
      <c r="R911" s="399"/>
      <c r="S911" s="400"/>
      <c r="T911" s="399"/>
      <c r="U911" s="400"/>
      <c r="V911" s="400"/>
      <c r="W911" s="400"/>
      <c r="X911" s="400"/>
      <c r="Y911" s="400"/>
      <c r="Z911" s="400"/>
      <c r="AA911" s="400"/>
      <c r="AB911" s="399"/>
      <c r="AC911" s="401"/>
      <c r="AD911" s="401"/>
      <c r="AE911" s="401"/>
      <c r="AF911" s="401"/>
      <c r="AG911" s="401"/>
      <c r="AH911" s="401"/>
    </row>
    <row r="912" ht="12.0" customHeight="1">
      <c r="A912" s="399"/>
      <c r="B912" s="399"/>
      <c r="C912" s="399"/>
      <c r="D912" s="399"/>
      <c r="E912" s="399"/>
      <c r="F912" s="399"/>
      <c r="G912" s="399"/>
      <c r="H912" s="399"/>
      <c r="I912" s="399"/>
      <c r="J912" s="399"/>
      <c r="K912" s="399"/>
      <c r="L912" s="399"/>
      <c r="M912" s="399"/>
      <c r="N912" s="399"/>
      <c r="O912" s="399"/>
      <c r="P912" s="399"/>
      <c r="Q912" s="399"/>
      <c r="R912" s="399"/>
      <c r="S912" s="400"/>
      <c r="T912" s="399"/>
      <c r="U912" s="400"/>
      <c r="V912" s="400"/>
      <c r="W912" s="400"/>
      <c r="X912" s="400"/>
      <c r="Y912" s="400"/>
      <c r="Z912" s="400"/>
      <c r="AA912" s="400"/>
      <c r="AB912" s="399"/>
      <c r="AC912" s="401"/>
      <c r="AD912" s="401"/>
      <c r="AE912" s="401"/>
      <c r="AF912" s="401"/>
      <c r="AG912" s="401"/>
      <c r="AH912" s="401"/>
    </row>
    <row r="913" ht="12.0" customHeight="1">
      <c r="A913" s="399"/>
      <c r="B913" s="399"/>
      <c r="C913" s="399"/>
      <c r="D913" s="399"/>
      <c r="E913" s="399"/>
      <c r="F913" s="399"/>
      <c r="G913" s="399"/>
      <c r="H913" s="399"/>
      <c r="I913" s="399"/>
      <c r="J913" s="399"/>
      <c r="K913" s="399"/>
      <c r="L913" s="399"/>
      <c r="M913" s="399"/>
      <c r="N913" s="399"/>
      <c r="O913" s="399"/>
      <c r="P913" s="399"/>
      <c r="Q913" s="399"/>
      <c r="R913" s="399"/>
      <c r="S913" s="400"/>
      <c r="T913" s="399"/>
      <c r="U913" s="400"/>
      <c r="V913" s="400"/>
      <c r="W913" s="400"/>
      <c r="X913" s="400"/>
      <c r="Y913" s="400"/>
      <c r="Z913" s="400"/>
      <c r="AA913" s="400"/>
      <c r="AB913" s="399"/>
      <c r="AC913" s="401"/>
      <c r="AD913" s="401"/>
      <c r="AE913" s="401"/>
      <c r="AF913" s="401"/>
      <c r="AG913" s="401"/>
      <c r="AH913" s="401"/>
    </row>
    <row r="914" ht="12.0" customHeight="1">
      <c r="A914" s="399"/>
      <c r="B914" s="399"/>
      <c r="C914" s="399"/>
      <c r="D914" s="399"/>
      <c r="E914" s="399"/>
      <c r="F914" s="399"/>
      <c r="G914" s="399"/>
      <c r="H914" s="399"/>
      <c r="I914" s="399"/>
      <c r="J914" s="399"/>
      <c r="K914" s="399"/>
      <c r="L914" s="399"/>
      <c r="M914" s="399"/>
      <c r="N914" s="399"/>
      <c r="O914" s="399"/>
      <c r="P914" s="399"/>
      <c r="Q914" s="399"/>
      <c r="R914" s="399"/>
      <c r="S914" s="400"/>
      <c r="T914" s="399"/>
      <c r="U914" s="400"/>
      <c r="V914" s="400"/>
      <c r="W914" s="400"/>
      <c r="X914" s="400"/>
      <c r="Y914" s="400"/>
      <c r="Z914" s="400"/>
      <c r="AA914" s="400"/>
      <c r="AB914" s="399"/>
      <c r="AC914" s="401"/>
      <c r="AD914" s="401"/>
      <c r="AE914" s="401"/>
      <c r="AF914" s="401"/>
      <c r="AG914" s="401"/>
      <c r="AH914" s="401"/>
    </row>
    <row r="915" ht="12.0" customHeight="1">
      <c r="A915" s="399"/>
      <c r="B915" s="399"/>
      <c r="C915" s="399"/>
      <c r="D915" s="399"/>
      <c r="E915" s="399"/>
      <c r="F915" s="399"/>
      <c r="G915" s="399"/>
      <c r="H915" s="399"/>
      <c r="I915" s="399"/>
      <c r="J915" s="399"/>
      <c r="K915" s="399"/>
      <c r="L915" s="399"/>
      <c r="M915" s="399"/>
      <c r="N915" s="399"/>
      <c r="O915" s="399"/>
      <c r="P915" s="399"/>
      <c r="Q915" s="399"/>
      <c r="R915" s="399"/>
      <c r="S915" s="400"/>
      <c r="T915" s="399"/>
      <c r="U915" s="400"/>
      <c r="V915" s="400"/>
      <c r="W915" s="400"/>
      <c r="X915" s="400"/>
      <c r="Y915" s="400"/>
      <c r="Z915" s="400"/>
      <c r="AA915" s="400"/>
      <c r="AB915" s="399"/>
      <c r="AC915" s="401"/>
      <c r="AD915" s="401"/>
      <c r="AE915" s="401"/>
      <c r="AF915" s="401"/>
      <c r="AG915" s="401"/>
      <c r="AH915" s="401"/>
    </row>
    <row r="916" ht="12.0" customHeight="1">
      <c r="A916" s="399"/>
      <c r="B916" s="399"/>
      <c r="C916" s="399"/>
      <c r="D916" s="399"/>
      <c r="E916" s="399"/>
      <c r="F916" s="399"/>
      <c r="G916" s="399"/>
      <c r="H916" s="399"/>
      <c r="I916" s="399"/>
      <c r="J916" s="399"/>
      <c r="K916" s="399"/>
      <c r="L916" s="399"/>
      <c r="M916" s="399"/>
      <c r="N916" s="399"/>
      <c r="O916" s="399"/>
      <c r="P916" s="399"/>
      <c r="Q916" s="399"/>
      <c r="R916" s="399"/>
      <c r="S916" s="400"/>
      <c r="T916" s="399"/>
      <c r="U916" s="400"/>
      <c r="V916" s="400"/>
      <c r="W916" s="400"/>
      <c r="X916" s="400"/>
      <c r="Y916" s="400"/>
      <c r="Z916" s="400"/>
      <c r="AA916" s="400"/>
      <c r="AB916" s="399"/>
      <c r="AC916" s="401"/>
      <c r="AD916" s="401"/>
      <c r="AE916" s="401"/>
      <c r="AF916" s="401"/>
      <c r="AG916" s="401"/>
      <c r="AH916" s="401"/>
    </row>
    <row r="917" ht="12.0" customHeight="1">
      <c r="A917" s="399"/>
      <c r="B917" s="399"/>
      <c r="C917" s="399"/>
      <c r="D917" s="399"/>
      <c r="E917" s="399"/>
      <c r="F917" s="399"/>
      <c r="G917" s="399"/>
      <c r="H917" s="399"/>
      <c r="I917" s="399"/>
      <c r="J917" s="399"/>
      <c r="K917" s="399"/>
      <c r="L917" s="399"/>
      <c r="M917" s="399"/>
      <c r="N917" s="399"/>
      <c r="O917" s="399"/>
      <c r="P917" s="399"/>
      <c r="Q917" s="399"/>
      <c r="R917" s="399"/>
      <c r="S917" s="400"/>
      <c r="T917" s="399"/>
      <c r="U917" s="400"/>
      <c r="V917" s="400"/>
      <c r="W917" s="400"/>
      <c r="X917" s="400"/>
      <c r="Y917" s="400"/>
      <c r="Z917" s="400"/>
      <c r="AA917" s="400"/>
      <c r="AB917" s="399"/>
      <c r="AC917" s="401"/>
      <c r="AD917" s="401"/>
      <c r="AE917" s="401"/>
      <c r="AF917" s="401"/>
      <c r="AG917" s="401"/>
      <c r="AH917" s="401"/>
    </row>
    <row r="918" ht="12.0" customHeight="1">
      <c r="A918" s="399"/>
      <c r="B918" s="399"/>
      <c r="C918" s="399"/>
      <c r="D918" s="399"/>
      <c r="E918" s="399"/>
      <c r="F918" s="399"/>
      <c r="G918" s="399"/>
      <c r="H918" s="399"/>
      <c r="I918" s="399"/>
      <c r="J918" s="399"/>
      <c r="K918" s="399"/>
      <c r="L918" s="399"/>
      <c r="M918" s="399"/>
      <c r="N918" s="399"/>
      <c r="O918" s="399"/>
      <c r="P918" s="399"/>
      <c r="Q918" s="399"/>
      <c r="R918" s="399"/>
      <c r="S918" s="400"/>
      <c r="T918" s="399"/>
      <c r="U918" s="400"/>
      <c r="V918" s="400"/>
      <c r="W918" s="400"/>
      <c r="X918" s="400"/>
      <c r="Y918" s="400"/>
      <c r="Z918" s="400"/>
      <c r="AA918" s="400"/>
      <c r="AB918" s="399"/>
      <c r="AC918" s="401"/>
      <c r="AD918" s="401"/>
      <c r="AE918" s="401"/>
      <c r="AF918" s="401"/>
      <c r="AG918" s="401"/>
      <c r="AH918" s="401"/>
    </row>
    <row r="919" ht="12.0" customHeight="1">
      <c r="A919" s="399"/>
      <c r="B919" s="399"/>
      <c r="C919" s="399"/>
      <c r="D919" s="399"/>
      <c r="E919" s="399"/>
      <c r="F919" s="399"/>
      <c r="G919" s="399"/>
      <c r="H919" s="399"/>
      <c r="I919" s="399"/>
      <c r="J919" s="399"/>
      <c r="K919" s="399"/>
      <c r="L919" s="399"/>
      <c r="M919" s="399"/>
      <c r="N919" s="399"/>
      <c r="O919" s="399"/>
      <c r="P919" s="399"/>
      <c r="Q919" s="399"/>
      <c r="R919" s="399"/>
      <c r="S919" s="400"/>
      <c r="T919" s="399"/>
      <c r="U919" s="400"/>
      <c r="V919" s="400"/>
      <c r="W919" s="400"/>
      <c r="X919" s="400"/>
      <c r="Y919" s="400"/>
      <c r="Z919" s="400"/>
      <c r="AA919" s="400"/>
      <c r="AB919" s="399"/>
      <c r="AC919" s="401"/>
      <c r="AD919" s="401"/>
      <c r="AE919" s="401"/>
      <c r="AF919" s="401"/>
      <c r="AG919" s="401"/>
      <c r="AH919" s="401"/>
    </row>
    <row r="920" ht="12.0" customHeight="1">
      <c r="A920" s="399"/>
      <c r="B920" s="399"/>
      <c r="C920" s="399"/>
      <c r="D920" s="399"/>
      <c r="E920" s="399"/>
      <c r="F920" s="399"/>
      <c r="G920" s="399"/>
      <c r="H920" s="399"/>
      <c r="I920" s="399"/>
      <c r="J920" s="399"/>
      <c r="K920" s="399"/>
      <c r="L920" s="399"/>
      <c r="M920" s="399"/>
      <c r="N920" s="399"/>
      <c r="O920" s="399"/>
      <c r="P920" s="399"/>
      <c r="Q920" s="399"/>
      <c r="R920" s="399"/>
      <c r="S920" s="400"/>
      <c r="T920" s="399"/>
      <c r="U920" s="400"/>
      <c r="V920" s="400"/>
      <c r="W920" s="400"/>
      <c r="X920" s="400"/>
      <c r="Y920" s="400"/>
      <c r="Z920" s="400"/>
      <c r="AA920" s="400"/>
      <c r="AB920" s="399"/>
      <c r="AC920" s="401"/>
      <c r="AD920" s="401"/>
      <c r="AE920" s="401"/>
      <c r="AF920" s="401"/>
      <c r="AG920" s="401"/>
      <c r="AH920" s="401"/>
    </row>
    <row r="921" ht="12.0" customHeight="1">
      <c r="A921" s="399"/>
      <c r="B921" s="399"/>
      <c r="C921" s="399"/>
      <c r="D921" s="399"/>
      <c r="E921" s="399"/>
      <c r="F921" s="399"/>
      <c r="G921" s="399"/>
      <c r="H921" s="399"/>
      <c r="I921" s="399"/>
      <c r="J921" s="399"/>
      <c r="K921" s="399"/>
      <c r="L921" s="399"/>
      <c r="M921" s="399"/>
      <c r="N921" s="399"/>
      <c r="O921" s="399"/>
      <c r="P921" s="399"/>
      <c r="Q921" s="399"/>
      <c r="R921" s="399"/>
      <c r="S921" s="400"/>
      <c r="T921" s="399"/>
      <c r="U921" s="400"/>
      <c r="V921" s="400"/>
      <c r="W921" s="400"/>
      <c r="X921" s="400"/>
      <c r="Y921" s="400"/>
      <c r="Z921" s="400"/>
      <c r="AA921" s="400"/>
      <c r="AB921" s="399"/>
      <c r="AC921" s="401"/>
      <c r="AD921" s="401"/>
      <c r="AE921" s="401"/>
      <c r="AF921" s="401"/>
      <c r="AG921" s="401"/>
      <c r="AH921" s="401"/>
    </row>
    <row r="922" ht="12.0" customHeight="1">
      <c r="A922" s="399"/>
      <c r="B922" s="399"/>
      <c r="C922" s="399"/>
      <c r="D922" s="399"/>
      <c r="E922" s="399"/>
      <c r="F922" s="399"/>
      <c r="G922" s="399"/>
      <c r="H922" s="399"/>
      <c r="I922" s="399"/>
      <c r="J922" s="399"/>
      <c r="K922" s="399"/>
      <c r="L922" s="399"/>
      <c r="M922" s="399"/>
      <c r="N922" s="399"/>
      <c r="O922" s="399"/>
      <c r="P922" s="399"/>
      <c r="Q922" s="399"/>
      <c r="R922" s="399"/>
      <c r="S922" s="400"/>
      <c r="T922" s="399"/>
      <c r="U922" s="400"/>
      <c r="V922" s="400"/>
      <c r="W922" s="400"/>
      <c r="X922" s="400"/>
      <c r="Y922" s="400"/>
      <c r="Z922" s="400"/>
      <c r="AA922" s="400"/>
      <c r="AB922" s="399"/>
      <c r="AC922" s="401"/>
      <c r="AD922" s="401"/>
      <c r="AE922" s="401"/>
      <c r="AF922" s="401"/>
      <c r="AG922" s="401"/>
      <c r="AH922" s="401"/>
    </row>
    <row r="923" ht="12.0" customHeight="1">
      <c r="A923" s="399"/>
      <c r="B923" s="399"/>
      <c r="C923" s="399"/>
      <c r="D923" s="399"/>
      <c r="E923" s="399"/>
      <c r="F923" s="399"/>
      <c r="G923" s="399"/>
      <c r="H923" s="399"/>
      <c r="I923" s="399"/>
      <c r="J923" s="399"/>
      <c r="K923" s="399"/>
      <c r="L923" s="399"/>
      <c r="M923" s="399"/>
      <c r="N923" s="399"/>
      <c r="O923" s="399"/>
      <c r="P923" s="399"/>
      <c r="Q923" s="399"/>
      <c r="R923" s="399"/>
      <c r="S923" s="400"/>
      <c r="T923" s="399"/>
      <c r="U923" s="400"/>
      <c r="V923" s="400"/>
      <c r="W923" s="400"/>
      <c r="X923" s="400"/>
      <c r="Y923" s="400"/>
      <c r="Z923" s="400"/>
      <c r="AA923" s="400"/>
      <c r="AB923" s="399"/>
      <c r="AC923" s="401"/>
      <c r="AD923" s="401"/>
      <c r="AE923" s="401"/>
      <c r="AF923" s="401"/>
      <c r="AG923" s="401"/>
      <c r="AH923" s="401"/>
    </row>
    <row r="924" ht="12.0" customHeight="1">
      <c r="A924" s="399"/>
      <c r="B924" s="399"/>
      <c r="C924" s="399"/>
      <c r="D924" s="399"/>
      <c r="E924" s="399"/>
      <c r="F924" s="399"/>
      <c r="G924" s="399"/>
      <c r="H924" s="399"/>
      <c r="I924" s="399"/>
      <c r="J924" s="399"/>
      <c r="K924" s="399"/>
      <c r="L924" s="399"/>
      <c r="M924" s="399"/>
      <c r="N924" s="399"/>
      <c r="O924" s="399"/>
      <c r="P924" s="399"/>
      <c r="Q924" s="399"/>
      <c r="R924" s="399"/>
      <c r="S924" s="400"/>
      <c r="T924" s="399"/>
      <c r="U924" s="400"/>
      <c r="V924" s="400"/>
      <c r="W924" s="400"/>
      <c r="X924" s="400"/>
      <c r="Y924" s="400"/>
      <c r="Z924" s="400"/>
      <c r="AA924" s="400"/>
      <c r="AB924" s="399"/>
      <c r="AC924" s="401"/>
      <c r="AD924" s="401"/>
      <c r="AE924" s="401"/>
      <c r="AF924" s="401"/>
      <c r="AG924" s="401"/>
      <c r="AH924" s="401"/>
    </row>
    <row r="925" ht="12.0" customHeight="1">
      <c r="A925" s="399"/>
      <c r="B925" s="399"/>
      <c r="C925" s="399"/>
      <c r="D925" s="399"/>
      <c r="E925" s="399"/>
      <c r="F925" s="399"/>
      <c r="G925" s="399"/>
      <c r="H925" s="399"/>
      <c r="I925" s="399"/>
      <c r="J925" s="399"/>
      <c r="K925" s="399"/>
      <c r="L925" s="399"/>
      <c r="M925" s="399"/>
      <c r="N925" s="399"/>
      <c r="O925" s="399"/>
      <c r="P925" s="399"/>
      <c r="Q925" s="399"/>
      <c r="R925" s="399"/>
      <c r="S925" s="400"/>
      <c r="T925" s="399"/>
      <c r="U925" s="400"/>
      <c r="V925" s="400"/>
      <c r="W925" s="400"/>
      <c r="X925" s="400"/>
      <c r="Y925" s="400"/>
      <c r="Z925" s="400"/>
      <c r="AA925" s="400"/>
      <c r="AB925" s="399"/>
      <c r="AC925" s="401"/>
      <c r="AD925" s="401"/>
      <c r="AE925" s="401"/>
      <c r="AF925" s="401"/>
      <c r="AG925" s="401"/>
      <c r="AH925" s="401"/>
    </row>
    <row r="926" ht="12.0" customHeight="1">
      <c r="A926" s="399"/>
      <c r="B926" s="399"/>
      <c r="C926" s="399"/>
      <c r="D926" s="399"/>
      <c r="E926" s="399"/>
      <c r="F926" s="399"/>
      <c r="G926" s="399"/>
      <c r="H926" s="399"/>
      <c r="I926" s="399"/>
      <c r="J926" s="399"/>
      <c r="K926" s="399"/>
      <c r="L926" s="399"/>
      <c r="M926" s="399"/>
      <c r="N926" s="399"/>
      <c r="O926" s="399"/>
      <c r="P926" s="399"/>
      <c r="Q926" s="399"/>
      <c r="R926" s="399"/>
      <c r="S926" s="400"/>
      <c r="T926" s="399"/>
      <c r="U926" s="400"/>
      <c r="V926" s="400"/>
      <c r="W926" s="400"/>
      <c r="X926" s="400"/>
      <c r="Y926" s="400"/>
      <c r="Z926" s="400"/>
      <c r="AA926" s="400"/>
      <c r="AB926" s="399"/>
      <c r="AC926" s="401"/>
      <c r="AD926" s="401"/>
      <c r="AE926" s="401"/>
      <c r="AF926" s="401"/>
      <c r="AG926" s="401"/>
      <c r="AH926" s="401"/>
    </row>
    <row r="927" ht="12.0" customHeight="1">
      <c r="A927" s="399"/>
      <c r="B927" s="399"/>
      <c r="C927" s="399"/>
      <c r="D927" s="399"/>
      <c r="E927" s="399"/>
      <c r="F927" s="399"/>
      <c r="G927" s="399"/>
      <c r="H927" s="399"/>
      <c r="I927" s="399"/>
      <c r="J927" s="399"/>
      <c r="K927" s="399"/>
      <c r="L927" s="399"/>
      <c r="M927" s="399"/>
      <c r="N927" s="399"/>
      <c r="O927" s="399"/>
      <c r="P927" s="399"/>
      <c r="Q927" s="399"/>
      <c r="R927" s="399"/>
      <c r="S927" s="400"/>
      <c r="T927" s="399"/>
      <c r="U927" s="400"/>
      <c r="V927" s="400"/>
      <c r="W927" s="400"/>
      <c r="X927" s="400"/>
      <c r="Y927" s="400"/>
      <c r="Z927" s="400"/>
      <c r="AA927" s="400"/>
      <c r="AB927" s="399"/>
      <c r="AC927" s="401"/>
      <c r="AD927" s="401"/>
      <c r="AE927" s="401"/>
      <c r="AF927" s="401"/>
      <c r="AG927" s="401"/>
      <c r="AH927" s="401"/>
    </row>
    <row r="928" ht="12.0" customHeight="1">
      <c r="A928" s="399"/>
      <c r="B928" s="399"/>
      <c r="C928" s="399"/>
      <c r="D928" s="399"/>
      <c r="E928" s="399"/>
      <c r="F928" s="399"/>
      <c r="G928" s="399"/>
      <c r="H928" s="399"/>
      <c r="I928" s="399"/>
      <c r="J928" s="399"/>
      <c r="K928" s="399"/>
      <c r="L928" s="399"/>
      <c r="M928" s="399"/>
      <c r="N928" s="399"/>
      <c r="O928" s="399"/>
      <c r="P928" s="399"/>
      <c r="Q928" s="399"/>
      <c r="R928" s="399"/>
      <c r="S928" s="400"/>
      <c r="T928" s="399"/>
      <c r="U928" s="400"/>
      <c r="V928" s="400"/>
      <c r="W928" s="400"/>
      <c r="X928" s="400"/>
      <c r="Y928" s="400"/>
      <c r="Z928" s="400"/>
      <c r="AA928" s="400"/>
      <c r="AB928" s="399"/>
      <c r="AC928" s="401"/>
      <c r="AD928" s="401"/>
      <c r="AE928" s="401"/>
      <c r="AF928" s="401"/>
      <c r="AG928" s="401"/>
      <c r="AH928" s="401"/>
    </row>
    <row r="929" ht="12.0" customHeight="1">
      <c r="A929" s="399"/>
      <c r="B929" s="399"/>
      <c r="C929" s="399"/>
      <c r="D929" s="399"/>
      <c r="E929" s="399"/>
      <c r="F929" s="399"/>
      <c r="G929" s="399"/>
      <c r="H929" s="399"/>
      <c r="I929" s="399"/>
      <c r="J929" s="399"/>
      <c r="K929" s="399"/>
      <c r="L929" s="399"/>
      <c r="M929" s="399"/>
      <c r="N929" s="399"/>
      <c r="O929" s="399"/>
      <c r="P929" s="399"/>
      <c r="Q929" s="399"/>
      <c r="R929" s="399"/>
      <c r="S929" s="400"/>
      <c r="T929" s="399"/>
      <c r="U929" s="400"/>
      <c r="V929" s="400"/>
      <c r="W929" s="400"/>
      <c r="X929" s="400"/>
      <c r="Y929" s="400"/>
      <c r="Z929" s="400"/>
      <c r="AA929" s="400"/>
      <c r="AB929" s="399"/>
      <c r="AC929" s="401"/>
      <c r="AD929" s="401"/>
      <c r="AE929" s="401"/>
      <c r="AF929" s="401"/>
      <c r="AG929" s="401"/>
      <c r="AH929" s="401"/>
    </row>
    <row r="930" ht="12.0" customHeight="1">
      <c r="A930" s="399"/>
      <c r="B930" s="399"/>
      <c r="C930" s="399"/>
      <c r="D930" s="399"/>
      <c r="E930" s="399"/>
      <c r="F930" s="399"/>
      <c r="G930" s="399"/>
      <c r="H930" s="399"/>
      <c r="I930" s="399"/>
      <c r="J930" s="399"/>
      <c r="K930" s="399"/>
      <c r="L930" s="399"/>
      <c r="M930" s="399"/>
      <c r="N930" s="399"/>
      <c r="O930" s="399"/>
      <c r="P930" s="399"/>
      <c r="Q930" s="399"/>
      <c r="R930" s="399"/>
      <c r="S930" s="400"/>
      <c r="T930" s="399"/>
      <c r="U930" s="400"/>
      <c r="V930" s="400"/>
      <c r="W930" s="400"/>
      <c r="X930" s="400"/>
      <c r="Y930" s="400"/>
      <c r="Z930" s="400"/>
      <c r="AA930" s="400"/>
      <c r="AB930" s="399"/>
      <c r="AC930" s="401"/>
      <c r="AD930" s="401"/>
      <c r="AE930" s="401"/>
      <c r="AF930" s="401"/>
      <c r="AG930" s="401"/>
      <c r="AH930" s="401"/>
    </row>
    <row r="931" ht="12.0" customHeight="1">
      <c r="A931" s="399"/>
      <c r="B931" s="399"/>
      <c r="C931" s="399"/>
      <c r="D931" s="399"/>
      <c r="E931" s="399"/>
      <c r="F931" s="399"/>
      <c r="G931" s="399"/>
      <c r="H931" s="399"/>
      <c r="I931" s="399"/>
      <c r="J931" s="399"/>
      <c r="K931" s="399"/>
      <c r="L931" s="399"/>
      <c r="M931" s="399"/>
      <c r="N931" s="399"/>
      <c r="O931" s="399"/>
      <c r="P931" s="399"/>
      <c r="Q931" s="399"/>
      <c r="R931" s="399"/>
      <c r="S931" s="400"/>
      <c r="T931" s="399"/>
      <c r="U931" s="400"/>
      <c r="V931" s="400"/>
      <c r="W931" s="400"/>
      <c r="X931" s="400"/>
      <c r="Y931" s="400"/>
      <c r="Z931" s="400"/>
      <c r="AA931" s="400"/>
      <c r="AB931" s="399"/>
      <c r="AC931" s="401"/>
      <c r="AD931" s="401"/>
      <c r="AE931" s="401"/>
      <c r="AF931" s="401"/>
      <c r="AG931" s="401"/>
      <c r="AH931" s="401"/>
    </row>
    <row r="932" ht="12.0" customHeight="1">
      <c r="A932" s="399"/>
      <c r="B932" s="399"/>
      <c r="C932" s="399"/>
      <c r="D932" s="399"/>
      <c r="E932" s="399"/>
      <c r="F932" s="399"/>
      <c r="G932" s="399"/>
      <c r="H932" s="399"/>
      <c r="I932" s="399"/>
      <c r="J932" s="399"/>
      <c r="K932" s="399"/>
      <c r="L932" s="399"/>
      <c r="M932" s="399"/>
      <c r="N932" s="399"/>
      <c r="O932" s="399"/>
      <c r="P932" s="399"/>
      <c r="Q932" s="399"/>
      <c r="R932" s="399"/>
      <c r="S932" s="400"/>
      <c r="T932" s="399"/>
      <c r="U932" s="400"/>
      <c r="V932" s="400"/>
      <c r="W932" s="400"/>
      <c r="X932" s="400"/>
      <c r="Y932" s="400"/>
      <c r="Z932" s="400"/>
      <c r="AA932" s="400"/>
      <c r="AB932" s="399"/>
      <c r="AC932" s="401"/>
      <c r="AD932" s="401"/>
      <c r="AE932" s="401"/>
      <c r="AF932" s="401"/>
      <c r="AG932" s="401"/>
      <c r="AH932" s="401"/>
    </row>
    <row r="933" ht="12.0" customHeight="1">
      <c r="A933" s="399"/>
      <c r="B933" s="399"/>
      <c r="C933" s="399"/>
      <c r="D933" s="399"/>
      <c r="E933" s="399"/>
      <c r="F933" s="399"/>
      <c r="G933" s="399"/>
      <c r="H933" s="399"/>
      <c r="I933" s="399"/>
      <c r="J933" s="399"/>
      <c r="K933" s="399"/>
      <c r="L933" s="399"/>
      <c r="M933" s="399"/>
      <c r="N933" s="399"/>
      <c r="O933" s="399"/>
      <c r="P933" s="399"/>
      <c r="Q933" s="399"/>
      <c r="R933" s="399"/>
      <c r="S933" s="400"/>
      <c r="T933" s="399"/>
      <c r="U933" s="400"/>
      <c r="V933" s="400"/>
      <c r="W933" s="400"/>
      <c r="X933" s="400"/>
      <c r="Y933" s="400"/>
      <c r="Z933" s="400"/>
      <c r="AA933" s="400"/>
      <c r="AB933" s="399"/>
      <c r="AC933" s="401"/>
      <c r="AD933" s="401"/>
      <c r="AE933" s="401"/>
      <c r="AF933" s="401"/>
      <c r="AG933" s="401"/>
      <c r="AH933" s="401"/>
    </row>
    <row r="934" ht="12.0" customHeight="1">
      <c r="A934" s="399"/>
      <c r="B934" s="399"/>
      <c r="C934" s="399"/>
      <c r="D934" s="399"/>
      <c r="E934" s="399"/>
      <c r="F934" s="399"/>
      <c r="G934" s="399"/>
      <c r="H934" s="399"/>
      <c r="I934" s="399"/>
      <c r="J934" s="399"/>
      <c r="K934" s="399"/>
      <c r="L934" s="399"/>
      <c r="M934" s="399"/>
      <c r="N934" s="399"/>
      <c r="O934" s="399"/>
      <c r="P934" s="399"/>
      <c r="Q934" s="399"/>
      <c r="R934" s="399"/>
      <c r="S934" s="400"/>
      <c r="T934" s="399"/>
      <c r="U934" s="400"/>
      <c r="V934" s="400"/>
      <c r="W934" s="400"/>
      <c r="X934" s="400"/>
      <c r="Y934" s="400"/>
      <c r="Z934" s="400"/>
      <c r="AA934" s="400"/>
      <c r="AB934" s="399"/>
      <c r="AC934" s="401"/>
      <c r="AD934" s="401"/>
      <c r="AE934" s="401"/>
      <c r="AF934" s="401"/>
      <c r="AG934" s="401"/>
      <c r="AH934" s="401"/>
    </row>
    <row r="935" ht="12.0" customHeight="1">
      <c r="A935" s="399"/>
      <c r="B935" s="399"/>
      <c r="C935" s="399"/>
      <c r="D935" s="399"/>
      <c r="E935" s="399"/>
      <c r="F935" s="399"/>
      <c r="G935" s="399"/>
      <c r="H935" s="399"/>
      <c r="I935" s="399"/>
      <c r="J935" s="399"/>
      <c r="K935" s="399"/>
      <c r="L935" s="399"/>
      <c r="M935" s="399"/>
      <c r="N935" s="399"/>
      <c r="O935" s="399"/>
      <c r="P935" s="399"/>
      <c r="Q935" s="399"/>
      <c r="R935" s="399"/>
      <c r="S935" s="400"/>
      <c r="T935" s="399"/>
      <c r="U935" s="400"/>
      <c r="V935" s="400"/>
      <c r="W935" s="400"/>
      <c r="X935" s="400"/>
      <c r="Y935" s="400"/>
      <c r="Z935" s="400"/>
      <c r="AA935" s="400"/>
      <c r="AB935" s="399"/>
      <c r="AC935" s="401"/>
      <c r="AD935" s="401"/>
      <c r="AE935" s="401"/>
      <c r="AF935" s="401"/>
      <c r="AG935" s="401"/>
      <c r="AH935" s="401"/>
    </row>
    <row r="936" ht="12.0" customHeight="1">
      <c r="A936" s="399"/>
      <c r="B936" s="399"/>
      <c r="C936" s="399"/>
      <c r="D936" s="399"/>
      <c r="E936" s="399"/>
      <c r="F936" s="399"/>
      <c r="G936" s="399"/>
      <c r="H936" s="399"/>
      <c r="I936" s="399"/>
      <c r="J936" s="399"/>
      <c r="K936" s="399"/>
      <c r="L936" s="399"/>
      <c r="M936" s="399"/>
      <c r="N936" s="399"/>
      <c r="O936" s="399"/>
      <c r="P936" s="399"/>
      <c r="Q936" s="399"/>
      <c r="R936" s="399"/>
      <c r="S936" s="400"/>
      <c r="T936" s="399"/>
      <c r="U936" s="400"/>
      <c r="V936" s="400"/>
      <c r="W936" s="400"/>
      <c r="X936" s="400"/>
      <c r="Y936" s="400"/>
      <c r="Z936" s="400"/>
      <c r="AA936" s="400"/>
      <c r="AB936" s="399"/>
      <c r="AC936" s="401"/>
      <c r="AD936" s="401"/>
      <c r="AE936" s="401"/>
      <c r="AF936" s="401"/>
      <c r="AG936" s="401"/>
      <c r="AH936" s="401"/>
    </row>
    <row r="937" ht="12.0" customHeight="1">
      <c r="A937" s="399"/>
      <c r="B937" s="399"/>
      <c r="C937" s="399"/>
      <c r="D937" s="399"/>
      <c r="E937" s="399"/>
      <c r="F937" s="399"/>
      <c r="G937" s="399"/>
      <c r="H937" s="399"/>
      <c r="I937" s="399"/>
      <c r="J937" s="399"/>
      <c r="K937" s="399"/>
      <c r="L937" s="399"/>
      <c r="M937" s="399"/>
      <c r="N937" s="399"/>
      <c r="O937" s="399"/>
      <c r="P937" s="399"/>
      <c r="Q937" s="399"/>
      <c r="R937" s="399"/>
      <c r="S937" s="400"/>
      <c r="T937" s="399"/>
      <c r="U937" s="400"/>
      <c r="V937" s="400"/>
      <c r="W937" s="400"/>
      <c r="X937" s="400"/>
      <c r="Y937" s="400"/>
      <c r="Z937" s="400"/>
      <c r="AA937" s="400"/>
      <c r="AB937" s="399"/>
      <c r="AC937" s="401"/>
      <c r="AD937" s="401"/>
      <c r="AE937" s="401"/>
      <c r="AF937" s="401"/>
      <c r="AG937" s="401"/>
      <c r="AH937" s="401"/>
    </row>
    <row r="938" ht="12.0" customHeight="1">
      <c r="A938" s="399"/>
      <c r="B938" s="399"/>
      <c r="C938" s="399"/>
      <c r="D938" s="399"/>
      <c r="E938" s="399"/>
      <c r="F938" s="399"/>
      <c r="G938" s="399"/>
      <c r="H938" s="399"/>
      <c r="I938" s="399"/>
      <c r="J938" s="399"/>
      <c r="K938" s="399"/>
      <c r="L938" s="399"/>
      <c r="M938" s="399"/>
      <c r="N938" s="399"/>
      <c r="O938" s="399"/>
      <c r="P938" s="399"/>
      <c r="Q938" s="399"/>
      <c r="R938" s="399"/>
      <c r="S938" s="400"/>
      <c r="T938" s="399"/>
      <c r="U938" s="400"/>
      <c r="V938" s="400"/>
      <c r="W938" s="400"/>
      <c r="X938" s="400"/>
      <c r="Y938" s="400"/>
      <c r="Z938" s="400"/>
      <c r="AA938" s="400"/>
      <c r="AB938" s="399"/>
      <c r="AC938" s="401"/>
      <c r="AD938" s="401"/>
      <c r="AE938" s="401"/>
      <c r="AF938" s="401"/>
      <c r="AG938" s="401"/>
      <c r="AH938" s="401"/>
    </row>
    <row r="939" ht="12.0" customHeight="1">
      <c r="A939" s="399"/>
      <c r="B939" s="399"/>
      <c r="C939" s="399"/>
      <c r="D939" s="399"/>
      <c r="E939" s="399"/>
      <c r="F939" s="399"/>
      <c r="G939" s="399"/>
      <c r="H939" s="399"/>
      <c r="I939" s="399"/>
      <c r="J939" s="399"/>
      <c r="K939" s="399"/>
      <c r="L939" s="399"/>
      <c r="M939" s="399"/>
      <c r="N939" s="399"/>
      <c r="O939" s="399"/>
      <c r="P939" s="399"/>
      <c r="Q939" s="399"/>
      <c r="R939" s="399"/>
      <c r="S939" s="400"/>
      <c r="T939" s="399"/>
      <c r="U939" s="400"/>
      <c r="V939" s="400"/>
      <c r="W939" s="400"/>
      <c r="X939" s="400"/>
      <c r="Y939" s="400"/>
      <c r="Z939" s="400"/>
      <c r="AA939" s="400"/>
      <c r="AB939" s="399"/>
      <c r="AC939" s="401"/>
      <c r="AD939" s="401"/>
      <c r="AE939" s="401"/>
      <c r="AF939" s="401"/>
      <c r="AG939" s="401"/>
      <c r="AH939" s="401"/>
    </row>
    <row r="940" ht="12.0" customHeight="1">
      <c r="A940" s="399"/>
      <c r="B940" s="399"/>
      <c r="C940" s="399"/>
      <c r="D940" s="399"/>
      <c r="E940" s="399"/>
      <c r="F940" s="399"/>
      <c r="G940" s="399"/>
      <c r="H940" s="399"/>
      <c r="I940" s="399"/>
      <c r="J940" s="399"/>
      <c r="K940" s="399"/>
      <c r="L940" s="399"/>
      <c r="M940" s="399"/>
      <c r="N940" s="399"/>
      <c r="O940" s="399"/>
      <c r="P940" s="399"/>
      <c r="Q940" s="399"/>
      <c r="R940" s="399"/>
      <c r="S940" s="400"/>
      <c r="T940" s="399"/>
      <c r="U940" s="400"/>
      <c r="V940" s="400"/>
      <c r="W940" s="400"/>
      <c r="X940" s="400"/>
      <c r="Y940" s="400"/>
      <c r="Z940" s="400"/>
      <c r="AA940" s="400"/>
      <c r="AB940" s="399"/>
      <c r="AC940" s="401"/>
      <c r="AD940" s="401"/>
      <c r="AE940" s="401"/>
      <c r="AF940" s="401"/>
      <c r="AG940" s="401"/>
      <c r="AH940" s="401"/>
    </row>
    <row r="941" ht="12.0" customHeight="1">
      <c r="A941" s="399"/>
      <c r="B941" s="399"/>
      <c r="C941" s="399"/>
      <c r="D941" s="399"/>
      <c r="E941" s="399"/>
      <c r="F941" s="399"/>
      <c r="G941" s="399"/>
      <c r="H941" s="399"/>
      <c r="I941" s="399"/>
      <c r="J941" s="399"/>
      <c r="K941" s="399"/>
      <c r="L941" s="399"/>
      <c r="M941" s="399"/>
      <c r="N941" s="399"/>
      <c r="O941" s="399"/>
      <c r="P941" s="399"/>
      <c r="Q941" s="399"/>
      <c r="R941" s="399"/>
      <c r="S941" s="400"/>
      <c r="T941" s="399"/>
      <c r="U941" s="400"/>
      <c r="V941" s="400"/>
      <c r="W941" s="400"/>
      <c r="X941" s="400"/>
      <c r="Y941" s="400"/>
      <c r="Z941" s="400"/>
      <c r="AA941" s="400"/>
      <c r="AB941" s="399"/>
      <c r="AC941" s="401"/>
      <c r="AD941" s="401"/>
      <c r="AE941" s="401"/>
      <c r="AF941" s="401"/>
      <c r="AG941" s="401"/>
      <c r="AH941" s="401"/>
    </row>
    <row r="942" ht="12.0" customHeight="1">
      <c r="A942" s="399"/>
      <c r="B942" s="399"/>
      <c r="C942" s="399"/>
      <c r="D942" s="399"/>
      <c r="E942" s="399"/>
      <c r="F942" s="399"/>
      <c r="G942" s="399"/>
      <c r="H942" s="399"/>
      <c r="I942" s="399"/>
      <c r="J942" s="399"/>
      <c r="K942" s="399"/>
      <c r="L942" s="399"/>
      <c r="M942" s="399"/>
      <c r="N942" s="399"/>
      <c r="O942" s="399"/>
      <c r="P942" s="399"/>
      <c r="Q942" s="399"/>
      <c r="R942" s="399"/>
      <c r="S942" s="400"/>
      <c r="T942" s="399"/>
      <c r="U942" s="400"/>
      <c r="V942" s="400"/>
      <c r="W942" s="400"/>
      <c r="X942" s="400"/>
      <c r="Y942" s="400"/>
      <c r="Z942" s="400"/>
      <c r="AA942" s="400"/>
      <c r="AB942" s="399"/>
      <c r="AC942" s="401"/>
      <c r="AD942" s="401"/>
      <c r="AE942" s="401"/>
      <c r="AF942" s="401"/>
      <c r="AG942" s="401"/>
      <c r="AH942" s="401"/>
    </row>
    <row r="943" ht="12.0" customHeight="1">
      <c r="A943" s="399"/>
      <c r="B943" s="399"/>
      <c r="C943" s="399"/>
      <c r="D943" s="399"/>
      <c r="E943" s="399"/>
      <c r="F943" s="399"/>
      <c r="G943" s="399"/>
      <c r="H943" s="399"/>
      <c r="I943" s="399"/>
      <c r="J943" s="399"/>
      <c r="K943" s="399"/>
      <c r="L943" s="399"/>
      <c r="M943" s="399"/>
      <c r="N943" s="399"/>
      <c r="O943" s="399"/>
      <c r="P943" s="399"/>
      <c r="Q943" s="399"/>
      <c r="R943" s="399"/>
      <c r="S943" s="400"/>
      <c r="T943" s="399"/>
      <c r="U943" s="400"/>
      <c r="V943" s="400"/>
      <c r="W943" s="400"/>
      <c r="X943" s="400"/>
      <c r="Y943" s="400"/>
      <c r="Z943" s="400"/>
      <c r="AA943" s="400"/>
      <c r="AB943" s="399"/>
      <c r="AC943" s="401"/>
      <c r="AD943" s="401"/>
      <c r="AE943" s="401"/>
      <c r="AF943" s="401"/>
      <c r="AG943" s="401"/>
      <c r="AH943" s="401"/>
    </row>
    <row r="944" ht="12.0" customHeight="1">
      <c r="A944" s="399"/>
      <c r="B944" s="399"/>
      <c r="C944" s="399"/>
      <c r="D944" s="399"/>
      <c r="E944" s="399"/>
      <c r="F944" s="399"/>
      <c r="G944" s="399"/>
      <c r="H944" s="399"/>
      <c r="I944" s="399"/>
      <c r="J944" s="399"/>
      <c r="K944" s="399"/>
      <c r="L944" s="399"/>
      <c r="M944" s="399"/>
      <c r="N944" s="399"/>
      <c r="O944" s="399"/>
      <c r="P944" s="399"/>
      <c r="Q944" s="399"/>
      <c r="R944" s="399"/>
      <c r="S944" s="400"/>
      <c r="T944" s="399"/>
      <c r="U944" s="400"/>
      <c r="V944" s="400"/>
      <c r="W944" s="400"/>
      <c r="X944" s="400"/>
      <c r="Y944" s="400"/>
      <c r="Z944" s="400"/>
      <c r="AA944" s="400"/>
      <c r="AB944" s="399"/>
      <c r="AC944" s="401"/>
      <c r="AD944" s="401"/>
      <c r="AE944" s="401"/>
      <c r="AF944" s="401"/>
      <c r="AG944" s="401"/>
      <c r="AH944" s="401"/>
    </row>
    <row r="945" ht="12.0" customHeight="1">
      <c r="A945" s="399"/>
      <c r="B945" s="399"/>
      <c r="C945" s="399"/>
      <c r="D945" s="399"/>
      <c r="E945" s="399"/>
      <c r="F945" s="399"/>
      <c r="G945" s="399"/>
      <c r="H945" s="399"/>
      <c r="I945" s="399"/>
      <c r="J945" s="399"/>
      <c r="K945" s="399"/>
      <c r="L945" s="399"/>
      <c r="M945" s="399"/>
      <c r="N945" s="399"/>
      <c r="O945" s="399"/>
      <c r="P945" s="399"/>
      <c r="Q945" s="399"/>
      <c r="R945" s="399"/>
      <c r="S945" s="400"/>
      <c r="T945" s="399"/>
      <c r="U945" s="400"/>
      <c r="V945" s="400"/>
      <c r="W945" s="400"/>
      <c r="X945" s="400"/>
      <c r="Y945" s="400"/>
      <c r="Z945" s="400"/>
      <c r="AA945" s="400"/>
      <c r="AB945" s="399"/>
      <c r="AC945" s="401"/>
      <c r="AD945" s="401"/>
      <c r="AE945" s="401"/>
      <c r="AF945" s="401"/>
      <c r="AG945" s="401"/>
      <c r="AH945" s="401"/>
    </row>
    <row r="946" ht="12.0" customHeight="1">
      <c r="A946" s="399"/>
      <c r="B946" s="399"/>
      <c r="C946" s="399"/>
      <c r="D946" s="399"/>
      <c r="E946" s="399"/>
      <c r="F946" s="399"/>
      <c r="G946" s="399"/>
      <c r="H946" s="399"/>
      <c r="I946" s="399"/>
      <c r="J946" s="399"/>
      <c r="K946" s="399"/>
      <c r="L946" s="399"/>
      <c r="M946" s="399"/>
      <c r="N946" s="399"/>
      <c r="O946" s="399"/>
      <c r="P946" s="399"/>
      <c r="Q946" s="399"/>
      <c r="R946" s="399"/>
      <c r="S946" s="400"/>
      <c r="T946" s="399"/>
      <c r="U946" s="400"/>
      <c r="V946" s="400"/>
      <c r="W946" s="400"/>
      <c r="X946" s="400"/>
      <c r="Y946" s="400"/>
      <c r="Z946" s="400"/>
      <c r="AA946" s="400"/>
      <c r="AB946" s="399"/>
      <c r="AC946" s="401"/>
      <c r="AD946" s="401"/>
      <c r="AE946" s="401"/>
      <c r="AF946" s="401"/>
      <c r="AG946" s="401"/>
      <c r="AH946" s="401"/>
    </row>
    <row r="947" ht="12.0" customHeight="1">
      <c r="A947" s="399"/>
      <c r="B947" s="399"/>
      <c r="C947" s="399"/>
      <c r="D947" s="399"/>
      <c r="E947" s="399"/>
      <c r="F947" s="399"/>
      <c r="G947" s="399"/>
      <c r="H947" s="399"/>
      <c r="I947" s="399"/>
      <c r="J947" s="399"/>
      <c r="K947" s="399"/>
      <c r="L947" s="399"/>
      <c r="M947" s="399"/>
      <c r="N947" s="399"/>
      <c r="O947" s="399"/>
      <c r="P947" s="399"/>
      <c r="Q947" s="399"/>
      <c r="R947" s="399"/>
      <c r="S947" s="400"/>
      <c r="T947" s="399"/>
      <c r="U947" s="400"/>
      <c r="V947" s="400"/>
      <c r="W947" s="400"/>
      <c r="X947" s="400"/>
      <c r="Y947" s="400"/>
      <c r="Z947" s="400"/>
      <c r="AA947" s="400"/>
      <c r="AB947" s="399"/>
      <c r="AC947" s="401"/>
      <c r="AD947" s="401"/>
      <c r="AE947" s="401"/>
      <c r="AF947" s="401"/>
      <c r="AG947" s="401"/>
      <c r="AH947" s="401"/>
    </row>
    <row r="948" ht="12.0" customHeight="1">
      <c r="A948" s="399"/>
      <c r="B948" s="399"/>
      <c r="C948" s="399"/>
      <c r="D948" s="399"/>
      <c r="E948" s="399"/>
      <c r="F948" s="399"/>
      <c r="G948" s="399"/>
      <c r="H948" s="399"/>
      <c r="I948" s="399"/>
      <c r="J948" s="399"/>
      <c r="K948" s="399"/>
      <c r="L948" s="399"/>
      <c r="M948" s="399"/>
      <c r="N948" s="399"/>
      <c r="O948" s="399"/>
      <c r="P948" s="399"/>
      <c r="Q948" s="399"/>
      <c r="R948" s="399"/>
      <c r="S948" s="400"/>
      <c r="T948" s="399"/>
      <c r="U948" s="400"/>
      <c r="V948" s="400"/>
      <c r="W948" s="400"/>
      <c r="X948" s="400"/>
      <c r="Y948" s="400"/>
      <c r="Z948" s="400"/>
      <c r="AA948" s="400"/>
      <c r="AB948" s="399"/>
      <c r="AC948" s="401"/>
      <c r="AD948" s="401"/>
      <c r="AE948" s="401"/>
      <c r="AF948" s="401"/>
      <c r="AG948" s="401"/>
      <c r="AH948" s="401"/>
    </row>
    <row r="949" ht="12.0" customHeight="1">
      <c r="A949" s="399"/>
      <c r="B949" s="399"/>
      <c r="C949" s="399"/>
      <c r="D949" s="399"/>
      <c r="E949" s="399"/>
      <c r="F949" s="399"/>
      <c r="G949" s="399"/>
      <c r="H949" s="399"/>
      <c r="I949" s="399"/>
      <c r="J949" s="399"/>
      <c r="K949" s="399"/>
      <c r="L949" s="399"/>
      <c r="M949" s="399"/>
      <c r="N949" s="399"/>
      <c r="O949" s="399"/>
      <c r="P949" s="399"/>
      <c r="Q949" s="399"/>
      <c r="R949" s="399"/>
      <c r="S949" s="400"/>
      <c r="T949" s="399"/>
      <c r="U949" s="400"/>
      <c r="V949" s="400"/>
      <c r="W949" s="400"/>
      <c r="X949" s="400"/>
      <c r="Y949" s="400"/>
      <c r="Z949" s="400"/>
      <c r="AA949" s="400"/>
      <c r="AB949" s="399"/>
      <c r="AC949" s="401"/>
      <c r="AD949" s="401"/>
      <c r="AE949" s="401"/>
      <c r="AF949" s="401"/>
      <c r="AG949" s="401"/>
      <c r="AH949" s="401"/>
    </row>
    <row r="950" ht="12.0" customHeight="1">
      <c r="A950" s="399"/>
      <c r="B950" s="399"/>
      <c r="C950" s="399"/>
      <c r="D950" s="399"/>
      <c r="E950" s="399"/>
      <c r="F950" s="399"/>
      <c r="G950" s="399"/>
      <c r="H950" s="399"/>
      <c r="I950" s="399"/>
      <c r="J950" s="399"/>
      <c r="K950" s="399"/>
      <c r="L950" s="399"/>
      <c r="M950" s="399"/>
      <c r="N950" s="399"/>
      <c r="O950" s="399"/>
      <c r="P950" s="399"/>
      <c r="Q950" s="399"/>
      <c r="R950" s="399"/>
      <c r="S950" s="400"/>
      <c r="T950" s="399"/>
      <c r="U950" s="400"/>
      <c r="V950" s="400"/>
      <c r="W950" s="400"/>
      <c r="X950" s="400"/>
      <c r="Y950" s="400"/>
      <c r="Z950" s="400"/>
      <c r="AA950" s="400"/>
      <c r="AB950" s="399"/>
      <c r="AC950" s="401"/>
      <c r="AD950" s="401"/>
      <c r="AE950" s="401"/>
      <c r="AF950" s="401"/>
      <c r="AG950" s="401"/>
      <c r="AH950" s="401"/>
    </row>
    <row r="951" ht="12.0" customHeight="1">
      <c r="A951" s="399"/>
      <c r="B951" s="399"/>
      <c r="C951" s="399"/>
      <c r="D951" s="399"/>
      <c r="E951" s="399"/>
      <c r="F951" s="399"/>
      <c r="G951" s="399"/>
      <c r="H951" s="399"/>
      <c r="I951" s="399"/>
      <c r="J951" s="399"/>
      <c r="K951" s="399"/>
      <c r="L951" s="399"/>
      <c r="M951" s="399"/>
      <c r="N951" s="399"/>
      <c r="O951" s="399"/>
      <c r="P951" s="399"/>
      <c r="Q951" s="399"/>
      <c r="R951" s="399"/>
      <c r="S951" s="400"/>
      <c r="T951" s="399"/>
      <c r="U951" s="400"/>
      <c r="V951" s="400"/>
      <c r="W951" s="400"/>
      <c r="X951" s="400"/>
      <c r="Y951" s="400"/>
      <c r="Z951" s="400"/>
      <c r="AA951" s="400"/>
      <c r="AB951" s="399"/>
      <c r="AC951" s="401"/>
      <c r="AD951" s="401"/>
      <c r="AE951" s="401"/>
      <c r="AF951" s="401"/>
      <c r="AG951" s="401"/>
      <c r="AH951" s="401"/>
    </row>
    <row r="952" ht="12.0" customHeight="1">
      <c r="A952" s="399"/>
      <c r="B952" s="399"/>
      <c r="C952" s="399"/>
      <c r="D952" s="399"/>
      <c r="E952" s="399"/>
      <c r="F952" s="399"/>
      <c r="G952" s="399"/>
      <c r="H952" s="399"/>
      <c r="I952" s="399"/>
      <c r="J952" s="399"/>
      <c r="K952" s="399"/>
      <c r="L952" s="399"/>
      <c r="M952" s="399"/>
      <c r="N952" s="399"/>
      <c r="O952" s="399"/>
      <c r="P952" s="399"/>
      <c r="Q952" s="399"/>
      <c r="R952" s="399"/>
      <c r="S952" s="400"/>
      <c r="T952" s="399"/>
      <c r="U952" s="400"/>
      <c r="V952" s="400"/>
      <c r="W952" s="400"/>
      <c r="X952" s="400"/>
      <c r="Y952" s="400"/>
      <c r="Z952" s="400"/>
      <c r="AA952" s="400"/>
      <c r="AB952" s="399"/>
      <c r="AC952" s="401"/>
      <c r="AD952" s="401"/>
      <c r="AE952" s="401"/>
      <c r="AF952" s="401"/>
      <c r="AG952" s="401"/>
      <c r="AH952" s="401"/>
    </row>
    <row r="953" ht="12.0" customHeight="1">
      <c r="A953" s="399"/>
      <c r="B953" s="399"/>
      <c r="C953" s="399"/>
      <c r="D953" s="399"/>
      <c r="E953" s="399"/>
      <c r="F953" s="399"/>
      <c r="G953" s="399"/>
      <c r="H953" s="399"/>
      <c r="I953" s="399"/>
      <c r="J953" s="399"/>
      <c r="K953" s="399"/>
      <c r="L953" s="399"/>
      <c r="M953" s="399"/>
      <c r="N953" s="399"/>
      <c r="O953" s="399"/>
      <c r="P953" s="399"/>
      <c r="Q953" s="399"/>
      <c r="R953" s="399"/>
      <c r="S953" s="400"/>
      <c r="T953" s="399"/>
      <c r="U953" s="400"/>
      <c r="V953" s="400"/>
      <c r="W953" s="400"/>
      <c r="X953" s="400"/>
      <c r="Y953" s="400"/>
      <c r="Z953" s="400"/>
      <c r="AA953" s="400"/>
      <c r="AB953" s="399"/>
      <c r="AC953" s="401"/>
      <c r="AD953" s="401"/>
      <c r="AE953" s="401"/>
      <c r="AF953" s="401"/>
      <c r="AG953" s="401"/>
      <c r="AH953" s="401"/>
    </row>
    <row r="954" ht="12.0" customHeight="1">
      <c r="A954" s="399"/>
      <c r="B954" s="399"/>
      <c r="C954" s="399"/>
      <c r="D954" s="399"/>
      <c r="E954" s="399"/>
      <c r="F954" s="399"/>
      <c r="G954" s="399"/>
      <c r="H954" s="399"/>
      <c r="I954" s="399"/>
      <c r="J954" s="399"/>
      <c r="K954" s="399"/>
      <c r="L954" s="399"/>
      <c r="M954" s="399"/>
      <c r="N954" s="399"/>
      <c r="O954" s="399"/>
      <c r="P954" s="399"/>
      <c r="Q954" s="399"/>
      <c r="R954" s="399"/>
      <c r="S954" s="400"/>
      <c r="T954" s="399"/>
      <c r="U954" s="400"/>
      <c r="V954" s="400"/>
      <c r="W954" s="400"/>
      <c r="X954" s="400"/>
      <c r="Y954" s="400"/>
      <c r="Z954" s="400"/>
      <c r="AA954" s="400"/>
      <c r="AB954" s="399"/>
      <c r="AC954" s="401"/>
      <c r="AD954" s="401"/>
      <c r="AE954" s="401"/>
      <c r="AF954" s="401"/>
      <c r="AG954" s="401"/>
      <c r="AH954" s="401"/>
    </row>
    <row r="955" ht="12.0" customHeight="1">
      <c r="A955" s="399"/>
      <c r="B955" s="399"/>
      <c r="C955" s="399"/>
      <c r="D955" s="399"/>
      <c r="E955" s="399"/>
      <c r="F955" s="399"/>
      <c r="G955" s="399"/>
      <c r="H955" s="399"/>
      <c r="I955" s="399"/>
      <c r="J955" s="399"/>
      <c r="K955" s="399"/>
      <c r="L955" s="399"/>
      <c r="M955" s="399"/>
      <c r="N955" s="399"/>
      <c r="O955" s="399"/>
      <c r="P955" s="399"/>
      <c r="Q955" s="399"/>
      <c r="R955" s="399"/>
      <c r="S955" s="400"/>
      <c r="T955" s="399"/>
      <c r="U955" s="400"/>
      <c r="V955" s="400"/>
      <c r="W955" s="400"/>
      <c r="X955" s="400"/>
      <c r="Y955" s="400"/>
      <c r="Z955" s="400"/>
      <c r="AA955" s="400"/>
      <c r="AB955" s="399"/>
      <c r="AC955" s="401"/>
      <c r="AD955" s="401"/>
      <c r="AE955" s="401"/>
      <c r="AF955" s="401"/>
      <c r="AG955" s="401"/>
      <c r="AH955" s="401"/>
    </row>
    <row r="956" ht="12.0" customHeight="1">
      <c r="A956" s="399"/>
      <c r="B956" s="399"/>
      <c r="C956" s="399"/>
      <c r="D956" s="399"/>
      <c r="E956" s="399"/>
      <c r="F956" s="399"/>
      <c r="G956" s="399"/>
      <c r="H956" s="399"/>
      <c r="I956" s="399"/>
      <c r="J956" s="399"/>
      <c r="K956" s="399"/>
      <c r="L956" s="399"/>
      <c r="M956" s="399"/>
      <c r="N956" s="399"/>
      <c r="O956" s="399"/>
      <c r="P956" s="399"/>
      <c r="Q956" s="399"/>
      <c r="R956" s="399"/>
      <c r="S956" s="400"/>
      <c r="T956" s="399"/>
      <c r="U956" s="400"/>
      <c r="V956" s="400"/>
      <c r="W956" s="400"/>
      <c r="X956" s="400"/>
      <c r="Y956" s="400"/>
      <c r="Z956" s="400"/>
      <c r="AA956" s="400"/>
      <c r="AB956" s="399"/>
      <c r="AC956" s="401"/>
      <c r="AD956" s="401"/>
      <c r="AE956" s="401"/>
      <c r="AF956" s="401"/>
      <c r="AG956" s="401"/>
      <c r="AH956" s="401"/>
    </row>
    <row r="957" ht="12.0" customHeight="1">
      <c r="A957" s="399"/>
      <c r="B957" s="399"/>
      <c r="C957" s="399"/>
      <c r="D957" s="399"/>
      <c r="E957" s="399"/>
      <c r="F957" s="399"/>
      <c r="G957" s="399"/>
      <c r="H957" s="399"/>
      <c r="I957" s="399"/>
      <c r="J957" s="399"/>
      <c r="K957" s="399"/>
      <c r="L957" s="399"/>
      <c r="M957" s="399"/>
      <c r="N957" s="399"/>
      <c r="O957" s="399"/>
      <c r="P957" s="399"/>
      <c r="Q957" s="399"/>
      <c r="R957" s="399"/>
      <c r="S957" s="400"/>
      <c r="T957" s="399"/>
      <c r="U957" s="400"/>
      <c r="V957" s="400"/>
      <c r="W957" s="400"/>
      <c r="X957" s="400"/>
      <c r="Y957" s="400"/>
      <c r="Z957" s="400"/>
      <c r="AA957" s="400"/>
      <c r="AB957" s="399"/>
      <c r="AC957" s="401"/>
      <c r="AD957" s="401"/>
      <c r="AE957" s="401"/>
      <c r="AF957" s="401"/>
      <c r="AG957" s="401"/>
      <c r="AH957" s="401"/>
    </row>
    <row r="958" ht="12.0" customHeight="1">
      <c r="A958" s="399"/>
      <c r="B958" s="399"/>
      <c r="C958" s="399"/>
      <c r="D958" s="399"/>
      <c r="E958" s="399"/>
      <c r="F958" s="399"/>
      <c r="G958" s="399"/>
      <c r="H958" s="399"/>
      <c r="I958" s="399"/>
      <c r="J958" s="399"/>
      <c r="K958" s="399"/>
      <c r="L958" s="399"/>
      <c r="M958" s="399"/>
      <c r="N958" s="399"/>
      <c r="O958" s="399"/>
      <c r="P958" s="399"/>
      <c r="Q958" s="399"/>
      <c r="R958" s="399"/>
      <c r="S958" s="400"/>
      <c r="T958" s="399"/>
      <c r="U958" s="400"/>
      <c r="V958" s="400"/>
      <c r="W958" s="400"/>
      <c r="X958" s="400"/>
      <c r="Y958" s="400"/>
      <c r="Z958" s="400"/>
      <c r="AA958" s="400"/>
      <c r="AB958" s="399"/>
      <c r="AC958" s="401"/>
      <c r="AD958" s="401"/>
      <c r="AE958" s="401"/>
      <c r="AF958" s="401"/>
      <c r="AG958" s="401"/>
      <c r="AH958" s="401"/>
    </row>
    <row r="959" ht="12.0" customHeight="1">
      <c r="A959" s="399"/>
      <c r="B959" s="399"/>
      <c r="C959" s="399"/>
      <c r="D959" s="399"/>
      <c r="E959" s="399"/>
      <c r="F959" s="399"/>
      <c r="G959" s="399"/>
      <c r="H959" s="399"/>
      <c r="I959" s="399"/>
      <c r="J959" s="399"/>
      <c r="K959" s="399"/>
      <c r="L959" s="399"/>
      <c r="M959" s="399"/>
      <c r="N959" s="399"/>
      <c r="O959" s="399"/>
      <c r="P959" s="399"/>
      <c r="Q959" s="399"/>
      <c r="R959" s="399"/>
      <c r="S959" s="400"/>
      <c r="T959" s="399"/>
      <c r="U959" s="400"/>
      <c r="V959" s="400"/>
      <c r="W959" s="400"/>
      <c r="X959" s="400"/>
      <c r="Y959" s="400"/>
      <c r="Z959" s="400"/>
      <c r="AA959" s="400"/>
      <c r="AB959" s="399"/>
      <c r="AC959" s="401"/>
      <c r="AD959" s="401"/>
      <c r="AE959" s="401"/>
      <c r="AF959" s="401"/>
      <c r="AG959" s="401"/>
      <c r="AH959" s="401"/>
    </row>
    <row r="960" ht="12.0" customHeight="1">
      <c r="A960" s="399"/>
      <c r="B960" s="399"/>
      <c r="C960" s="399"/>
      <c r="D960" s="399"/>
      <c r="E960" s="399"/>
      <c r="F960" s="399"/>
      <c r="G960" s="399"/>
      <c r="H960" s="399"/>
      <c r="I960" s="399"/>
      <c r="J960" s="399"/>
      <c r="K960" s="399"/>
      <c r="L960" s="399"/>
      <c r="M960" s="399"/>
      <c r="N960" s="399"/>
      <c r="O960" s="399"/>
      <c r="P960" s="399"/>
      <c r="Q960" s="399"/>
      <c r="R960" s="399"/>
      <c r="S960" s="400"/>
      <c r="T960" s="399"/>
      <c r="U960" s="400"/>
      <c r="V960" s="400"/>
      <c r="W960" s="400"/>
      <c r="X960" s="400"/>
      <c r="Y960" s="400"/>
      <c r="Z960" s="400"/>
      <c r="AA960" s="400"/>
      <c r="AB960" s="399"/>
      <c r="AC960" s="401"/>
      <c r="AD960" s="401"/>
      <c r="AE960" s="401"/>
      <c r="AF960" s="401"/>
      <c r="AG960" s="401"/>
      <c r="AH960" s="401"/>
    </row>
    <row r="961" ht="12.0" customHeight="1">
      <c r="A961" s="399"/>
      <c r="B961" s="399"/>
      <c r="C961" s="399"/>
      <c r="D961" s="399"/>
      <c r="E961" s="399"/>
      <c r="F961" s="399"/>
      <c r="G961" s="399"/>
      <c r="H961" s="399"/>
      <c r="I961" s="399"/>
      <c r="J961" s="399"/>
      <c r="K961" s="399"/>
      <c r="L961" s="399"/>
      <c r="M961" s="399"/>
      <c r="N961" s="399"/>
      <c r="O961" s="399"/>
      <c r="P961" s="399"/>
      <c r="Q961" s="399"/>
      <c r="R961" s="399"/>
      <c r="S961" s="400"/>
      <c r="T961" s="399"/>
      <c r="U961" s="400"/>
      <c r="V961" s="400"/>
      <c r="W961" s="400"/>
      <c r="X961" s="400"/>
      <c r="Y961" s="400"/>
      <c r="Z961" s="400"/>
      <c r="AA961" s="400"/>
      <c r="AB961" s="399"/>
      <c r="AC961" s="401"/>
      <c r="AD961" s="401"/>
      <c r="AE961" s="401"/>
      <c r="AF961" s="401"/>
      <c r="AG961" s="401"/>
      <c r="AH961" s="401"/>
    </row>
    <row r="962" ht="12.0" customHeight="1">
      <c r="A962" s="399"/>
      <c r="B962" s="399"/>
      <c r="C962" s="399"/>
      <c r="D962" s="399"/>
      <c r="E962" s="399"/>
      <c r="F962" s="399"/>
      <c r="G962" s="399"/>
      <c r="H962" s="399"/>
      <c r="I962" s="399"/>
      <c r="J962" s="399"/>
      <c r="K962" s="399"/>
      <c r="L962" s="399"/>
      <c r="M962" s="399"/>
      <c r="N962" s="399"/>
      <c r="O962" s="399"/>
      <c r="P962" s="399"/>
      <c r="Q962" s="399"/>
      <c r="R962" s="399"/>
      <c r="S962" s="400"/>
      <c r="T962" s="399"/>
      <c r="U962" s="400"/>
      <c r="V962" s="400"/>
      <c r="W962" s="400"/>
      <c r="X962" s="400"/>
      <c r="Y962" s="400"/>
      <c r="Z962" s="400"/>
      <c r="AA962" s="400"/>
      <c r="AB962" s="399"/>
      <c r="AC962" s="401"/>
      <c r="AD962" s="401"/>
      <c r="AE962" s="401"/>
      <c r="AF962" s="401"/>
      <c r="AG962" s="401"/>
      <c r="AH962" s="401"/>
    </row>
    <row r="963" ht="12.0" customHeight="1">
      <c r="A963" s="399"/>
      <c r="B963" s="399"/>
      <c r="C963" s="399"/>
      <c r="D963" s="399"/>
      <c r="E963" s="399"/>
      <c r="F963" s="399"/>
      <c r="G963" s="399"/>
      <c r="H963" s="399"/>
      <c r="I963" s="399"/>
      <c r="J963" s="399"/>
      <c r="K963" s="399"/>
      <c r="L963" s="399"/>
      <c r="M963" s="399"/>
      <c r="N963" s="399"/>
      <c r="O963" s="399"/>
      <c r="P963" s="399"/>
      <c r="Q963" s="399"/>
      <c r="R963" s="399"/>
      <c r="S963" s="400"/>
      <c r="T963" s="399"/>
      <c r="U963" s="400"/>
      <c r="V963" s="400"/>
      <c r="W963" s="400"/>
      <c r="X963" s="400"/>
      <c r="Y963" s="400"/>
      <c r="Z963" s="400"/>
      <c r="AA963" s="400"/>
      <c r="AB963" s="399"/>
      <c r="AC963" s="401"/>
      <c r="AD963" s="401"/>
      <c r="AE963" s="401"/>
      <c r="AF963" s="401"/>
      <c r="AG963" s="401"/>
      <c r="AH963" s="401"/>
    </row>
    <row r="964" ht="12.0" customHeight="1">
      <c r="A964" s="399"/>
      <c r="B964" s="399"/>
      <c r="C964" s="399"/>
      <c r="D964" s="399"/>
      <c r="E964" s="399"/>
      <c r="F964" s="399"/>
      <c r="G964" s="399"/>
      <c r="H964" s="399"/>
      <c r="I964" s="399"/>
      <c r="J964" s="399"/>
      <c r="K964" s="399"/>
      <c r="L964" s="399"/>
      <c r="M964" s="399"/>
      <c r="N964" s="399"/>
      <c r="O964" s="399"/>
      <c r="P964" s="399"/>
      <c r="Q964" s="399"/>
      <c r="R964" s="399"/>
      <c r="S964" s="400"/>
      <c r="T964" s="399"/>
      <c r="U964" s="400"/>
      <c r="V964" s="400"/>
      <c r="W964" s="400"/>
      <c r="X964" s="400"/>
      <c r="Y964" s="400"/>
      <c r="Z964" s="400"/>
      <c r="AA964" s="400"/>
      <c r="AB964" s="399"/>
      <c r="AC964" s="401"/>
      <c r="AD964" s="401"/>
      <c r="AE964" s="401"/>
      <c r="AF964" s="401"/>
      <c r="AG964" s="401"/>
      <c r="AH964" s="401"/>
    </row>
    <row r="965" ht="12.0" customHeight="1">
      <c r="A965" s="399"/>
      <c r="B965" s="399"/>
      <c r="C965" s="399"/>
      <c r="D965" s="399"/>
      <c r="E965" s="399"/>
      <c r="F965" s="399"/>
      <c r="G965" s="399"/>
      <c r="H965" s="399"/>
      <c r="I965" s="399"/>
      <c r="J965" s="399"/>
      <c r="K965" s="399"/>
      <c r="L965" s="399"/>
      <c r="M965" s="399"/>
      <c r="N965" s="399"/>
      <c r="O965" s="399"/>
      <c r="P965" s="399"/>
      <c r="Q965" s="399"/>
      <c r="R965" s="399"/>
      <c r="S965" s="400"/>
      <c r="T965" s="399"/>
      <c r="U965" s="400"/>
      <c r="V965" s="400"/>
      <c r="W965" s="400"/>
      <c r="X965" s="400"/>
      <c r="Y965" s="400"/>
      <c r="Z965" s="400"/>
      <c r="AA965" s="400"/>
      <c r="AB965" s="399"/>
      <c r="AC965" s="401"/>
      <c r="AD965" s="401"/>
      <c r="AE965" s="401"/>
      <c r="AF965" s="401"/>
      <c r="AG965" s="401"/>
      <c r="AH965" s="401"/>
    </row>
    <row r="966" ht="12.0" customHeight="1">
      <c r="A966" s="399"/>
      <c r="B966" s="399"/>
      <c r="C966" s="399"/>
      <c r="D966" s="399"/>
      <c r="E966" s="399"/>
      <c r="F966" s="399"/>
      <c r="G966" s="399"/>
      <c r="H966" s="399"/>
      <c r="I966" s="399"/>
      <c r="J966" s="399"/>
      <c r="K966" s="399"/>
      <c r="L966" s="399"/>
      <c r="M966" s="399"/>
      <c r="N966" s="399"/>
      <c r="O966" s="399"/>
      <c r="P966" s="399"/>
      <c r="Q966" s="399"/>
      <c r="R966" s="399"/>
      <c r="S966" s="400"/>
      <c r="T966" s="399"/>
      <c r="U966" s="400"/>
      <c r="V966" s="400"/>
      <c r="W966" s="400"/>
      <c r="X966" s="400"/>
      <c r="Y966" s="400"/>
      <c r="Z966" s="400"/>
      <c r="AA966" s="400"/>
      <c r="AB966" s="399"/>
      <c r="AC966" s="401"/>
      <c r="AD966" s="401"/>
      <c r="AE966" s="401"/>
      <c r="AF966" s="401"/>
      <c r="AG966" s="401"/>
      <c r="AH966" s="401"/>
    </row>
    <row r="967" ht="12.0" customHeight="1">
      <c r="A967" s="399"/>
      <c r="B967" s="399"/>
      <c r="C967" s="399"/>
      <c r="D967" s="399"/>
      <c r="E967" s="399"/>
      <c r="F967" s="399"/>
      <c r="G967" s="399"/>
      <c r="H967" s="399"/>
      <c r="I967" s="399"/>
      <c r="J967" s="399"/>
      <c r="K967" s="399"/>
      <c r="L967" s="399"/>
      <c r="M967" s="399"/>
      <c r="N967" s="399"/>
      <c r="O967" s="399"/>
      <c r="P967" s="399"/>
      <c r="Q967" s="399"/>
      <c r="R967" s="399"/>
      <c r="S967" s="400"/>
      <c r="T967" s="399"/>
      <c r="U967" s="400"/>
      <c r="V967" s="400"/>
      <c r="W967" s="400"/>
      <c r="X967" s="400"/>
      <c r="Y967" s="400"/>
      <c r="Z967" s="400"/>
      <c r="AA967" s="400"/>
      <c r="AB967" s="399"/>
      <c r="AC967" s="401"/>
      <c r="AD967" s="401"/>
      <c r="AE967" s="401"/>
      <c r="AF967" s="401"/>
      <c r="AG967" s="401"/>
      <c r="AH967" s="401"/>
    </row>
    <row r="968" ht="12.0" customHeight="1">
      <c r="A968" s="399"/>
      <c r="B968" s="399"/>
      <c r="C968" s="399"/>
      <c r="D968" s="399"/>
      <c r="E968" s="399"/>
      <c r="F968" s="399"/>
      <c r="G968" s="399"/>
      <c r="H968" s="399"/>
      <c r="I968" s="399"/>
      <c r="J968" s="399"/>
      <c r="K968" s="399"/>
      <c r="L968" s="399"/>
      <c r="M968" s="399"/>
      <c r="N968" s="399"/>
      <c r="O968" s="399"/>
      <c r="P968" s="399"/>
      <c r="Q968" s="399"/>
      <c r="R968" s="399"/>
      <c r="S968" s="400"/>
      <c r="T968" s="399"/>
      <c r="U968" s="400"/>
      <c r="V968" s="400"/>
      <c r="W968" s="400"/>
      <c r="X968" s="400"/>
      <c r="Y968" s="400"/>
      <c r="Z968" s="400"/>
      <c r="AA968" s="400"/>
      <c r="AB968" s="399"/>
      <c r="AC968" s="401"/>
      <c r="AD968" s="401"/>
      <c r="AE968" s="401"/>
      <c r="AF968" s="401"/>
      <c r="AG968" s="401"/>
      <c r="AH968" s="401"/>
    </row>
    <row r="969" ht="12.0" customHeight="1">
      <c r="A969" s="399"/>
      <c r="B969" s="399"/>
      <c r="C969" s="399"/>
      <c r="D969" s="399"/>
      <c r="E969" s="399"/>
      <c r="F969" s="399"/>
      <c r="G969" s="399"/>
      <c r="H969" s="399"/>
      <c r="I969" s="399"/>
      <c r="J969" s="399"/>
      <c r="K969" s="399"/>
      <c r="L969" s="399"/>
      <c r="M969" s="399"/>
      <c r="N969" s="399"/>
      <c r="O969" s="399"/>
      <c r="P969" s="399"/>
      <c r="Q969" s="399"/>
      <c r="R969" s="399"/>
      <c r="S969" s="400"/>
      <c r="T969" s="399"/>
      <c r="U969" s="400"/>
      <c r="V969" s="400"/>
      <c r="W969" s="400"/>
      <c r="X969" s="400"/>
      <c r="Y969" s="400"/>
      <c r="Z969" s="400"/>
      <c r="AA969" s="400"/>
      <c r="AB969" s="399"/>
      <c r="AC969" s="401"/>
      <c r="AD969" s="401"/>
      <c r="AE969" s="401"/>
      <c r="AF969" s="401"/>
      <c r="AG969" s="401"/>
      <c r="AH969" s="401"/>
    </row>
    <row r="970" ht="12.0" customHeight="1">
      <c r="A970" s="399"/>
      <c r="B970" s="399"/>
      <c r="C970" s="399"/>
      <c r="D970" s="399"/>
      <c r="E970" s="399"/>
      <c r="F970" s="399"/>
      <c r="G970" s="399"/>
      <c r="H970" s="399"/>
      <c r="I970" s="399"/>
      <c r="J970" s="399"/>
      <c r="K970" s="399"/>
      <c r="L970" s="399"/>
      <c r="M970" s="399"/>
      <c r="N970" s="399"/>
      <c r="O970" s="399"/>
      <c r="P970" s="399"/>
      <c r="Q970" s="399"/>
      <c r="R970" s="399"/>
      <c r="S970" s="400"/>
      <c r="T970" s="399"/>
      <c r="U970" s="400"/>
      <c r="V970" s="400"/>
      <c r="W970" s="400"/>
      <c r="X970" s="400"/>
      <c r="Y970" s="400"/>
      <c r="Z970" s="400"/>
      <c r="AA970" s="400"/>
      <c r="AB970" s="399"/>
      <c r="AC970" s="401"/>
      <c r="AD970" s="401"/>
      <c r="AE970" s="401"/>
      <c r="AF970" s="401"/>
      <c r="AG970" s="401"/>
      <c r="AH970" s="401"/>
    </row>
    <row r="971" ht="12.0" customHeight="1">
      <c r="A971" s="399"/>
      <c r="B971" s="399"/>
      <c r="C971" s="399"/>
      <c r="D971" s="399"/>
      <c r="E971" s="399"/>
      <c r="F971" s="399"/>
      <c r="G971" s="399"/>
      <c r="H971" s="399"/>
      <c r="I971" s="399"/>
      <c r="J971" s="399"/>
      <c r="K971" s="399"/>
      <c r="L971" s="399"/>
      <c r="M971" s="399"/>
      <c r="N971" s="399"/>
      <c r="O971" s="399"/>
      <c r="P971" s="399"/>
      <c r="Q971" s="399"/>
      <c r="R971" s="399"/>
      <c r="S971" s="400"/>
      <c r="T971" s="399"/>
      <c r="U971" s="400"/>
      <c r="V971" s="400"/>
      <c r="W971" s="400"/>
      <c r="X971" s="400"/>
      <c r="Y971" s="400"/>
      <c r="Z971" s="400"/>
      <c r="AA971" s="400"/>
      <c r="AB971" s="399"/>
      <c r="AC971" s="401"/>
      <c r="AD971" s="401"/>
      <c r="AE971" s="401"/>
      <c r="AF971" s="401"/>
      <c r="AG971" s="401"/>
      <c r="AH971" s="401"/>
    </row>
    <row r="972" ht="12.0" customHeight="1">
      <c r="A972" s="399"/>
      <c r="B972" s="399"/>
      <c r="C972" s="399"/>
      <c r="D972" s="399"/>
      <c r="E972" s="399"/>
      <c r="F972" s="399"/>
      <c r="G972" s="399"/>
      <c r="H972" s="399"/>
      <c r="I972" s="399"/>
      <c r="J972" s="399"/>
      <c r="K972" s="399"/>
      <c r="L972" s="399"/>
      <c r="M972" s="399"/>
      <c r="N972" s="399"/>
      <c r="O972" s="399"/>
      <c r="P972" s="399"/>
      <c r="Q972" s="399"/>
      <c r="R972" s="399"/>
      <c r="S972" s="400"/>
      <c r="T972" s="399"/>
      <c r="U972" s="400"/>
      <c r="V972" s="400"/>
      <c r="W972" s="400"/>
      <c r="X972" s="400"/>
      <c r="Y972" s="400"/>
      <c r="Z972" s="400"/>
      <c r="AA972" s="400"/>
      <c r="AB972" s="399"/>
      <c r="AC972" s="401"/>
      <c r="AD972" s="401"/>
      <c r="AE972" s="401"/>
      <c r="AF972" s="401"/>
      <c r="AG972" s="401"/>
      <c r="AH972" s="401"/>
    </row>
    <row r="973" ht="12.0" customHeight="1">
      <c r="A973" s="399"/>
      <c r="B973" s="399"/>
      <c r="C973" s="399"/>
      <c r="D973" s="399"/>
      <c r="E973" s="399"/>
      <c r="F973" s="399"/>
      <c r="G973" s="399"/>
      <c r="H973" s="399"/>
      <c r="I973" s="399"/>
      <c r="J973" s="399"/>
      <c r="K973" s="399"/>
      <c r="L973" s="399"/>
      <c r="M973" s="399"/>
      <c r="N973" s="399"/>
      <c r="O973" s="399"/>
      <c r="P973" s="399"/>
      <c r="Q973" s="399"/>
      <c r="R973" s="399"/>
      <c r="S973" s="400"/>
      <c r="T973" s="399"/>
      <c r="U973" s="400"/>
      <c r="V973" s="400"/>
      <c r="W973" s="400"/>
      <c r="X973" s="400"/>
      <c r="Y973" s="400"/>
      <c r="Z973" s="400"/>
      <c r="AA973" s="400"/>
      <c r="AB973" s="399"/>
      <c r="AC973" s="401"/>
      <c r="AD973" s="401"/>
      <c r="AE973" s="401"/>
      <c r="AF973" s="401"/>
      <c r="AG973" s="401"/>
      <c r="AH973" s="401"/>
    </row>
    <row r="974" ht="12.0" customHeight="1">
      <c r="A974" s="399"/>
      <c r="B974" s="399"/>
      <c r="C974" s="399"/>
      <c r="D974" s="399"/>
      <c r="E974" s="399"/>
      <c r="F974" s="399"/>
      <c r="G974" s="399"/>
      <c r="H974" s="399"/>
      <c r="I974" s="399"/>
      <c r="J974" s="399"/>
      <c r="K974" s="399"/>
      <c r="L974" s="399"/>
      <c r="M974" s="399"/>
      <c r="N974" s="399"/>
      <c r="O974" s="399"/>
      <c r="P974" s="399"/>
      <c r="Q974" s="399"/>
      <c r="R974" s="399"/>
      <c r="S974" s="400"/>
      <c r="T974" s="399"/>
      <c r="U974" s="400"/>
      <c r="V974" s="400"/>
      <c r="W974" s="400"/>
      <c r="X974" s="400"/>
      <c r="Y974" s="400"/>
      <c r="Z974" s="400"/>
      <c r="AA974" s="400"/>
      <c r="AB974" s="399"/>
      <c r="AC974" s="401"/>
      <c r="AD974" s="401"/>
      <c r="AE974" s="401"/>
      <c r="AF974" s="401"/>
      <c r="AG974" s="401"/>
      <c r="AH974" s="401"/>
    </row>
    <row r="975" ht="12.0" customHeight="1">
      <c r="A975" s="399"/>
      <c r="B975" s="399"/>
      <c r="C975" s="399"/>
      <c r="D975" s="399"/>
      <c r="E975" s="399"/>
      <c r="F975" s="399"/>
      <c r="G975" s="399"/>
      <c r="H975" s="399"/>
      <c r="I975" s="399"/>
      <c r="J975" s="399"/>
      <c r="K975" s="399"/>
      <c r="L975" s="399"/>
      <c r="M975" s="399"/>
      <c r="N975" s="399"/>
      <c r="O975" s="399"/>
      <c r="P975" s="399"/>
      <c r="Q975" s="399"/>
      <c r="R975" s="399"/>
      <c r="S975" s="400"/>
      <c r="T975" s="399"/>
      <c r="U975" s="400"/>
      <c r="V975" s="400"/>
      <c r="W975" s="400"/>
      <c r="X975" s="400"/>
      <c r="Y975" s="400"/>
      <c r="Z975" s="400"/>
      <c r="AA975" s="400"/>
      <c r="AB975" s="399"/>
      <c r="AC975" s="401"/>
      <c r="AD975" s="401"/>
      <c r="AE975" s="401"/>
      <c r="AF975" s="401"/>
      <c r="AG975" s="401"/>
      <c r="AH975" s="401"/>
    </row>
    <row r="976" ht="12.0" customHeight="1">
      <c r="A976" s="399"/>
      <c r="B976" s="399"/>
      <c r="C976" s="399"/>
      <c r="D976" s="399"/>
      <c r="E976" s="399"/>
      <c r="F976" s="399"/>
      <c r="G976" s="399"/>
      <c r="H976" s="399"/>
      <c r="I976" s="399"/>
      <c r="J976" s="399"/>
      <c r="K976" s="399"/>
      <c r="L976" s="399"/>
      <c r="M976" s="399"/>
      <c r="N976" s="399"/>
      <c r="O976" s="399"/>
      <c r="P976" s="399"/>
      <c r="Q976" s="399"/>
      <c r="R976" s="399"/>
      <c r="S976" s="400"/>
      <c r="T976" s="399"/>
      <c r="U976" s="400"/>
      <c r="V976" s="400"/>
      <c r="W976" s="400"/>
      <c r="X976" s="400"/>
      <c r="Y976" s="400"/>
      <c r="Z976" s="400"/>
      <c r="AA976" s="400"/>
      <c r="AB976" s="399"/>
      <c r="AC976" s="401"/>
      <c r="AD976" s="401"/>
      <c r="AE976" s="401"/>
      <c r="AF976" s="401"/>
      <c r="AG976" s="401"/>
      <c r="AH976" s="401"/>
    </row>
    <row r="977" ht="12.0" customHeight="1">
      <c r="A977" s="399"/>
      <c r="B977" s="399"/>
      <c r="C977" s="399"/>
      <c r="D977" s="399"/>
      <c r="E977" s="399"/>
      <c r="F977" s="399"/>
      <c r="G977" s="399"/>
      <c r="H977" s="399"/>
      <c r="I977" s="399"/>
      <c r="J977" s="399"/>
      <c r="K977" s="399"/>
      <c r="L977" s="399"/>
      <c r="M977" s="399"/>
      <c r="N977" s="399"/>
      <c r="O977" s="399"/>
      <c r="P977" s="399"/>
      <c r="Q977" s="399"/>
      <c r="R977" s="399"/>
      <c r="S977" s="400"/>
      <c r="T977" s="399"/>
      <c r="U977" s="400"/>
      <c r="V977" s="400"/>
      <c r="W977" s="400"/>
      <c r="X977" s="400"/>
      <c r="Y977" s="400"/>
      <c r="Z977" s="400"/>
      <c r="AA977" s="400"/>
      <c r="AB977" s="399"/>
      <c r="AC977" s="401"/>
      <c r="AD977" s="401"/>
      <c r="AE977" s="401"/>
      <c r="AF977" s="401"/>
      <c r="AG977" s="401"/>
      <c r="AH977" s="401"/>
    </row>
    <row r="978" ht="12.0" customHeight="1">
      <c r="A978" s="399"/>
      <c r="B978" s="399"/>
      <c r="C978" s="399"/>
      <c r="D978" s="399"/>
      <c r="E978" s="399"/>
      <c r="F978" s="399"/>
      <c r="G978" s="399"/>
      <c r="H978" s="399"/>
      <c r="I978" s="399"/>
      <c r="J978" s="399"/>
      <c r="K978" s="399"/>
      <c r="L978" s="399"/>
      <c r="M978" s="399"/>
      <c r="N978" s="399"/>
      <c r="O978" s="399"/>
      <c r="P978" s="399"/>
      <c r="Q978" s="399"/>
      <c r="R978" s="399"/>
      <c r="S978" s="400"/>
      <c r="T978" s="399"/>
      <c r="U978" s="400"/>
      <c r="V978" s="400"/>
      <c r="W978" s="400"/>
      <c r="X978" s="400"/>
      <c r="Y978" s="400"/>
      <c r="Z978" s="400"/>
      <c r="AA978" s="400"/>
      <c r="AB978" s="399"/>
      <c r="AC978" s="401"/>
      <c r="AD978" s="401"/>
      <c r="AE978" s="401"/>
      <c r="AF978" s="401"/>
      <c r="AG978" s="401"/>
      <c r="AH978" s="401"/>
    </row>
    <row r="979" ht="12.0" customHeight="1">
      <c r="A979" s="399"/>
      <c r="B979" s="399"/>
      <c r="C979" s="399"/>
      <c r="D979" s="399"/>
      <c r="E979" s="399"/>
      <c r="F979" s="399"/>
      <c r="G979" s="399"/>
      <c r="H979" s="399"/>
      <c r="I979" s="399"/>
      <c r="J979" s="399"/>
      <c r="K979" s="399"/>
      <c r="L979" s="399"/>
      <c r="M979" s="399"/>
      <c r="N979" s="399"/>
      <c r="O979" s="399"/>
      <c r="P979" s="399"/>
      <c r="Q979" s="399"/>
      <c r="R979" s="399"/>
      <c r="S979" s="400"/>
      <c r="T979" s="399"/>
      <c r="U979" s="400"/>
      <c r="V979" s="400"/>
      <c r="W979" s="400"/>
      <c r="X979" s="400"/>
      <c r="Y979" s="400"/>
      <c r="Z979" s="400"/>
      <c r="AA979" s="400"/>
      <c r="AB979" s="399"/>
      <c r="AC979" s="401"/>
      <c r="AD979" s="401"/>
      <c r="AE979" s="401"/>
      <c r="AF979" s="401"/>
      <c r="AG979" s="401"/>
      <c r="AH979" s="401"/>
    </row>
    <row r="980" ht="12.0" customHeight="1">
      <c r="A980" s="399"/>
      <c r="B980" s="399"/>
      <c r="C980" s="399"/>
      <c r="D980" s="399"/>
      <c r="E980" s="399"/>
      <c r="F980" s="399"/>
      <c r="G980" s="399"/>
      <c r="H980" s="399"/>
      <c r="I980" s="399"/>
      <c r="J980" s="399"/>
      <c r="K980" s="399"/>
      <c r="L980" s="399"/>
      <c r="M980" s="399"/>
      <c r="N980" s="399"/>
      <c r="O980" s="399"/>
      <c r="P980" s="399"/>
      <c r="Q980" s="399"/>
      <c r="R980" s="399"/>
      <c r="S980" s="400"/>
      <c r="T980" s="399"/>
      <c r="U980" s="400"/>
      <c r="V980" s="400"/>
      <c r="W980" s="400"/>
      <c r="X980" s="400"/>
      <c r="Y980" s="400"/>
      <c r="Z980" s="400"/>
      <c r="AA980" s="400"/>
      <c r="AB980" s="399"/>
      <c r="AC980" s="401"/>
      <c r="AD980" s="401"/>
      <c r="AE980" s="401"/>
      <c r="AF980" s="401"/>
      <c r="AG980" s="401"/>
      <c r="AH980" s="401"/>
    </row>
    <row r="981" ht="12.0" customHeight="1">
      <c r="A981" s="399"/>
      <c r="B981" s="399"/>
      <c r="C981" s="399"/>
      <c r="D981" s="399"/>
      <c r="E981" s="399"/>
      <c r="F981" s="399"/>
      <c r="G981" s="399"/>
      <c r="H981" s="399"/>
      <c r="I981" s="399"/>
      <c r="J981" s="399"/>
      <c r="K981" s="399"/>
      <c r="L981" s="399"/>
      <c r="M981" s="399"/>
      <c r="N981" s="399"/>
      <c r="O981" s="399"/>
      <c r="P981" s="399"/>
      <c r="Q981" s="399"/>
      <c r="R981" s="399"/>
      <c r="S981" s="400"/>
      <c r="T981" s="399"/>
      <c r="U981" s="400"/>
      <c r="V981" s="400"/>
      <c r="W981" s="400"/>
      <c r="X981" s="400"/>
      <c r="Y981" s="400"/>
      <c r="Z981" s="400"/>
      <c r="AA981" s="400"/>
      <c r="AB981" s="399"/>
      <c r="AC981" s="401"/>
      <c r="AD981" s="401"/>
      <c r="AE981" s="401"/>
      <c r="AF981" s="401"/>
      <c r="AG981" s="401"/>
      <c r="AH981" s="401"/>
    </row>
    <row r="982" ht="12.0" customHeight="1">
      <c r="A982" s="399"/>
      <c r="B982" s="399"/>
      <c r="C982" s="399"/>
      <c r="D982" s="399"/>
      <c r="E982" s="399"/>
      <c r="F982" s="399"/>
      <c r="G982" s="399"/>
      <c r="H982" s="399"/>
      <c r="I982" s="399"/>
      <c r="J982" s="399"/>
      <c r="K982" s="399"/>
      <c r="L982" s="399"/>
      <c r="M982" s="399"/>
      <c r="N982" s="399"/>
      <c r="O982" s="399"/>
      <c r="P982" s="399"/>
      <c r="Q982" s="399"/>
      <c r="R982" s="399"/>
      <c r="S982" s="400"/>
      <c r="T982" s="399"/>
      <c r="U982" s="400"/>
      <c r="V982" s="400"/>
      <c r="W982" s="400"/>
      <c r="X982" s="400"/>
      <c r="Y982" s="400"/>
      <c r="Z982" s="400"/>
      <c r="AA982" s="400"/>
      <c r="AB982" s="399"/>
      <c r="AC982" s="401"/>
      <c r="AD982" s="401"/>
      <c r="AE982" s="401"/>
      <c r="AF982" s="401"/>
      <c r="AG982" s="401"/>
      <c r="AH982" s="401"/>
    </row>
    <row r="983" ht="12.0" customHeight="1">
      <c r="A983" s="399"/>
      <c r="B983" s="399"/>
      <c r="C983" s="399"/>
      <c r="D983" s="399"/>
      <c r="E983" s="399"/>
      <c r="F983" s="399"/>
      <c r="G983" s="399"/>
      <c r="H983" s="399"/>
      <c r="I983" s="399"/>
      <c r="J983" s="399"/>
      <c r="K983" s="399"/>
      <c r="L983" s="399"/>
      <c r="M983" s="399"/>
      <c r="N983" s="399"/>
      <c r="O983" s="399"/>
      <c r="P983" s="399"/>
      <c r="Q983" s="399"/>
      <c r="R983" s="399"/>
      <c r="S983" s="400"/>
      <c r="T983" s="399"/>
      <c r="U983" s="400"/>
      <c r="V983" s="400"/>
      <c r="W983" s="400"/>
      <c r="X983" s="400"/>
      <c r="Y983" s="400"/>
      <c r="Z983" s="400"/>
      <c r="AA983" s="400"/>
      <c r="AB983" s="399"/>
      <c r="AC983" s="401"/>
      <c r="AD983" s="401"/>
      <c r="AE983" s="401"/>
      <c r="AF983" s="401"/>
      <c r="AG983" s="401"/>
      <c r="AH983" s="401"/>
    </row>
    <row r="984" ht="12.0" customHeight="1">
      <c r="A984" s="399"/>
      <c r="B984" s="399"/>
      <c r="C984" s="399"/>
      <c r="D984" s="399"/>
      <c r="E984" s="399"/>
      <c r="F984" s="399"/>
      <c r="G984" s="399"/>
      <c r="H984" s="399"/>
      <c r="I984" s="399"/>
      <c r="J984" s="399"/>
      <c r="K984" s="399"/>
      <c r="L984" s="399"/>
      <c r="M984" s="399"/>
      <c r="N984" s="399"/>
      <c r="O984" s="399"/>
      <c r="P984" s="399"/>
      <c r="Q984" s="399"/>
      <c r="R984" s="399"/>
      <c r="S984" s="400"/>
      <c r="T984" s="399"/>
      <c r="U984" s="400"/>
      <c r="V984" s="400"/>
      <c r="W984" s="400"/>
      <c r="X984" s="400"/>
      <c r="Y984" s="400"/>
      <c r="Z984" s="400"/>
      <c r="AA984" s="400"/>
      <c r="AB984" s="399"/>
      <c r="AC984" s="401"/>
      <c r="AD984" s="401"/>
      <c r="AE984" s="401"/>
      <c r="AF984" s="401"/>
      <c r="AG984" s="401"/>
      <c r="AH984" s="401"/>
    </row>
    <row r="985" ht="12.0" customHeight="1">
      <c r="A985" s="399"/>
      <c r="B985" s="399"/>
      <c r="C985" s="399"/>
      <c r="D985" s="399"/>
      <c r="E985" s="399"/>
      <c r="F985" s="399"/>
      <c r="G985" s="399"/>
      <c r="H985" s="399"/>
      <c r="I985" s="399"/>
      <c r="J985" s="399"/>
      <c r="K985" s="399"/>
      <c r="L985" s="399"/>
      <c r="M985" s="399"/>
      <c r="N985" s="399"/>
      <c r="O985" s="399"/>
      <c r="P985" s="399"/>
      <c r="Q985" s="399"/>
      <c r="R985" s="399"/>
      <c r="S985" s="400"/>
      <c r="T985" s="399"/>
      <c r="U985" s="400"/>
      <c r="V985" s="400"/>
      <c r="W985" s="400"/>
      <c r="X985" s="400"/>
      <c r="Y985" s="400"/>
      <c r="Z985" s="400"/>
      <c r="AA985" s="400"/>
      <c r="AB985" s="399"/>
      <c r="AC985" s="401"/>
      <c r="AD985" s="401"/>
      <c r="AE985" s="401"/>
      <c r="AF985" s="401"/>
      <c r="AG985" s="401"/>
      <c r="AH985" s="401"/>
    </row>
    <row r="986" ht="12.0" customHeight="1">
      <c r="A986" s="399"/>
      <c r="B986" s="399"/>
      <c r="C986" s="399"/>
      <c r="D986" s="399"/>
      <c r="E986" s="399"/>
      <c r="F986" s="399"/>
      <c r="G986" s="399"/>
      <c r="H986" s="399"/>
      <c r="I986" s="399"/>
      <c r="J986" s="399"/>
      <c r="K986" s="399"/>
      <c r="L986" s="399"/>
      <c r="M986" s="399"/>
      <c r="N986" s="399"/>
      <c r="O986" s="399"/>
      <c r="P986" s="399"/>
      <c r="Q986" s="399"/>
      <c r="R986" s="399"/>
      <c r="S986" s="400"/>
      <c r="T986" s="399"/>
      <c r="U986" s="400"/>
      <c r="V986" s="400"/>
      <c r="W986" s="400"/>
      <c r="X986" s="400"/>
      <c r="Y986" s="400"/>
      <c r="Z986" s="400"/>
      <c r="AA986" s="400"/>
      <c r="AB986" s="399"/>
      <c r="AC986" s="401"/>
      <c r="AD986" s="401"/>
      <c r="AE986" s="401"/>
      <c r="AF986" s="401"/>
      <c r="AG986" s="401"/>
      <c r="AH986" s="401"/>
    </row>
    <row r="987" ht="12.0" customHeight="1">
      <c r="A987" s="399"/>
      <c r="B987" s="399"/>
      <c r="C987" s="399"/>
      <c r="D987" s="399"/>
      <c r="E987" s="399"/>
      <c r="F987" s="399"/>
      <c r="G987" s="399"/>
      <c r="H987" s="399"/>
      <c r="I987" s="399"/>
      <c r="J987" s="399"/>
      <c r="K987" s="399"/>
      <c r="L987" s="399"/>
      <c r="M987" s="399"/>
      <c r="N987" s="399"/>
      <c r="O987" s="399"/>
      <c r="P987" s="399"/>
      <c r="Q987" s="399"/>
      <c r="R987" s="399"/>
      <c r="S987" s="400"/>
      <c r="T987" s="399"/>
      <c r="U987" s="400"/>
      <c r="V987" s="400"/>
      <c r="W987" s="400"/>
      <c r="X987" s="400"/>
      <c r="Y987" s="400"/>
      <c r="Z987" s="400"/>
      <c r="AA987" s="400"/>
      <c r="AB987" s="399"/>
      <c r="AC987" s="401"/>
      <c r="AD987" s="401"/>
      <c r="AE987" s="401"/>
      <c r="AF987" s="401"/>
      <c r="AG987" s="401"/>
      <c r="AH987" s="401"/>
    </row>
    <row r="988" ht="12.0" customHeight="1">
      <c r="A988" s="399"/>
      <c r="B988" s="399"/>
      <c r="C988" s="399"/>
      <c r="D988" s="399"/>
      <c r="E988" s="399"/>
      <c r="F988" s="399"/>
      <c r="G988" s="399"/>
      <c r="H988" s="399"/>
      <c r="I988" s="399"/>
      <c r="J988" s="399"/>
      <c r="K988" s="399"/>
      <c r="L988" s="399"/>
      <c r="M988" s="399"/>
      <c r="N988" s="399"/>
      <c r="O988" s="399"/>
      <c r="P988" s="399"/>
      <c r="Q988" s="399"/>
      <c r="R988" s="399"/>
      <c r="S988" s="400"/>
      <c r="T988" s="399"/>
      <c r="U988" s="400"/>
      <c r="V988" s="400"/>
      <c r="W988" s="400"/>
      <c r="X988" s="400"/>
      <c r="Y988" s="400"/>
      <c r="Z988" s="400"/>
      <c r="AA988" s="400"/>
      <c r="AB988" s="399"/>
      <c r="AC988" s="401"/>
      <c r="AD988" s="401"/>
      <c r="AE988" s="401"/>
      <c r="AF988" s="401"/>
      <c r="AG988" s="401"/>
      <c r="AH988" s="401"/>
    </row>
    <row r="989" ht="12.0" customHeight="1">
      <c r="A989" s="399"/>
      <c r="B989" s="399"/>
      <c r="C989" s="399"/>
      <c r="D989" s="399"/>
      <c r="E989" s="399"/>
      <c r="F989" s="399"/>
      <c r="G989" s="399"/>
      <c r="H989" s="399"/>
      <c r="I989" s="399"/>
      <c r="J989" s="399"/>
      <c r="K989" s="399"/>
      <c r="L989" s="399"/>
      <c r="M989" s="399"/>
      <c r="N989" s="399"/>
      <c r="O989" s="399"/>
      <c r="P989" s="399"/>
      <c r="Q989" s="399"/>
      <c r="R989" s="399"/>
      <c r="S989" s="400"/>
      <c r="T989" s="399"/>
      <c r="U989" s="400"/>
      <c r="V989" s="400"/>
      <c r="W989" s="400"/>
      <c r="X989" s="400"/>
      <c r="Y989" s="400"/>
      <c r="Z989" s="400"/>
      <c r="AA989" s="400"/>
      <c r="AB989" s="399"/>
      <c r="AC989" s="401"/>
      <c r="AD989" s="401"/>
      <c r="AE989" s="401"/>
      <c r="AF989" s="401"/>
      <c r="AG989" s="401"/>
      <c r="AH989" s="401"/>
    </row>
    <row r="990" ht="12.0" customHeight="1">
      <c r="A990" s="399"/>
      <c r="B990" s="399"/>
      <c r="C990" s="399"/>
      <c r="D990" s="399"/>
      <c r="E990" s="399"/>
      <c r="F990" s="399"/>
      <c r="G990" s="399"/>
      <c r="H990" s="399"/>
      <c r="I990" s="399"/>
      <c r="J990" s="399"/>
      <c r="K990" s="399"/>
      <c r="L990" s="399"/>
      <c r="M990" s="399"/>
      <c r="N990" s="399"/>
      <c r="O990" s="399"/>
      <c r="P990" s="399"/>
      <c r="Q990" s="399"/>
      <c r="R990" s="399"/>
      <c r="S990" s="400"/>
      <c r="T990" s="399"/>
      <c r="U990" s="400"/>
      <c r="V990" s="400"/>
      <c r="W990" s="400"/>
      <c r="X990" s="400"/>
      <c r="Y990" s="400"/>
      <c r="Z990" s="400"/>
      <c r="AA990" s="400"/>
      <c r="AB990" s="399"/>
      <c r="AC990" s="401"/>
      <c r="AD990" s="401"/>
      <c r="AE990" s="401"/>
      <c r="AF990" s="401"/>
      <c r="AG990" s="401"/>
      <c r="AH990" s="401"/>
    </row>
    <row r="991" ht="12.0" customHeight="1">
      <c r="A991" s="399"/>
      <c r="B991" s="399"/>
      <c r="C991" s="399"/>
      <c r="D991" s="399"/>
      <c r="E991" s="399"/>
      <c r="F991" s="399"/>
      <c r="G991" s="399"/>
      <c r="H991" s="399"/>
      <c r="I991" s="399"/>
      <c r="J991" s="399"/>
      <c r="K991" s="399"/>
      <c r="L991" s="399"/>
      <c r="M991" s="399"/>
      <c r="N991" s="399"/>
      <c r="O991" s="399"/>
      <c r="P991" s="399"/>
      <c r="Q991" s="399"/>
      <c r="R991" s="399"/>
      <c r="S991" s="400"/>
      <c r="T991" s="399"/>
      <c r="U991" s="400"/>
      <c r="V991" s="400"/>
      <c r="W991" s="400"/>
      <c r="X991" s="400"/>
      <c r="Y991" s="400"/>
      <c r="Z991" s="400"/>
      <c r="AA991" s="400"/>
      <c r="AB991" s="399"/>
      <c r="AC991" s="401"/>
      <c r="AD991" s="401"/>
      <c r="AE991" s="401"/>
      <c r="AF991" s="401"/>
      <c r="AG991" s="401"/>
      <c r="AH991" s="401"/>
    </row>
    <row r="992" ht="12.0" customHeight="1">
      <c r="A992" s="399"/>
      <c r="B992" s="399"/>
      <c r="C992" s="399"/>
      <c r="D992" s="399"/>
      <c r="E992" s="399"/>
      <c r="F992" s="399"/>
      <c r="G992" s="399"/>
      <c r="H992" s="399"/>
      <c r="I992" s="399"/>
      <c r="J992" s="399"/>
      <c r="K992" s="399"/>
      <c r="L992" s="399"/>
      <c r="M992" s="399"/>
      <c r="N992" s="399"/>
      <c r="O992" s="399"/>
      <c r="P992" s="399"/>
      <c r="Q992" s="399"/>
      <c r="R992" s="399"/>
      <c r="S992" s="400"/>
      <c r="T992" s="399"/>
      <c r="U992" s="400"/>
      <c r="V992" s="400"/>
      <c r="W992" s="400"/>
      <c r="X992" s="400"/>
      <c r="Y992" s="400"/>
      <c r="Z992" s="400"/>
      <c r="AA992" s="400"/>
      <c r="AB992" s="399"/>
      <c r="AC992" s="401"/>
      <c r="AD992" s="401"/>
      <c r="AE992" s="401"/>
      <c r="AF992" s="401"/>
      <c r="AG992" s="401"/>
      <c r="AH992" s="401"/>
    </row>
    <row r="993" ht="12.0" customHeight="1">
      <c r="A993" s="399"/>
      <c r="B993" s="399"/>
      <c r="C993" s="399"/>
      <c r="D993" s="399"/>
      <c r="E993" s="399"/>
      <c r="F993" s="399"/>
      <c r="G993" s="399"/>
      <c r="H993" s="399"/>
      <c r="I993" s="399"/>
      <c r="J993" s="399"/>
      <c r="K993" s="399"/>
      <c r="L993" s="399"/>
      <c r="M993" s="399"/>
      <c r="N993" s="399"/>
      <c r="O993" s="399"/>
      <c r="P993" s="399"/>
      <c r="Q993" s="399"/>
      <c r="R993" s="399"/>
      <c r="S993" s="400"/>
      <c r="T993" s="399"/>
      <c r="U993" s="400"/>
      <c r="V993" s="400"/>
      <c r="W993" s="400"/>
      <c r="X993" s="400"/>
      <c r="Y993" s="400"/>
      <c r="Z993" s="400"/>
      <c r="AA993" s="400"/>
      <c r="AB993" s="399"/>
      <c r="AC993" s="401"/>
      <c r="AD993" s="401"/>
      <c r="AE993" s="401"/>
      <c r="AF993" s="401"/>
      <c r="AG993" s="401"/>
      <c r="AH993" s="401"/>
    </row>
    <row r="994" ht="12.0" customHeight="1">
      <c r="A994" s="399"/>
      <c r="B994" s="399"/>
      <c r="C994" s="399"/>
      <c r="D994" s="399"/>
      <c r="E994" s="399"/>
      <c r="F994" s="399"/>
      <c r="G994" s="399"/>
      <c r="H994" s="399"/>
      <c r="I994" s="399"/>
      <c r="J994" s="399"/>
      <c r="K994" s="399"/>
      <c r="L994" s="399"/>
      <c r="M994" s="399"/>
      <c r="N994" s="399"/>
      <c r="O994" s="399"/>
      <c r="P994" s="399"/>
      <c r="Q994" s="399"/>
      <c r="R994" s="399"/>
      <c r="S994" s="400"/>
      <c r="T994" s="399"/>
      <c r="U994" s="400"/>
      <c r="V994" s="400"/>
      <c r="W994" s="400"/>
      <c r="X994" s="400"/>
      <c r="Y994" s="400"/>
      <c r="Z994" s="400"/>
      <c r="AA994" s="400"/>
      <c r="AB994" s="399"/>
      <c r="AC994" s="401"/>
      <c r="AD994" s="401"/>
      <c r="AE994" s="401"/>
      <c r="AF994" s="401"/>
      <c r="AG994" s="401"/>
      <c r="AH994" s="401"/>
    </row>
    <row r="995" ht="12.0" customHeight="1">
      <c r="A995" s="399"/>
      <c r="B995" s="399"/>
      <c r="C995" s="399"/>
      <c r="D995" s="399"/>
      <c r="E995" s="399"/>
      <c r="F995" s="399"/>
      <c r="G995" s="399"/>
      <c r="H995" s="399"/>
      <c r="I995" s="399"/>
      <c r="J995" s="399"/>
      <c r="K995" s="399"/>
      <c r="L995" s="399"/>
      <c r="M995" s="399"/>
      <c r="N995" s="399"/>
      <c r="O995" s="399"/>
      <c r="P995" s="399"/>
      <c r="Q995" s="399"/>
      <c r="R995" s="399"/>
      <c r="S995" s="400"/>
      <c r="T995" s="399"/>
      <c r="U995" s="400"/>
      <c r="V995" s="400"/>
      <c r="W995" s="400"/>
      <c r="X995" s="400"/>
      <c r="Y995" s="400"/>
      <c r="Z995" s="400"/>
      <c r="AA995" s="400"/>
      <c r="AB995" s="399"/>
      <c r="AC995" s="401"/>
      <c r="AD995" s="401"/>
      <c r="AE995" s="401"/>
      <c r="AF995" s="401"/>
      <c r="AG995" s="401"/>
      <c r="AH995" s="401"/>
    </row>
    <row r="996" ht="12.0" customHeight="1">
      <c r="A996" s="399"/>
      <c r="B996" s="399"/>
      <c r="C996" s="399"/>
      <c r="D996" s="399"/>
      <c r="E996" s="399"/>
      <c r="F996" s="399"/>
      <c r="G996" s="399"/>
      <c r="H996" s="399"/>
      <c r="I996" s="399"/>
      <c r="J996" s="399"/>
      <c r="K996" s="399"/>
      <c r="L996" s="399"/>
      <c r="M996" s="399"/>
      <c r="N996" s="399"/>
      <c r="O996" s="399"/>
      <c r="P996" s="399"/>
      <c r="Q996" s="399"/>
      <c r="R996" s="399"/>
      <c r="S996" s="400"/>
      <c r="T996" s="399"/>
      <c r="U996" s="400"/>
      <c r="V996" s="400"/>
      <c r="W996" s="400"/>
      <c r="X996" s="400"/>
      <c r="Y996" s="400"/>
      <c r="Z996" s="400"/>
      <c r="AA996" s="400"/>
      <c r="AB996" s="399"/>
      <c r="AC996" s="401"/>
      <c r="AD996" s="401"/>
      <c r="AE996" s="401"/>
      <c r="AF996" s="401"/>
      <c r="AG996" s="401"/>
      <c r="AH996" s="401"/>
    </row>
    <row r="997" ht="12.0" customHeight="1">
      <c r="A997" s="399"/>
      <c r="B997" s="399"/>
      <c r="C997" s="399"/>
      <c r="D997" s="399"/>
      <c r="E997" s="399"/>
      <c r="F997" s="399"/>
      <c r="G997" s="399"/>
      <c r="H997" s="399"/>
      <c r="I997" s="399"/>
      <c r="J997" s="399"/>
      <c r="K997" s="399"/>
      <c r="L997" s="399"/>
      <c r="M997" s="399"/>
      <c r="N997" s="399"/>
      <c r="O997" s="399"/>
      <c r="P997" s="399"/>
      <c r="Q997" s="399"/>
      <c r="R997" s="399"/>
      <c r="S997" s="400"/>
      <c r="T997" s="399"/>
      <c r="U997" s="400"/>
      <c r="V997" s="400"/>
      <c r="W997" s="400"/>
      <c r="X997" s="400"/>
      <c r="Y997" s="400"/>
      <c r="Z997" s="400"/>
      <c r="AA997" s="400"/>
      <c r="AB997" s="399"/>
      <c r="AC997" s="401"/>
      <c r="AD997" s="401"/>
      <c r="AE997" s="401"/>
      <c r="AF997" s="401"/>
      <c r="AG997" s="401"/>
      <c r="AH997" s="401"/>
    </row>
    <row r="998" ht="12.0" customHeight="1">
      <c r="A998" s="399"/>
      <c r="B998" s="399"/>
      <c r="C998" s="399"/>
      <c r="D998" s="399"/>
      <c r="E998" s="399"/>
      <c r="F998" s="399"/>
      <c r="G998" s="399"/>
      <c r="H998" s="399"/>
      <c r="I998" s="399"/>
      <c r="J998" s="399"/>
      <c r="K998" s="399"/>
      <c r="L998" s="399"/>
      <c r="M998" s="399"/>
      <c r="N998" s="399"/>
      <c r="O998" s="399"/>
      <c r="P998" s="399"/>
      <c r="Q998" s="399"/>
      <c r="R998" s="399"/>
      <c r="S998" s="400"/>
      <c r="T998" s="399"/>
      <c r="U998" s="400"/>
      <c r="V998" s="400"/>
      <c r="W998" s="400"/>
      <c r="X998" s="400"/>
      <c r="Y998" s="400"/>
      <c r="Z998" s="400"/>
      <c r="AA998" s="400"/>
      <c r="AB998" s="399"/>
      <c r="AC998" s="401"/>
      <c r="AD998" s="401"/>
      <c r="AE998" s="401"/>
      <c r="AF998" s="401"/>
      <c r="AG998" s="401"/>
      <c r="AH998" s="401"/>
    </row>
    <row r="999" ht="12.0" customHeight="1">
      <c r="A999" s="399"/>
      <c r="B999" s="399"/>
      <c r="C999" s="399"/>
      <c r="D999" s="399"/>
      <c r="E999" s="399"/>
      <c r="F999" s="399"/>
      <c r="G999" s="399"/>
      <c r="H999" s="399"/>
      <c r="I999" s="399"/>
      <c r="J999" s="399"/>
      <c r="K999" s="399"/>
      <c r="L999" s="399"/>
      <c r="M999" s="399"/>
      <c r="N999" s="399"/>
      <c r="O999" s="399"/>
      <c r="P999" s="399"/>
      <c r="Q999" s="399"/>
      <c r="R999" s="399"/>
      <c r="S999" s="400"/>
      <c r="T999" s="399"/>
      <c r="U999" s="400"/>
      <c r="V999" s="400"/>
      <c r="W999" s="400"/>
      <c r="X999" s="400"/>
      <c r="Y999" s="400"/>
      <c r="Z999" s="400"/>
      <c r="AA999" s="400"/>
      <c r="AB999" s="399"/>
      <c r="AC999" s="401"/>
      <c r="AD999" s="401"/>
      <c r="AE999" s="401"/>
      <c r="AF999" s="401"/>
      <c r="AG999" s="401"/>
      <c r="AH999" s="401"/>
    </row>
    <row r="1000" ht="12.0" customHeight="1">
      <c r="A1000" s="399"/>
      <c r="B1000" s="399"/>
      <c r="C1000" s="399"/>
      <c r="D1000" s="399"/>
      <c r="E1000" s="399"/>
      <c r="F1000" s="399"/>
      <c r="G1000" s="399"/>
      <c r="H1000" s="399"/>
      <c r="I1000" s="399"/>
      <c r="J1000" s="399"/>
      <c r="K1000" s="399"/>
      <c r="L1000" s="399"/>
      <c r="M1000" s="399"/>
      <c r="N1000" s="399"/>
      <c r="O1000" s="399"/>
      <c r="P1000" s="399"/>
      <c r="Q1000" s="399"/>
      <c r="R1000" s="399"/>
      <c r="S1000" s="400"/>
      <c r="T1000" s="399"/>
      <c r="U1000" s="400"/>
      <c r="V1000" s="400"/>
      <c r="W1000" s="400"/>
      <c r="X1000" s="400"/>
      <c r="Y1000" s="400"/>
      <c r="Z1000" s="400"/>
      <c r="AA1000" s="400"/>
      <c r="AB1000" s="399"/>
      <c r="AC1000" s="401"/>
      <c r="AD1000" s="401"/>
      <c r="AE1000" s="401"/>
      <c r="AF1000" s="401"/>
      <c r="AG1000" s="401"/>
      <c r="AH1000" s="401"/>
    </row>
  </sheetData>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2.63" defaultRowHeight="15.0"/>
  <cols>
    <col customWidth="1" min="1" max="1" width="14.0"/>
    <col customWidth="1" min="2" max="2" width="8.0"/>
    <col customWidth="1" min="3" max="3" width="9.38"/>
    <col customWidth="1" min="4" max="4" width="13.13"/>
    <col customWidth="1" min="5" max="5" width="17.5"/>
    <col customWidth="1" min="6" max="6" width="11.0"/>
    <col customWidth="1" min="7" max="7" width="17.38"/>
    <col customWidth="1" min="8" max="8" width="14.5"/>
    <col customWidth="1" min="9" max="9" width="15.38"/>
    <col customWidth="1" min="10" max="10" width="13.0"/>
    <col customWidth="1" min="11" max="11" width="14.13"/>
    <col customWidth="1" min="12" max="12" width="14.5"/>
    <col customWidth="1" min="13" max="13" width="13.5"/>
    <col customWidth="1" min="14" max="14" width="14.5"/>
    <col customWidth="1" min="15" max="15" width="12.5"/>
    <col customWidth="1" min="16" max="16" width="10.5"/>
    <col customWidth="1" min="17" max="18" width="11.5"/>
    <col customWidth="1" min="19" max="21" width="12.5"/>
    <col customWidth="1" min="22" max="22" width="11.0"/>
    <col customWidth="1" hidden="1" min="23" max="23" width="11.38"/>
    <col customWidth="1" min="24" max="24" width="11.5"/>
    <col customWidth="1" min="25" max="25" width="12.63"/>
    <col customWidth="1" min="26" max="26" width="11.0"/>
    <col customWidth="1" min="27" max="27" width="13.38"/>
    <col customWidth="1" min="28" max="28" width="9.13"/>
    <col customWidth="1" min="29" max="29" width="9.5"/>
    <col customWidth="1" min="30" max="35" width="9.13"/>
  </cols>
  <sheetData>
    <row r="1" ht="12.0" customHeight="1">
      <c r="A1" s="399"/>
      <c r="B1" s="399"/>
      <c r="C1" s="399"/>
      <c r="D1" s="399"/>
      <c r="E1" s="399"/>
      <c r="F1" s="399"/>
      <c r="G1" s="399"/>
      <c r="H1" s="399"/>
      <c r="I1" s="399"/>
      <c r="J1" s="399"/>
      <c r="K1" s="399"/>
      <c r="L1" s="399"/>
      <c r="M1" s="399"/>
      <c r="N1" s="399"/>
      <c r="O1" s="399"/>
      <c r="P1" s="399"/>
      <c r="Q1" s="399"/>
      <c r="R1" s="399"/>
      <c r="S1" s="400"/>
      <c r="T1" s="399"/>
      <c r="U1" s="400"/>
      <c r="V1" s="400"/>
      <c r="W1" s="400"/>
      <c r="X1" s="400"/>
      <c r="Y1" s="400"/>
      <c r="Z1" s="400"/>
      <c r="AA1" s="400"/>
      <c r="AB1" s="399"/>
      <c r="AC1" s="401"/>
      <c r="AD1" s="401"/>
      <c r="AE1" s="401"/>
      <c r="AF1" s="401"/>
      <c r="AG1" s="401"/>
      <c r="AH1" s="401"/>
      <c r="AI1" s="399"/>
    </row>
    <row r="2" ht="12.0" customHeight="1">
      <c r="A2" s="401" t="s">
        <v>1176</v>
      </c>
      <c r="B2" s="401"/>
      <c r="C2" s="401">
        <v>153106.0</v>
      </c>
      <c r="D2" s="399"/>
      <c r="E2" s="399"/>
      <c r="F2" s="399"/>
      <c r="G2" s="399"/>
      <c r="H2" s="402"/>
      <c r="I2" s="403"/>
      <c r="J2" s="403"/>
      <c r="K2" s="403"/>
      <c r="L2" s="403"/>
      <c r="M2" s="404"/>
      <c r="N2" s="404"/>
      <c r="O2" s="404"/>
      <c r="P2" s="404" t="s">
        <v>483</v>
      </c>
      <c r="Q2" s="404" t="s">
        <v>477</v>
      </c>
      <c r="R2" s="404" t="s">
        <v>855</v>
      </c>
      <c r="S2" s="405" t="s">
        <v>484</v>
      </c>
      <c r="T2" s="406"/>
      <c r="U2" s="405"/>
      <c r="V2" s="404" t="s">
        <v>485</v>
      </c>
      <c r="W2" s="405"/>
      <c r="X2" s="405" t="s">
        <v>483</v>
      </c>
      <c r="Y2" s="405" t="s">
        <v>477</v>
      </c>
      <c r="Z2" s="404" t="s">
        <v>855</v>
      </c>
      <c r="AA2" s="405"/>
      <c r="AB2" s="399"/>
      <c r="AC2" s="401"/>
      <c r="AD2" s="401"/>
      <c r="AE2" s="407" t="s">
        <v>477</v>
      </c>
      <c r="AF2" s="407" t="s">
        <v>511</v>
      </c>
      <c r="AG2" s="407" t="s">
        <v>510</v>
      </c>
      <c r="AH2" s="407" t="s">
        <v>483</v>
      </c>
      <c r="AI2" s="399"/>
    </row>
    <row r="3" ht="12.0" customHeight="1">
      <c r="A3" s="401" t="s">
        <v>1177</v>
      </c>
      <c r="B3" s="401"/>
      <c r="C3" s="421">
        <v>27318.0</v>
      </c>
      <c r="D3" s="399"/>
      <c r="E3" s="399"/>
      <c r="F3" s="399"/>
      <c r="G3" s="399"/>
      <c r="H3" s="404"/>
      <c r="I3" s="408" t="s">
        <v>342</v>
      </c>
      <c r="J3" s="404"/>
      <c r="K3" s="404" t="s">
        <v>541</v>
      </c>
      <c r="L3" s="404"/>
      <c r="M3" s="404" t="s">
        <v>542</v>
      </c>
      <c r="N3" s="404" t="s">
        <v>485</v>
      </c>
      <c r="O3" s="404" t="s">
        <v>543</v>
      </c>
      <c r="P3" s="404" t="s">
        <v>544</v>
      </c>
      <c r="Q3" s="404" t="s">
        <v>544</v>
      </c>
      <c r="R3" s="404" t="s">
        <v>544</v>
      </c>
      <c r="S3" s="405" t="s">
        <v>545</v>
      </c>
      <c r="T3" s="406"/>
      <c r="U3" s="405" t="s">
        <v>542</v>
      </c>
      <c r="V3" s="405" t="s">
        <v>544</v>
      </c>
      <c r="W3" s="405" t="s">
        <v>546</v>
      </c>
      <c r="X3" s="405" t="s">
        <v>544</v>
      </c>
      <c r="Y3" s="405" t="s">
        <v>544</v>
      </c>
      <c r="Z3" s="404" t="s">
        <v>544</v>
      </c>
      <c r="AA3" s="405"/>
      <c r="AB3" s="399"/>
      <c r="AC3" s="401" t="s">
        <v>492</v>
      </c>
      <c r="AD3" s="401"/>
      <c r="AE3" s="407" t="s">
        <v>544</v>
      </c>
      <c r="AF3" s="407" t="s">
        <v>544</v>
      </c>
      <c r="AG3" s="407" t="s">
        <v>544</v>
      </c>
      <c r="AH3" s="407" t="s">
        <v>544</v>
      </c>
      <c r="AI3" s="399"/>
    </row>
    <row r="4" ht="12.0" customHeight="1">
      <c r="A4" s="401" t="s">
        <v>1178</v>
      </c>
      <c r="B4" s="401"/>
      <c r="C4" s="421">
        <v>8518.0</v>
      </c>
      <c r="D4" s="399"/>
      <c r="E4" s="399"/>
      <c r="F4" s="399"/>
      <c r="G4" s="399"/>
      <c r="H4" s="409" t="s">
        <v>343</v>
      </c>
      <c r="I4" s="410" t="s">
        <v>344</v>
      </c>
      <c r="J4" s="409" t="s">
        <v>345</v>
      </c>
      <c r="K4" s="409" t="s">
        <v>364</v>
      </c>
      <c r="L4" s="409" t="s">
        <v>347</v>
      </c>
      <c r="M4" s="409" t="s">
        <v>548</v>
      </c>
      <c r="N4" s="409" t="s">
        <v>549</v>
      </c>
      <c r="O4" s="409" t="s">
        <v>550</v>
      </c>
      <c r="P4" s="409" t="s">
        <v>550</v>
      </c>
      <c r="Q4" s="409" t="s">
        <v>550</v>
      </c>
      <c r="R4" s="409" t="s">
        <v>550</v>
      </c>
      <c r="S4" s="411" t="s">
        <v>551</v>
      </c>
      <c r="T4" s="412" t="s">
        <v>289</v>
      </c>
      <c r="U4" s="411" t="s">
        <v>360</v>
      </c>
      <c r="V4" s="411" t="s">
        <v>360</v>
      </c>
      <c r="W4" s="411" t="s">
        <v>360</v>
      </c>
      <c r="X4" s="411" t="s">
        <v>360</v>
      </c>
      <c r="Y4" s="411" t="s">
        <v>360</v>
      </c>
      <c r="Z4" s="411" t="s">
        <v>360</v>
      </c>
      <c r="AA4" s="411" t="s">
        <v>294</v>
      </c>
      <c r="AB4" s="399"/>
      <c r="AC4" s="401" t="s">
        <v>552</v>
      </c>
      <c r="AD4" s="401"/>
      <c r="AE4" s="407" t="s">
        <v>553</v>
      </c>
      <c r="AF4" s="407" t="s">
        <v>553</v>
      </c>
      <c r="AG4" s="407" t="s">
        <v>553</v>
      </c>
      <c r="AH4" s="407" t="s">
        <v>553</v>
      </c>
      <c r="AI4" s="399"/>
    </row>
    <row r="5" ht="12.0" customHeight="1">
      <c r="A5" s="399"/>
      <c r="B5" s="399"/>
      <c r="C5" s="399"/>
      <c r="D5" s="399"/>
      <c r="E5" s="399"/>
      <c r="F5" s="399"/>
      <c r="G5" s="399"/>
      <c r="H5" s="399"/>
      <c r="I5" s="399"/>
      <c r="J5" s="399"/>
      <c r="K5" s="399"/>
      <c r="L5" s="399"/>
      <c r="M5" s="399"/>
      <c r="N5" s="399"/>
      <c r="O5" s="399"/>
      <c r="P5" s="399"/>
      <c r="Q5" s="399"/>
      <c r="R5" s="399"/>
      <c r="S5" s="400"/>
      <c r="T5" s="399"/>
      <c r="U5" s="400"/>
      <c r="V5" s="400"/>
      <c r="W5" s="400"/>
      <c r="X5" s="400"/>
      <c r="Y5" s="400"/>
      <c r="Z5" s="400"/>
      <c r="AA5" s="400"/>
      <c r="AB5" s="399"/>
      <c r="AC5" s="401"/>
      <c r="AD5" s="401"/>
      <c r="AE5" s="401"/>
      <c r="AF5" s="401"/>
      <c r="AG5" s="401"/>
      <c r="AH5" s="401"/>
      <c r="AI5" s="399"/>
    </row>
    <row r="6" ht="12.0" customHeight="1">
      <c r="A6" s="399"/>
      <c r="B6" s="413" t="s">
        <v>1179</v>
      </c>
      <c r="C6" s="399"/>
      <c r="D6" s="399"/>
      <c r="E6" s="399"/>
      <c r="F6" s="399"/>
      <c r="G6" s="399"/>
      <c r="H6" s="399"/>
      <c r="I6" s="399"/>
      <c r="J6" s="399"/>
      <c r="K6" s="399"/>
      <c r="L6" s="399"/>
      <c r="M6" s="399"/>
      <c r="N6" s="399"/>
      <c r="O6" s="399"/>
      <c r="P6" s="399"/>
      <c r="Q6" s="399"/>
      <c r="R6" s="399"/>
      <c r="S6" s="400"/>
      <c r="T6" s="399"/>
      <c r="U6" s="400"/>
      <c r="V6" s="400"/>
      <c r="W6" s="400"/>
      <c r="X6" s="400"/>
      <c r="Y6" s="400"/>
      <c r="Z6" s="400"/>
      <c r="AA6" s="414">
        <v>3.352397402934259E7</v>
      </c>
      <c r="AB6" s="399"/>
      <c r="AC6" s="401"/>
      <c r="AD6" s="401"/>
      <c r="AE6" s="401"/>
      <c r="AF6" s="401"/>
      <c r="AG6" s="401"/>
      <c r="AH6" s="401"/>
      <c r="AI6" s="399"/>
    </row>
    <row r="7" ht="12.0" customHeight="1">
      <c r="A7" s="399"/>
      <c r="B7" s="399"/>
      <c r="C7" s="399"/>
      <c r="D7" s="399"/>
      <c r="E7" s="399"/>
      <c r="F7" s="399"/>
      <c r="G7" s="399"/>
      <c r="H7" s="399"/>
      <c r="I7" s="399"/>
      <c r="J7" s="399"/>
      <c r="K7" s="399"/>
      <c r="L7" s="399"/>
      <c r="M7" s="399"/>
      <c r="N7" s="399"/>
      <c r="O7" s="399"/>
      <c r="P7" s="399"/>
      <c r="Q7" s="399"/>
      <c r="R7" s="399"/>
      <c r="S7" s="400"/>
      <c r="T7" s="399"/>
      <c r="U7" s="400"/>
      <c r="V7" s="400"/>
      <c r="W7" s="400"/>
      <c r="X7" s="400"/>
      <c r="Y7" s="400"/>
      <c r="Z7" s="400"/>
      <c r="AA7" s="414"/>
      <c r="AB7" s="399"/>
      <c r="AC7" s="401"/>
      <c r="AD7" s="401"/>
      <c r="AE7" s="401"/>
      <c r="AF7" s="401"/>
      <c r="AG7" s="401"/>
      <c r="AH7" s="401"/>
      <c r="AI7" s="399"/>
    </row>
    <row r="8" ht="15.0" customHeight="1">
      <c r="A8" s="399"/>
      <c r="B8" s="413" t="s">
        <v>555</v>
      </c>
      <c r="C8" s="413"/>
      <c r="D8" s="415">
        <v>0.4</v>
      </c>
      <c r="E8" s="399"/>
      <c r="F8" s="399"/>
      <c r="G8" s="399"/>
      <c r="H8" s="399"/>
      <c r="I8" s="399"/>
      <c r="J8" s="399"/>
      <c r="K8" s="399"/>
      <c r="L8" s="399"/>
      <c r="M8" s="399"/>
      <c r="N8" s="399"/>
      <c r="O8" s="399"/>
      <c r="P8" s="399"/>
      <c r="Q8" s="399"/>
      <c r="R8" s="399"/>
      <c r="S8" s="400"/>
      <c r="T8" s="399"/>
      <c r="U8" s="400"/>
      <c r="V8" s="400"/>
      <c r="W8" s="400"/>
      <c r="X8" s="400"/>
      <c r="Y8" s="400"/>
      <c r="Z8" s="400"/>
      <c r="AA8" s="414">
        <v>9578278.294097884</v>
      </c>
      <c r="AB8" s="399"/>
      <c r="AC8" s="401"/>
      <c r="AD8" s="401"/>
      <c r="AE8" s="401"/>
      <c r="AF8" s="401"/>
      <c r="AG8" s="401"/>
      <c r="AH8" s="401"/>
      <c r="AI8" s="399"/>
    </row>
    <row r="9" ht="12.0" customHeight="1">
      <c r="A9" s="399"/>
      <c r="B9" s="399"/>
      <c r="C9" s="399"/>
      <c r="D9" s="399"/>
      <c r="E9" s="399"/>
      <c r="F9" s="399"/>
      <c r="G9" s="399"/>
      <c r="H9" s="399"/>
      <c r="I9" s="399"/>
      <c r="J9" s="399"/>
      <c r="K9" s="399"/>
      <c r="L9" s="399"/>
      <c r="M9" s="399"/>
      <c r="N9" s="399"/>
      <c r="O9" s="399"/>
      <c r="P9" s="399"/>
      <c r="Q9" s="399"/>
      <c r="R9" s="399"/>
      <c r="S9" s="400"/>
      <c r="T9" s="399"/>
      <c r="U9" s="400"/>
      <c r="V9" s="400"/>
      <c r="W9" s="400"/>
      <c r="X9" s="400"/>
      <c r="Y9" s="400"/>
      <c r="Z9" s="400"/>
      <c r="AA9" s="400"/>
      <c r="AB9" s="399"/>
      <c r="AC9" s="401"/>
      <c r="AD9" s="401"/>
      <c r="AE9" s="401"/>
      <c r="AF9" s="401"/>
      <c r="AG9" s="401"/>
      <c r="AH9" s="401"/>
      <c r="AI9" s="399"/>
    </row>
    <row r="10" ht="12.0" customHeight="1">
      <c r="A10" s="416">
        <v>1.0</v>
      </c>
      <c r="B10" s="413" t="s">
        <v>1180</v>
      </c>
      <c r="C10" s="399"/>
      <c r="D10" s="399"/>
      <c r="E10" s="399"/>
      <c r="F10" s="399"/>
      <c r="G10" s="399"/>
      <c r="H10" s="399"/>
      <c r="I10" s="399"/>
      <c r="J10" s="399"/>
      <c r="K10" s="399"/>
      <c r="L10" s="399"/>
      <c r="M10" s="399"/>
      <c r="N10" s="399"/>
      <c r="O10" s="399"/>
      <c r="P10" s="399"/>
      <c r="Q10" s="399"/>
      <c r="R10" s="399"/>
      <c r="S10" s="400"/>
      <c r="T10" s="399"/>
      <c r="U10" s="400"/>
      <c r="V10" s="400"/>
      <c r="W10" s="400"/>
      <c r="X10" s="400"/>
      <c r="Y10" s="400"/>
      <c r="Z10" s="400"/>
      <c r="AA10" s="414">
        <v>2.394569573524471E7</v>
      </c>
      <c r="AB10" s="399"/>
      <c r="AC10" s="401"/>
      <c r="AD10" s="401"/>
      <c r="AE10" s="401"/>
      <c r="AF10" s="401"/>
      <c r="AG10" s="401"/>
      <c r="AH10" s="401"/>
      <c r="AI10" s="399"/>
    </row>
    <row r="11" ht="12.75" customHeight="1">
      <c r="A11" s="416"/>
      <c r="B11" s="413"/>
      <c r="C11" s="399"/>
      <c r="D11" s="399"/>
      <c r="E11" s="399"/>
      <c r="F11" s="399"/>
      <c r="G11" s="493"/>
      <c r="H11" s="399"/>
      <c r="I11" s="399"/>
      <c r="J11" s="399"/>
      <c r="K11" s="399"/>
      <c r="L11" s="399"/>
      <c r="M11" s="399"/>
      <c r="N11" s="399"/>
      <c r="O11" s="399"/>
      <c r="P11" s="399"/>
      <c r="Q11" s="399"/>
      <c r="R11" s="399"/>
      <c r="S11" s="400"/>
      <c r="T11" s="399"/>
      <c r="U11" s="400"/>
      <c r="V11" s="400"/>
      <c r="W11" s="400"/>
      <c r="X11" s="400"/>
      <c r="Y11" s="400"/>
      <c r="Z11" s="400"/>
      <c r="AA11" s="414"/>
      <c r="AB11" s="399"/>
      <c r="AC11" s="401"/>
      <c r="AD11" s="401"/>
      <c r="AE11" s="401"/>
      <c r="AF11" s="401"/>
      <c r="AG11" s="401"/>
      <c r="AH11" s="401"/>
      <c r="AI11" s="399"/>
    </row>
    <row r="12" ht="12.75" customHeight="1">
      <c r="A12" s="416"/>
      <c r="B12" s="413" t="s">
        <v>1181</v>
      </c>
      <c r="C12" s="399"/>
      <c r="D12" s="399"/>
      <c r="E12" s="399"/>
      <c r="F12" s="399"/>
      <c r="G12" s="399"/>
      <c r="H12" s="399"/>
      <c r="I12" s="399"/>
      <c r="J12" s="399"/>
      <c r="K12" s="399"/>
      <c r="L12" s="399"/>
      <c r="M12" s="399"/>
      <c r="N12" s="399"/>
      <c r="O12" s="399"/>
      <c r="P12" s="399"/>
      <c r="Q12" s="399"/>
      <c r="R12" s="399"/>
      <c r="S12" s="400"/>
      <c r="T12" s="399"/>
      <c r="U12" s="400"/>
      <c r="V12" s="400"/>
      <c r="W12" s="400"/>
      <c r="X12" s="400"/>
      <c r="Y12" s="415">
        <v>0.24</v>
      </c>
      <c r="Z12" s="415"/>
      <c r="AA12" s="414">
        <v>4634650.787466719</v>
      </c>
      <c r="AB12" s="399"/>
      <c r="AC12" s="401"/>
      <c r="AD12" s="401"/>
      <c r="AE12" s="401"/>
      <c r="AF12" s="401"/>
      <c r="AG12" s="401"/>
      <c r="AH12" s="401"/>
      <c r="AI12" s="399"/>
    </row>
    <row r="13" ht="12.0" customHeight="1">
      <c r="A13" s="399"/>
      <c r="B13" s="399"/>
      <c r="C13" s="399"/>
      <c r="D13" s="399"/>
      <c r="E13" s="399"/>
      <c r="F13" s="399"/>
      <c r="G13" s="399"/>
      <c r="H13" s="399"/>
      <c r="I13" s="399"/>
      <c r="J13" s="399"/>
      <c r="K13" s="399"/>
      <c r="L13" s="399"/>
      <c r="M13" s="399"/>
      <c r="N13" s="399"/>
      <c r="O13" s="399"/>
      <c r="P13" s="399"/>
      <c r="Q13" s="399"/>
      <c r="R13" s="399"/>
      <c r="S13" s="400"/>
      <c r="T13" s="399"/>
      <c r="U13" s="400"/>
      <c r="V13" s="400"/>
      <c r="W13" s="400"/>
      <c r="X13" s="400"/>
      <c r="Y13" s="400"/>
      <c r="Z13" s="400"/>
      <c r="AA13" s="400"/>
      <c r="AB13" s="399"/>
      <c r="AC13" s="401"/>
      <c r="AD13" s="401"/>
      <c r="AE13" s="401"/>
      <c r="AF13" s="401"/>
      <c r="AG13" s="401"/>
      <c r="AH13" s="401"/>
      <c r="AI13" s="399"/>
    </row>
    <row r="14" ht="12.0" customHeight="1">
      <c r="A14" s="413" t="s">
        <v>1182</v>
      </c>
      <c r="B14" s="413" t="s">
        <v>1183</v>
      </c>
      <c r="C14" s="399"/>
      <c r="D14" s="399"/>
      <c r="E14" s="399"/>
      <c r="F14" s="399"/>
      <c r="G14" s="399"/>
      <c r="H14" s="399"/>
      <c r="I14" s="399"/>
      <c r="J14" s="399"/>
      <c r="K14" s="399"/>
      <c r="L14" s="399"/>
      <c r="M14" s="399"/>
      <c r="N14" s="399"/>
      <c r="O14" s="399"/>
      <c r="P14" s="399"/>
      <c r="Q14" s="399"/>
      <c r="R14" s="399"/>
      <c r="S14" s="400"/>
      <c r="T14" s="399"/>
      <c r="U14" s="400"/>
      <c r="V14" s="400"/>
      <c r="W14" s="400"/>
      <c r="X14" s="400"/>
      <c r="Y14" s="415">
        <v>0.038</v>
      </c>
      <c r="Z14" s="415"/>
      <c r="AA14" s="414">
        <v>706955.4027124891</v>
      </c>
      <c r="AB14" s="399"/>
      <c r="AC14" s="401"/>
      <c r="AD14" s="401"/>
      <c r="AE14" s="401"/>
      <c r="AF14" s="401"/>
      <c r="AG14" s="401"/>
      <c r="AH14" s="401"/>
      <c r="AI14" s="399"/>
    </row>
    <row r="15" ht="12.0" customHeight="1">
      <c r="A15" s="399"/>
      <c r="B15" s="399"/>
      <c r="C15" s="399"/>
      <c r="D15" s="399"/>
      <c r="E15" s="399"/>
      <c r="F15" s="399"/>
      <c r="G15" s="399"/>
      <c r="H15" s="399"/>
      <c r="I15" s="399"/>
      <c r="J15" s="399"/>
      <c r="K15" s="399"/>
      <c r="L15" s="399"/>
      <c r="M15" s="399"/>
      <c r="N15" s="399"/>
      <c r="O15" s="399"/>
      <c r="P15" s="399"/>
      <c r="Q15" s="399"/>
      <c r="R15" s="399"/>
      <c r="S15" s="400"/>
      <c r="T15" s="399"/>
      <c r="U15" s="400"/>
      <c r="V15" s="400"/>
      <c r="W15" s="400"/>
      <c r="X15" s="400"/>
      <c r="Y15" s="400"/>
      <c r="Z15" s="400"/>
      <c r="AA15" s="400"/>
      <c r="AB15" s="399"/>
      <c r="AC15" s="401"/>
      <c r="AD15" s="401"/>
      <c r="AE15" s="401"/>
      <c r="AF15" s="401"/>
      <c r="AG15" s="401"/>
      <c r="AH15" s="401"/>
      <c r="AI15" s="399"/>
    </row>
    <row r="16" ht="12.0" customHeight="1">
      <c r="A16" s="413" t="s">
        <v>1182</v>
      </c>
      <c r="B16" s="413" t="s">
        <v>1184</v>
      </c>
      <c r="C16" s="399"/>
      <c r="D16" s="399"/>
      <c r="E16" s="399"/>
      <c r="F16" s="399"/>
      <c r="G16" s="399"/>
      <c r="H16" s="399"/>
      <c r="I16" s="399"/>
      <c r="J16" s="399"/>
      <c r="K16" s="399"/>
      <c r="L16" s="399"/>
      <c r="M16" s="399"/>
      <c r="N16" s="399"/>
      <c r="O16" s="399"/>
      <c r="P16" s="399"/>
      <c r="Q16" s="399"/>
      <c r="R16" s="399"/>
      <c r="S16" s="400"/>
      <c r="T16" s="399"/>
      <c r="U16" s="400"/>
      <c r="V16" s="400"/>
      <c r="W16" s="400"/>
      <c r="X16" s="400"/>
      <c r="Y16" s="415">
        <v>0.034</v>
      </c>
      <c r="Z16" s="415"/>
      <c r="AA16" s="414">
        <v>611739.8883290398</v>
      </c>
      <c r="AB16" s="399"/>
      <c r="AC16" s="401"/>
      <c r="AD16" s="401"/>
      <c r="AE16" s="401"/>
      <c r="AF16" s="401"/>
      <c r="AG16" s="401"/>
      <c r="AH16" s="401"/>
      <c r="AI16" s="399"/>
    </row>
    <row r="17" ht="12.0" customHeight="1">
      <c r="A17" s="399"/>
      <c r="B17" s="399"/>
      <c r="C17" s="399"/>
      <c r="D17" s="399"/>
      <c r="E17" s="399"/>
      <c r="F17" s="399"/>
      <c r="G17" s="399"/>
      <c r="H17" s="399"/>
      <c r="I17" s="399"/>
      <c r="J17" s="399"/>
      <c r="K17" s="399"/>
      <c r="L17" s="399"/>
      <c r="M17" s="399"/>
      <c r="N17" s="399"/>
      <c r="O17" s="399"/>
      <c r="P17" s="399"/>
      <c r="Q17" s="399"/>
      <c r="R17" s="399"/>
      <c r="S17" s="400"/>
      <c r="T17" s="399"/>
      <c r="U17" s="400"/>
      <c r="V17" s="400"/>
      <c r="W17" s="400"/>
      <c r="X17" s="400"/>
      <c r="Y17" s="400"/>
      <c r="Z17" s="400"/>
      <c r="AA17" s="400"/>
      <c r="AB17" s="399"/>
      <c r="AC17" s="401"/>
      <c r="AD17" s="401"/>
      <c r="AE17" s="401"/>
      <c r="AF17" s="401"/>
      <c r="AG17" s="401"/>
      <c r="AH17" s="401"/>
      <c r="AI17" s="399"/>
    </row>
    <row r="18" ht="12.0" customHeight="1">
      <c r="A18" s="413" t="s">
        <v>1182</v>
      </c>
      <c r="B18" s="413" t="s">
        <v>1185</v>
      </c>
      <c r="C18" s="399"/>
      <c r="D18" s="399"/>
      <c r="E18" s="399"/>
      <c r="F18" s="399"/>
      <c r="G18" s="399"/>
      <c r="H18" s="399"/>
      <c r="I18" s="399"/>
      <c r="J18" s="399"/>
      <c r="K18" s="399"/>
      <c r="L18" s="399"/>
      <c r="M18" s="399"/>
      <c r="N18" s="399"/>
      <c r="O18" s="399"/>
      <c r="P18" s="399"/>
      <c r="Q18" s="399"/>
      <c r="R18" s="399"/>
      <c r="S18" s="400"/>
      <c r="T18" s="399"/>
      <c r="U18" s="400"/>
      <c r="V18" s="400"/>
      <c r="W18" s="400"/>
      <c r="X18" s="400"/>
      <c r="Y18" s="415">
        <v>0.083</v>
      </c>
      <c r="Z18" s="415"/>
      <c r="AA18" s="414">
        <v>1320393.4761353903</v>
      </c>
      <c r="AB18" s="399" t="s">
        <v>562</v>
      </c>
      <c r="AC18" s="401"/>
      <c r="AD18" s="401"/>
      <c r="AE18" s="401"/>
      <c r="AF18" s="401"/>
      <c r="AG18" s="401"/>
      <c r="AH18" s="401"/>
      <c r="AI18" s="399"/>
    </row>
    <row r="19" ht="12.0" customHeight="1">
      <c r="A19" s="399"/>
      <c r="B19" s="399"/>
      <c r="C19" s="399"/>
      <c r="D19" s="399"/>
      <c r="E19" s="399"/>
      <c r="F19" s="399"/>
      <c r="G19" s="399"/>
      <c r="H19" s="399"/>
      <c r="I19" s="399"/>
      <c r="J19" s="399"/>
      <c r="K19" s="399"/>
      <c r="L19" s="399"/>
      <c r="M19" s="399"/>
      <c r="N19" s="399"/>
      <c r="O19" s="399"/>
      <c r="P19" s="399"/>
      <c r="Q19" s="399"/>
      <c r="R19" s="399"/>
      <c r="S19" s="400"/>
      <c r="T19" s="399"/>
      <c r="U19" s="400"/>
      <c r="V19" s="400"/>
      <c r="W19" s="400"/>
      <c r="X19" s="400"/>
      <c r="Y19" s="400"/>
      <c r="Z19" s="400"/>
      <c r="AA19" s="400"/>
      <c r="AB19" s="399"/>
      <c r="AC19" s="401"/>
      <c r="AD19" s="401"/>
      <c r="AE19" s="401"/>
      <c r="AF19" s="401"/>
      <c r="AG19" s="401"/>
      <c r="AH19" s="401"/>
      <c r="AI19" s="399"/>
    </row>
    <row r="20" ht="12.0" customHeight="1">
      <c r="A20" s="413" t="s">
        <v>1182</v>
      </c>
      <c r="B20" s="413" t="s">
        <v>1186</v>
      </c>
      <c r="C20" s="399"/>
      <c r="D20" s="399"/>
      <c r="E20" s="399"/>
      <c r="F20" s="399"/>
      <c r="G20" s="399"/>
      <c r="H20" s="399"/>
      <c r="I20" s="399"/>
      <c r="J20" s="399"/>
      <c r="K20" s="399"/>
      <c r="L20" s="399"/>
      <c r="M20" s="399"/>
      <c r="N20" s="399"/>
      <c r="O20" s="399"/>
      <c r="P20" s="399"/>
      <c r="Q20" s="399"/>
      <c r="R20" s="399"/>
      <c r="S20" s="400"/>
      <c r="T20" s="399"/>
      <c r="U20" s="400"/>
      <c r="V20" s="400"/>
      <c r="W20" s="400"/>
      <c r="X20" s="400"/>
      <c r="Y20" s="415">
        <v>0.048</v>
      </c>
      <c r="Z20" s="415"/>
      <c r="AA20" s="414">
        <v>763601.0464397438</v>
      </c>
      <c r="AB20" s="399" t="s">
        <v>562</v>
      </c>
      <c r="AC20" s="401"/>
      <c r="AD20" s="401"/>
      <c r="AE20" s="401"/>
      <c r="AF20" s="401"/>
      <c r="AG20" s="401"/>
      <c r="AH20" s="401"/>
      <c r="AI20" s="399"/>
    </row>
    <row r="21" ht="12.0" customHeight="1">
      <c r="A21" s="399"/>
      <c r="B21" s="399"/>
      <c r="C21" s="399"/>
      <c r="D21" s="399"/>
      <c r="E21" s="399"/>
      <c r="F21" s="399"/>
      <c r="G21" s="399"/>
      <c r="H21" s="399"/>
      <c r="I21" s="399"/>
      <c r="J21" s="399"/>
      <c r="K21" s="399"/>
      <c r="L21" s="399"/>
      <c r="M21" s="399"/>
      <c r="N21" s="399"/>
      <c r="O21" s="399"/>
      <c r="P21" s="399"/>
      <c r="Q21" s="399"/>
      <c r="R21" s="399"/>
      <c r="S21" s="400"/>
      <c r="T21" s="399"/>
      <c r="U21" s="400"/>
      <c r="V21" s="400"/>
      <c r="W21" s="400"/>
      <c r="X21" s="400"/>
      <c r="Y21" s="400"/>
      <c r="Z21" s="400"/>
      <c r="AA21" s="400"/>
      <c r="AB21" s="399"/>
      <c r="AC21" s="401"/>
      <c r="AD21" s="401"/>
      <c r="AE21" s="401"/>
      <c r="AF21" s="401"/>
      <c r="AG21" s="401"/>
      <c r="AH21" s="401"/>
      <c r="AI21" s="399"/>
    </row>
    <row r="22" ht="12.0" customHeight="1">
      <c r="A22" s="417">
        <v>1.0</v>
      </c>
      <c r="B22" s="413" t="s">
        <v>1187</v>
      </c>
      <c r="C22" s="413"/>
      <c r="D22" s="413"/>
      <c r="E22" s="413"/>
      <c r="F22" s="413"/>
      <c r="G22" s="413"/>
      <c r="H22" s="413"/>
      <c r="I22" s="413"/>
      <c r="J22" s="413"/>
      <c r="K22" s="413"/>
      <c r="L22" s="418">
        <v>96067.71428571428</v>
      </c>
      <c r="M22" s="418">
        <v>7356.012438333333</v>
      </c>
      <c r="N22" s="418">
        <v>42.38000000000001</v>
      </c>
      <c r="O22" s="418">
        <v>7.499999999999999</v>
      </c>
      <c r="P22" s="418">
        <v>237.9</v>
      </c>
      <c r="Q22" s="418">
        <v>301673.97839625</v>
      </c>
      <c r="R22" s="418">
        <v>193.2</v>
      </c>
      <c r="S22" s="414">
        <v>5689285.721121368</v>
      </c>
      <c r="T22" s="414">
        <v>7340199.285714285</v>
      </c>
      <c r="U22" s="414">
        <v>1387242.6939568166</v>
      </c>
      <c r="V22" s="414">
        <v>984.5596800000002</v>
      </c>
      <c r="W22" s="414">
        <v>0.0</v>
      </c>
      <c r="X22" s="414">
        <v>4466.927881481481</v>
      </c>
      <c r="Y22" s="414">
        <v>1400268.8546073765</v>
      </c>
      <c r="Z22" s="414">
        <v>85907.0912</v>
      </c>
      <c r="AA22" s="414">
        <v>1.5908355134161329E7</v>
      </c>
      <c r="AB22" s="413"/>
      <c r="AC22" s="419"/>
      <c r="AD22" s="419"/>
      <c r="AE22" s="419"/>
      <c r="AF22" s="419"/>
      <c r="AG22" s="419"/>
      <c r="AH22" s="419"/>
      <c r="AI22" s="413"/>
    </row>
    <row r="23" ht="12.0" customHeight="1">
      <c r="A23" s="420"/>
      <c r="B23" s="399"/>
      <c r="C23" s="399"/>
      <c r="D23" s="399"/>
      <c r="E23" s="399"/>
      <c r="F23" s="399"/>
      <c r="G23" s="399"/>
      <c r="H23" s="399"/>
      <c r="I23" s="399"/>
      <c r="J23" s="399"/>
      <c r="K23" s="399"/>
      <c r="L23" s="399"/>
      <c r="M23" s="399"/>
      <c r="N23" s="399"/>
      <c r="O23" s="399"/>
      <c r="P23" s="399"/>
      <c r="Q23" s="399"/>
      <c r="R23" s="399"/>
      <c r="S23" s="400"/>
      <c r="T23" s="399"/>
      <c r="U23" s="400"/>
      <c r="V23" s="400"/>
      <c r="W23" s="400"/>
      <c r="X23" s="400"/>
      <c r="Y23" s="400"/>
      <c r="Z23" s="400"/>
      <c r="AA23" s="400"/>
      <c r="AB23" s="399"/>
      <c r="AC23" s="401"/>
      <c r="AD23" s="401"/>
      <c r="AE23" s="401"/>
      <c r="AF23" s="401"/>
      <c r="AG23" s="401"/>
      <c r="AH23" s="401"/>
      <c r="AI23" s="399"/>
    </row>
    <row r="24" ht="12.0" customHeight="1">
      <c r="A24" s="401" t="s">
        <v>565</v>
      </c>
      <c r="B24" s="401"/>
      <c r="C24" s="401"/>
      <c r="D24" s="401"/>
      <c r="E24" s="401"/>
      <c r="F24" s="401"/>
      <c r="G24" s="401"/>
      <c r="H24" s="401"/>
      <c r="I24" s="401"/>
      <c r="J24" s="401"/>
      <c r="K24" s="401"/>
      <c r="L24" s="421">
        <v>89325.71428571428</v>
      </c>
      <c r="M24" s="421"/>
      <c r="N24" s="421"/>
      <c r="O24" s="421"/>
      <c r="P24" s="421"/>
      <c r="Q24" s="421"/>
      <c r="R24" s="421"/>
      <c r="S24" s="422">
        <v>4722397.7272324795</v>
      </c>
      <c r="T24" s="422">
        <v>7154519.285714285</v>
      </c>
      <c r="U24" s="422">
        <v>0.0</v>
      </c>
      <c r="V24" s="422">
        <v>0.0</v>
      </c>
      <c r="W24" s="422">
        <v>0.0</v>
      </c>
      <c r="X24" s="422">
        <v>0.0</v>
      </c>
      <c r="Y24" s="422">
        <v>0.0</v>
      </c>
      <c r="Z24" s="422"/>
      <c r="AA24" s="422">
        <v>1.1876917012946766E7</v>
      </c>
      <c r="AB24" s="401"/>
      <c r="AC24" s="401"/>
      <c r="AD24" s="401"/>
      <c r="AE24" s="401"/>
      <c r="AF24" s="401"/>
      <c r="AG24" s="401"/>
      <c r="AH24" s="401"/>
      <c r="AI24" s="401"/>
    </row>
    <row r="25" ht="12.0" customHeight="1">
      <c r="A25" s="399"/>
      <c r="B25" s="399"/>
      <c r="C25" s="399"/>
      <c r="D25" s="399"/>
      <c r="E25" s="399"/>
      <c r="F25" s="399"/>
      <c r="G25" s="399"/>
      <c r="H25" s="399"/>
      <c r="I25" s="399"/>
      <c r="J25" s="399"/>
      <c r="K25" s="399"/>
      <c r="L25" s="423"/>
      <c r="M25" s="423"/>
      <c r="N25" s="423"/>
      <c r="O25" s="423"/>
      <c r="P25" s="423"/>
      <c r="Q25" s="423"/>
      <c r="R25" s="423"/>
      <c r="S25" s="400"/>
      <c r="T25" s="400"/>
      <c r="U25" s="400"/>
      <c r="V25" s="400"/>
      <c r="W25" s="400"/>
      <c r="X25" s="400"/>
      <c r="Y25" s="400"/>
      <c r="Z25" s="400"/>
      <c r="AA25" s="400"/>
      <c r="AB25" s="399"/>
      <c r="AC25" s="401"/>
      <c r="AD25" s="401"/>
      <c r="AE25" s="401"/>
      <c r="AF25" s="401"/>
      <c r="AG25" s="401"/>
      <c r="AH25" s="401"/>
      <c r="AI25" s="399"/>
    </row>
    <row r="26" ht="12.0" customHeight="1">
      <c r="A26" s="424"/>
      <c r="B26" s="399"/>
      <c r="C26" s="399" t="s">
        <v>566</v>
      </c>
      <c r="D26" s="399"/>
      <c r="E26" s="399"/>
      <c r="F26" s="425">
        <v>933.0</v>
      </c>
      <c r="G26" s="426" t="s">
        <v>567</v>
      </c>
      <c r="H26" s="427">
        <v>133.28571428571428</v>
      </c>
      <c r="I26" s="494" t="s">
        <v>861</v>
      </c>
      <c r="J26" s="399"/>
      <c r="K26" s="399"/>
      <c r="L26" s="423"/>
      <c r="M26" s="423"/>
      <c r="N26" s="423"/>
      <c r="O26" s="423"/>
      <c r="P26" s="423"/>
      <c r="Q26" s="423"/>
      <c r="R26" s="423"/>
      <c r="S26" s="400"/>
      <c r="T26" s="400"/>
      <c r="U26" s="400"/>
      <c r="V26" s="400"/>
      <c r="W26" s="400"/>
      <c r="X26" s="400"/>
      <c r="Y26" s="400"/>
      <c r="Z26" s="400"/>
      <c r="AA26" s="400"/>
      <c r="AB26" s="445"/>
      <c r="AC26" s="401"/>
      <c r="AD26" s="401"/>
      <c r="AE26" s="401"/>
      <c r="AF26" s="401"/>
      <c r="AG26" s="401"/>
      <c r="AH26" s="401"/>
      <c r="AI26" s="399"/>
    </row>
    <row r="27" ht="12.0" customHeight="1">
      <c r="A27" s="424"/>
      <c r="B27" s="399"/>
      <c r="C27" s="424"/>
      <c r="D27" s="399"/>
      <c r="E27" s="399"/>
      <c r="F27" s="429">
        <v>666.4285714285713</v>
      </c>
      <c r="G27" s="424" t="s">
        <v>569</v>
      </c>
      <c r="H27" s="399"/>
      <c r="I27" s="424"/>
      <c r="J27" s="399"/>
      <c r="K27" s="399"/>
      <c r="L27" s="423"/>
      <c r="M27" s="423"/>
      <c r="N27" s="423"/>
      <c r="O27" s="423"/>
      <c r="P27" s="423"/>
      <c r="Q27" s="423"/>
      <c r="R27" s="423"/>
      <c r="S27" s="400"/>
      <c r="T27" s="400"/>
      <c r="U27" s="400"/>
      <c r="V27" s="400"/>
      <c r="W27" s="400"/>
      <c r="X27" s="400"/>
      <c r="Y27" s="400"/>
      <c r="Z27" s="400"/>
      <c r="AA27" s="400"/>
      <c r="AB27" s="445"/>
      <c r="AC27" s="401"/>
      <c r="AD27" s="401"/>
      <c r="AE27" s="401"/>
      <c r="AF27" s="401"/>
      <c r="AG27" s="401"/>
      <c r="AH27" s="401"/>
      <c r="AI27" s="399"/>
    </row>
    <row r="28" ht="12.0" customHeight="1">
      <c r="A28" s="424"/>
      <c r="B28" s="399"/>
      <c r="C28" s="399"/>
      <c r="D28" s="399"/>
      <c r="E28" s="423"/>
      <c r="F28" s="399"/>
      <c r="G28" s="430"/>
      <c r="H28" s="399"/>
      <c r="I28" s="431"/>
      <c r="J28" s="424"/>
      <c r="K28" s="424"/>
      <c r="L28" s="423"/>
      <c r="M28" s="423"/>
      <c r="N28" s="423"/>
      <c r="O28" s="423"/>
      <c r="P28" s="432"/>
      <c r="Q28" s="423"/>
      <c r="R28" s="423"/>
      <c r="S28" s="400"/>
      <c r="T28" s="400"/>
      <c r="U28" s="400"/>
      <c r="V28" s="400"/>
      <c r="W28" s="400"/>
      <c r="X28" s="400"/>
      <c r="Y28" s="400"/>
      <c r="Z28" s="400"/>
      <c r="AA28" s="400"/>
      <c r="AB28" s="445"/>
      <c r="AC28" s="401"/>
      <c r="AD28" s="401"/>
      <c r="AE28" s="401"/>
      <c r="AF28" s="401"/>
      <c r="AG28" s="401"/>
      <c r="AH28" s="401"/>
      <c r="AI28" s="399"/>
    </row>
    <row r="29" ht="12.0" customHeight="1">
      <c r="A29" s="424"/>
      <c r="B29" s="399"/>
      <c r="C29" s="399" t="s">
        <v>573</v>
      </c>
      <c r="D29" s="399"/>
      <c r="E29" s="423">
        <v>2026764.2857142857</v>
      </c>
      <c r="F29" s="399" t="s">
        <v>574</v>
      </c>
      <c r="G29" s="399"/>
      <c r="H29" s="399"/>
      <c r="I29" s="399"/>
      <c r="J29" s="399"/>
      <c r="K29" s="399"/>
      <c r="L29" s="423"/>
      <c r="M29" s="423"/>
      <c r="N29" s="423"/>
      <c r="O29" s="423"/>
      <c r="P29" s="423"/>
      <c r="Q29" s="423"/>
      <c r="R29" s="423"/>
      <c r="S29" s="400"/>
      <c r="T29" s="400"/>
      <c r="U29" s="400"/>
      <c r="V29" s="400"/>
      <c r="W29" s="400"/>
      <c r="X29" s="400"/>
      <c r="Y29" s="400"/>
      <c r="Z29" s="400"/>
      <c r="AA29" s="400"/>
      <c r="AB29" s="445"/>
      <c r="AC29" s="401"/>
      <c r="AD29" s="401"/>
      <c r="AE29" s="401"/>
      <c r="AF29" s="401"/>
      <c r="AG29" s="401"/>
      <c r="AH29" s="401"/>
      <c r="AI29" s="399"/>
    </row>
    <row r="30" ht="12.0" customHeight="1">
      <c r="A30" s="424"/>
      <c r="B30" s="399"/>
      <c r="C30" s="399"/>
      <c r="D30" s="399"/>
      <c r="E30" s="399"/>
      <c r="F30" s="399"/>
      <c r="G30" s="399"/>
      <c r="H30" s="399"/>
      <c r="I30" s="399"/>
      <c r="J30" s="399"/>
      <c r="K30" s="399"/>
      <c r="L30" s="423"/>
      <c r="M30" s="423"/>
      <c r="N30" s="423"/>
      <c r="O30" s="423"/>
      <c r="P30" s="423"/>
      <c r="Q30" s="423"/>
      <c r="R30" s="423"/>
      <c r="S30" s="400"/>
      <c r="T30" s="400"/>
      <c r="U30" s="400"/>
      <c r="V30" s="400"/>
      <c r="W30" s="400"/>
      <c r="X30" s="400"/>
      <c r="Y30" s="400"/>
      <c r="Z30" s="400"/>
      <c r="AA30" s="400"/>
      <c r="AB30" s="445"/>
      <c r="AC30" s="401"/>
      <c r="AD30" s="401"/>
      <c r="AE30" s="401"/>
      <c r="AF30" s="401"/>
      <c r="AG30" s="401"/>
      <c r="AH30" s="401"/>
      <c r="AI30" s="399"/>
    </row>
    <row r="31" ht="12.0" customHeight="1">
      <c r="A31" s="424"/>
      <c r="B31" s="424">
        <v>1.1</v>
      </c>
      <c r="C31" s="399" t="s">
        <v>296</v>
      </c>
      <c r="D31" s="399"/>
      <c r="E31" s="399"/>
      <c r="F31" s="399"/>
      <c r="G31" s="399"/>
      <c r="H31" s="399"/>
      <c r="I31" s="399"/>
      <c r="J31" s="399"/>
      <c r="K31" s="431"/>
      <c r="L31" s="423">
        <v>53314.28571428571</v>
      </c>
      <c r="M31" s="423"/>
      <c r="N31" s="423"/>
      <c r="O31" s="423"/>
      <c r="P31" s="423"/>
      <c r="Q31" s="423"/>
      <c r="R31" s="423"/>
      <c r="S31" s="400"/>
      <c r="T31" s="400">
        <v>4403760.0</v>
      </c>
      <c r="U31" s="400"/>
      <c r="V31" s="400"/>
      <c r="W31" s="400"/>
      <c r="X31" s="400"/>
      <c r="Y31" s="400"/>
      <c r="Z31" s="400"/>
      <c r="AA31" s="400">
        <v>4403760.0</v>
      </c>
      <c r="AB31" s="445"/>
      <c r="AC31" s="401"/>
      <c r="AD31" s="401"/>
      <c r="AE31" s="401"/>
      <c r="AF31" s="401"/>
      <c r="AG31" s="401"/>
      <c r="AH31" s="401"/>
      <c r="AI31" s="399"/>
    </row>
    <row r="32" ht="12.0" customHeight="1">
      <c r="A32" s="424"/>
      <c r="B32" s="424"/>
      <c r="C32" s="399"/>
      <c r="D32" s="399"/>
      <c r="E32" s="399"/>
      <c r="F32" s="399"/>
      <c r="G32" s="399"/>
      <c r="H32" s="399"/>
      <c r="I32" s="399"/>
      <c r="J32" s="399"/>
      <c r="K32" s="399"/>
      <c r="L32" s="423"/>
      <c r="M32" s="423"/>
      <c r="N32" s="423"/>
      <c r="O32" s="423"/>
      <c r="P32" s="423"/>
      <c r="Q32" s="423"/>
      <c r="R32" s="423"/>
      <c r="S32" s="400"/>
      <c r="T32" s="400"/>
      <c r="U32" s="400"/>
      <c r="V32" s="400"/>
      <c r="W32" s="400"/>
      <c r="X32" s="400"/>
      <c r="Y32" s="400"/>
      <c r="Z32" s="400"/>
      <c r="AA32" s="400"/>
      <c r="AB32" s="445"/>
      <c r="AC32" s="401"/>
      <c r="AD32" s="401"/>
      <c r="AE32" s="401"/>
      <c r="AF32" s="401"/>
      <c r="AG32" s="401"/>
      <c r="AH32" s="401"/>
      <c r="AI32" s="399"/>
    </row>
    <row r="33" ht="12.0" customHeight="1">
      <c r="A33" s="424"/>
      <c r="B33" s="424"/>
      <c r="C33" s="433" t="s">
        <v>298</v>
      </c>
      <c r="D33" s="399"/>
      <c r="E33" s="399"/>
      <c r="F33" s="434" t="s">
        <v>357</v>
      </c>
      <c r="G33" s="435" t="s">
        <v>155</v>
      </c>
      <c r="H33" s="434" t="s">
        <v>358</v>
      </c>
      <c r="I33" s="435" t="s">
        <v>359</v>
      </c>
      <c r="J33" s="435" t="s">
        <v>360</v>
      </c>
      <c r="K33" s="435" t="s">
        <v>347</v>
      </c>
      <c r="L33" s="399"/>
      <c r="M33" s="399"/>
      <c r="N33" s="399"/>
      <c r="O33" s="399"/>
      <c r="P33" s="399"/>
      <c r="Q33" s="399"/>
      <c r="R33" s="399"/>
      <c r="S33" s="400"/>
      <c r="T33" s="400"/>
      <c r="U33" s="400"/>
      <c r="V33" s="400"/>
      <c r="W33" s="400"/>
      <c r="X33" s="400"/>
      <c r="Y33" s="400"/>
      <c r="Z33" s="400"/>
      <c r="AA33" s="400"/>
      <c r="AB33" s="399"/>
      <c r="AC33" s="401"/>
      <c r="AD33" s="401"/>
      <c r="AE33" s="401"/>
      <c r="AF33" s="401"/>
      <c r="AG33" s="401"/>
      <c r="AH33" s="401"/>
      <c r="AI33" s="399"/>
    </row>
    <row r="34" ht="12.0" customHeight="1">
      <c r="A34" s="424"/>
      <c r="B34" s="424"/>
      <c r="C34" s="399" t="s">
        <v>375</v>
      </c>
      <c r="D34" s="399"/>
      <c r="E34" s="399"/>
      <c r="F34" s="436">
        <v>1.0</v>
      </c>
      <c r="G34" s="437">
        <v>130.0</v>
      </c>
      <c r="H34" s="430">
        <v>666.4285714285713</v>
      </c>
      <c r="I34" s="438">
        <v>1.0</v>
      </c>
      <c r="J34" s="439">
        <v>693085.7142857142</v>
      </c>
      <c r="K34" s="427">
        <v>5331.428571428571</v>
      </c>
      <c r="L34" s="399"/>
      <c r="M34" s="399"/>
      <c r="N34" s="399"/>
      <c r="O34" s="399"/>
      <c r="P34" s="399"/>
      <c r="Q34" s="399"/>
      <c r="R34" s="399"/>
      <c r="S34" s="400"/>
      <c r="T34" s="400"/>
      <c r="U34" s="400"/>
      <c r="V34" s="400"/>
      <c r="W34" s="400"/>
      <c r="X34" s="400"/>
      <c r="Y34" s="400"/>
      <c r="Z34" s="400"/>
      <c r="AA34" s="400"/>
      <c r="AB34" s="399"/>
      <c r="AC34" s="401"/>
      <c r="AD34" s="401"/>
      <c r="AE34" s="401"/>
      <c r="AF34" s="401"/>
      <c r="AG34" s="401"/>
      <c r="AH34" s="401"/>
      <c r="AI34" s="399"/>
    </row>
    <row r="35" ht="12.0" customHeight="1">
      <c r="A35" s="424"/>
      <c r="B35" s="424"/>
      <c r="C35" s="399" t="s">
        <v>575</v>
      </c>
      <c r="D35" s="399"/>
      <c r="E35" s="399"/>
      <c r="F35" s="436">
        <v>1.0</v>
      </c>
      <c r="G35" s="437">
        <v>100.0</v>
      </c>
      <c r="H35" s="430">
        <v>666.4285714285713</v>
      </c>
      <c r="I35" s="438">
        <v>1.0</v>
      </c>
      <c r="J35" s="439">
        <v>533142.857142857</v>
      </c>
      <c r="K35" s="427">
        <v>5331.428571428571</v>
      </c>
      <c r="L35" s="399"/>
      <c r="M35" s="399"/>
      <c r="N35" s="399"/>
      <c r="O35" s="399"/>
      <c r="P35" s="399"/>
      <c r="Q35" s="399"/>
      <c r="R35" s="399"/>
      <c r="S35" s="400"/>
      <c r="T35" s="400"/>
      <c r="U35" s="400"/>
      <c r="V35" s="400"/>
      <c r="W35" s="400"/>
      <c r="X35" s="400"/>
      <c r="Y35" s="400"/>
      <c r="Z35" s="400"/>
      <c r="AA35" s="400"/>
      <c r="AB35" s="399"/>
      <c r="AC35" s="401"/>
      <c r="AD35" s="401"/>
      <c r="AE35" s="401"/>
      <c r="AF35" s="401"/>
      <c r="AG35" s="401"/>
      <c r="AH35" s="401"/>
      <c r="AI35" s="399"/>
    </row>
    <row r="36" ht="12.0" customHeight="1">
      <c r="A36" s="424"/>
      <c r="B36" s="424"/>
      <c r="C36" s="399" t="s">
        <v>374</v>
      </c>
      <c r="D36" s="399"/>
      <c r="E36" s="399"/>
      <c r="F36" s="436">
        <v>1.0</v>
      </c>
      <c r="G36" s="437">
        <v>85.0</v>
      </c>
      <c r="H36" s="430">
        <v>666.4285714285713</v>
      </c>
      <c r="I36" s="438">
        <v>1.0</v>
      </c>
      <c r="J36" s="439">
        <v>453171.4285714285</v>
      </c>
      <c r="K36" s="427">
        <v>5331.428571428571</v>
      </c>
      <c r="L36" s="399"/>
      <c r="M36" s="399"/>
      <c r="N36" s="399"/>
      <c r="O36" s="399"/>
      <c r="P36" s="399"/>
      <c r="Q36" s="399"/>
      <c r="R36" s="399"/>
      <c r="S36" s="400"/>
      <c r="T36" s="400"/>
      <c r="U36" s="400"/>
      <c r="V36" s="400"/>
      <c r="W36" s="400"/>
      <c r="X36" s="400"/>
      <c r="Y36" s="400"/>
      <c r="Z36" s="400"/>
      <c r="AA36" s="400"/>
      <c r="AB36" s="399"/>
      <c r="AC36" s="401"/>
      <c r="AD36" s="401"/>
      <c r="AE36" s="401"/>
      <c r="AF36" s="401"/>
      <c r="AG36" s="401"/>
      <c r="AH36" s="401"/>
      <c r="AI36" s="399"/>
    </row>
    <row r="37" ht="12.0" customHeight="1">
      <c r="A37" s="424"/>
      <c r="B37" s="424"/>
      <c r="C37" s="399" t="s">
        <v>576</v>
      </c>
      <c r="D37" s="399"/>
      <c r="E37" s="399"/>
      <c r="F37" s="436">
        <v>1.0</v>
      </c>
      <c r="G37" s="437">
        <v>120.0</v>
      </c>
      <c r="H37" s="430">
        <v>666.4285714285713</v>
      </c>
      <c r="I37" s="438">
        <v>1.0</v>
      </c>
      <c r="J37" s="439">
        <v>639771.4285714285</v>
      </c>
      <c r="K37" s="427">
        <v>5331.428571428571</v>
      </c>
      <c r="L37" s="399"/>
      <c r="M37" s="399"/>
      <c r="N37" s="399"/>
      <c r="O37" s="399"/>
      <c r="P37" s="399"/>
      <c r="Q37" s="399"/>
      <c r="R37" s="399"/>
      <c r="S37" s="400"/>
      <c r="T37" s="400"/>
      <c r="U37" s="400"/>
      <c r="V37" s="400"/>
      <c r="W37" s="400"/>
      <c r="X37" s="400"/>
      <c r="Y37" s="400"/>
      <c r="Z37" s="400"/>
      <c r="AA37" s="400"/>
      <c r="AB37" s="399"/>
      <c r="AC37" s="401"/>
      <c r="AD37" s="401"/>
      <c r="AE37" s="401"/>
      <c r="AF37" s="401"/>
      <c r="AG37" s="401"/>
      <c r="AH37" s="401"/>
      <c r="AI37" s="399"/>
    </row>
    <row r="38" ht="12.0" customHeight="1">
      <c r="A38" s="424"/>
      <c r="B38" s="424"/>
      <c r="C38" s="399" t="s">
        <v>1188</v>
      </c>
      <c r="D38" s="399"/>
      <c r="E38" s="399"/>
      <c r="F38" s="436">
        <v>1.0</v>
      </c>
      <c r="G38" s="437">
        <v>100.0</v>
      </c>
      <c r="H38" s="430">
        <v>666.4285714285713</v>
      </c>
      <c r="I38" s="438">
        <v>1.0</v>
      </c>
      <c r="J38" s="439">
        <v>533142.857142857</v>
      </c>
      <c r="K38" s="427">
        <v>5331.428571428571</v>
      </c>
      <c r="L38" s="399"/>
      <c r="M38" s="399"/>
      <c r="N38" s="399"/>
      <c r="O38" s="399"/>
      <c r="P38" s="399"/>
      <c r="Q38" s="399"/>
      <c r="R38" s="399"/>
      <c r="S38" s="400"/>
      <c r="T38" s="400"/>
      <c r="U38" s="400"/>
      <c r="V38" s="400"/>
      <c r="W38" s="400"/>
      <c r="X38" s="400"/>
      <c r="Y38" s="400"/>
      <c r="Z38" s="400"/>
      <c r="AA38" s="400"/>
      <c r="AB38" s="399"/>
      <c r="AC38" s="401"/>
      <c r="AD38" s="401"/>
      <c r="AE38" s="401"/>
      <c r="AF38" s="401"/>
      <c r="AG38" s="401"/>
      <c r="AH38" s="401"/>
      <c r="AI38" s="399"/>
    </row>
    <row r="39" ht="12.0" customHeight="1">
      <c r="A39" s="424"/>
      <c r="B39" s="424"/>
      <c r="C39" s="399" t="s">
        <v>577</v>
      </c>
      <c r="D39" s="399"/>
      <c r="E39" s="399"/>
      <c r="F39" s="436">
        <v>1.0</v>
      </c>
      <c r="G39" s="437">
        <v>58.0</v>
      </c>
      <c r="H39" s="430">
        <v>666.4285714285713</v>
      </c>
      <c r="I39" s="438">
        <v>1.0</v>
      </c>
      <c r="J39" s="439">
        <v>309222.8571428571</v>
      </c>
      <c r="K39" s="427">
        <v>5331.428571428571</v>
      </c>
      <c r="L39" s="399"/>
      <c r="M39" s="399"/>
      <c r="N39" s="399"/>
      <c r="O39" s="399"/>
      <c r="P39" s="399"/>
      <c r="Q39" s="399"/>
      <c r="R39" s="399"/>
      <c r="S39" s="400"/>
      <c r="T39" s="400"/>
      <c r="U39" s="400"/>
      <c r="V39" s="400"/>
      <c r="W39" s="400"/>
      <c r="X39" s="400"/>
      <c r="Y39" s="400"/>
      <c r="Z39" s="400"/>
      <c r="AA39" s="400"/>
      <c r="AB39" s="399"/>
      <c r="AC39" s="401"/>
      <c r="AD39" s="401"/>
      <c r="AE39" s="401"/>
      <c r="AF39" s="401"/>
      <c r="AG39" s="401"/>
      <c r="AH39" s="401"/>
      <c r="AI39" s="399"/>
    </row>
    <row r="40" ht="12.0" customHeight="1">
      <c r="A40" s="424"/>
      <c r="B40" s="424"/>
      <c r="C40" s="399" t="s">
        <v>579</v>
      </c>
      <c r="D40" s="399"/>
      <c r="E40" s="399"/>
      <c r="F40" s="436">
        <v>1.0</v>
      </c>
      <c r="G40" s="437">
        <v>33.0</v>
      </c>
      <c r="H40" s="430">
        <v>666.4285714285713</v>
      </c>
      <c r="I40" s="438">
        <v>1.0</v>
      </c>
      <c r="J40" s="439">
        <v>175937.14285714284</v>
      </c>
      <c r="K40" s="427">
        <v>5331.428571428571</v>
      </c>
      <c r="L40" s="399"/>
      <c r="M40" s="399"/>
      <c r="N40" s="399"/>
      <c r="O40" s="399"/>
      <c r="P40" s="399"/>
      <c r="Q40" s="399"/>
      <c r="R40" s="399"/>
      <c r="S40" s="400"/>
      <c r="T40" s="400"/>
      <c r="U40" s="400"/>
      <c r="V40" s="400"/>
      <c r="W40" s="400"/>
      <c r="X40" s="400"/>
      <c r="Y40" s="400"/>
      <c r="Z40" s="400"/>
      <c r="AA40" s="400"/>
      <c r="AB40" s="399"/>
      <c r="AC40" s="401"/>
      <c r="AD40" s="401"/>
      <c r="AE40" s="401"/>
      <c r="AF40" s="401"/>
      <c r="AG40" s="401"/>
      <c r="AH40" s="401"/>
      <c r="AI40" s="399"/>
    </row>
    <row r="41" ht="12.0" customHeight="1">
      <c r="A41" s="424"/>
      <c r="B41" s="424"/>
      <c r="C41" s="399" t="s">
        <v>580</v>
      </c>
      <c r="D41" s="399"/>
      <c r="E41" s="399"/>
      <c r="F41" s="436">
        <v>1.0</v>
      </c>
      <c r="G41" s="437">
        <v>98.0</v>
      </c>
      <c r="H41" s="430">
        <v>666.4285714285713</v>
      </c>
      <c r="I41" s="438">
        <v>1.0</v>
      </c>
      <c r="J41" s="439">
        <v>522479.99999999994</v>
      </c>
      <c r="K41" s="427">
        <v>5331.428571428571</v>
      </c>
      <c r="L41" s="399"/>
      <c r="M41" s="399"/>
      <c r="N41" s="399"/>
      <c r="O41" s="399"/>
      <c r="P41" s="399"/>
      <c r="Q41" s="399"/>
      <c r="R41" s="399"/>
      <c r="S41" s="400"/>
      <c r="T41" s="400"/>
      <c r="U41" s="400"/>
      <c r="V41" s="400"/>
      <c r="W41" s="400"/>
      <c r="X41" s="400"/>
      <c r="Y41" s="400"/>
      <c r="Z41" s="400"/>
      <c r="AA41" s="400"/>
      <c r="AB41" s="399"/>
      <c r="AC41" s="401"/>
      <c r="AD41" s="401"/>
      <c r="AE41" s="401"/>
      <c r="AF41" s="401"/>
      <c r="AG41" s="401"/>
      <c r="AH41" s="401"/>
      <c r="AI41" s="399"/>
    </row>
    <row r="42" ht="12.0" customHeight="1">
      <c r="A42" s="424"/>
      <c r="B42" s="424"/>
      <c r="C42" s="399" t="s">
        <v>581</v>
      </c>
      <c r="D42" s="399"/>
      <c r="E42" s="399"/>
      <c r="F42" s="435">
        <v>2.0</v>
      </c>
      <c r="G42" s="437">
        <v>51.0</v>
      </c>
      <c r="H42" s="430">
        <v>666.4285714285713</v>
      </c>
      <c r="I42" s="438">
        <v>1.0</v>
      </c>
      <c r="J42" s="440">
        <v>543805.7142857142</v>
      </c>
      <c r="K42" s="495">
        <v>10662.857142857141</v>
      </c>
      <c r="L42" s="399"/>
      <c r="M42" s="399"/>
      <c r="N42" s="399"/>
      <c r="O42" s="399"/>
      <c r="P42" s="399"/>
      <c r="Q42" s="399"/>
      <c r="R42" s="399"/>
      <c r="S42" s="400"/>
      <c r="T42" s="400"/>
      <c r="U42" s="400"/>
      <c r="V42" s="400"/>
      <c r="W42" s="400"/>
      <c r="X42" s="400"/>
      <c r="Y42" s="400"/>
      <c r="Z42" s="400"/>
      <c r="AA42" s="400"/>
      <c r="AB42" s="399"/>
      <c r="AC42" s="401"/>
      <c r="AD42" s="401"/>
      <c r="AE42" s="401"/>
      <c r="AF42" s="401"/>
      <c r="AG42" s="401"/>
      <c r="AH42" s="401"/>
      <c r="AI42" s="399"/>
    </row>
    <row r="43" ht="12.0" customHeight="1">
      <c r="A43" s="424"/>
      <c r="B43" s="399"/>
      <c r="C43" s="399"/>
      <c r="D43" s="399"/>
      <c r="E43" s="399"/>
      <c r="F43" s="436">
        <v>10.0</v>
      </c>
      <c r="G43" s="399"/>
      <c r="H43" s="399"/>
      <c r="I43" s="438"/>
      <c r="J43" s="439">
        <v>4403760.0</v>
      </c>
      <c r="K43" s="427">
        <v>53314.28571428571</v>
      </c>
      <c r="L43" s="399"/>
      <c r="M43" s="399"/>
      <c r="N43" s="399"/>
      <c r="O43" s="399"/>
      <c r="P43" s="399"/>
      <c r="Q43" s="399"/>
      <c r="R43" s="399"/>
      <c r="S43" s="400"/>
      <c r="T43" s="400"/>
      <c r="U43" s="400"/>
      <c r="V43" s="400"/>
      <c r="W43" s="400"/>
      <c r="X43" s="400"/>
      <c r="Y43" s="400"/>
      <c r="Z43" s="400"/>
      <c r="AA43" s="400"/>
      <c r="AB43" s="399"/>
      <c r="AC43" s="401"/>
      <c r="AD43" s="401"/>
      <c r="AE43" s="401"/>
      <c r="AF43" s="401"/>
      <c r="AG43" s="401"/>
      <c r="AH43" s="401"/>
      <c r="AI43" s="399"/>
    </row>
    <row r="44" ht="12.0" customHeight="1">
      <c r="A44" s="424"/>
      <c r="B44" s="399"/>
      <c r="C44" s="399"/>
      <c r="D44" s="399"/>
      <c r="E44" s="399"/>
      <c r="F44" s="436"/>
      <c r="G44" s="399"/>
      <c r="H44" s="399"/>
      <c r="I44" s="438"/>
      <c r="J44" s="439"/>
      <c r="K44" s="439"/>
      <c r="L44" s="399"/>
      <c r="M44" s="399"/>
      <c r="N44" s="399"/>
      <c r="O44" s="399"/>
      <c r="P44" s="399"/>
      <c r="Q44" s="399"/>
      <c r="R44" s="399"/>
      <c r="S44" s="400"/>
      <c r="T44" s="400"/>
      <c r="U44" s="400"/>
      <c r="V44" s="400"/>
      <c r="W44" s="400"/>
      <c r="X44" s="400"/>
      <c r="Y44" s="400"/>
      <c r="Z44" s="400"/>
      <c r="AA44" s="400"/>
      <c r="AB44" s="399"/>
      <c r="AC44" s="401"/>
      <c r="AD44" s="401"/>
      <c r="AE44" s="401"/>
      <c r="AF44" s="401"/>
      <c r="AG44" s="401"/>
      <c r="AH44" s="401"/>
      <c r="AI44" s="399"/>
    </row>
    <row r="45" ht="12.0" customHeight="1">
      <c r="A45" s="424"/>
      <c r="B45" s="424">
        <v>1.2</v>
      </c>
      <c r="C45" s="399" t="s">
        <v>582</v>
      </c>
      <c r="D45" s="399"/>
      <c r="E45" s="399"/>
      <c r="F45" s="436"/>
      <c r="G45" s="399"/>
      <c r="H45" s="399"/>
      <c r="I45" s="438"/>
      <c r="J45" s="439"/>
      <c r="K45" s="439"/>
      <c r="L45" s="399"/>
      <c r="M45" s="399"/>
      <c r="N45" s="399"/>
      <c r="O45" s="399"/>
      <c r="P45" s="399"/>
      <c r="Q45" s="399"/>
      <c r="R45" s="399"/>
      <c r="S45" s="400"/>
      <c r="T45" s="400">
        <v>909675.0</v>
      </c>
      <c r="U45" s="400"/>
      <c r="V45" s="400"/>
      <c r="W45" s="400"/>
      <c r="X45" s="400"/>
      <c r="Y45" s="400"/>
      <c r="Z45" s="400"/>
      <c r="AA45" s="400">
        <v>909675.0</v>
      </c>
      <c r="AB45" s="399"/>
      <c r="AC45" s="401"/>
      <c r="AD45" s="401"/>
      <c r="AE45" s="401"/>
      <c r="AF45" s="401"/>
      <c r="AG45" s="401"/>
      <c r="AH45" s="401"/>
      <c r="AI45" s="399"/>
    </row>
    <row r="46" ht="12.0" customHeight="1">
      <c r="A46" s="424"/>
      <c r="B46" s="399"/>
      <c r="C46" s="399"/>
      <c r="D46" s="399"/>
      <c r="E46" s="399"/>
      <c r="F46" s="436"/>
      <c r="G46" s="436" t="s">
        <v>583</v>
      </c>
      <c r="H46" s="436" t="s">
        <v>584</v>
      </c>
      <c r="I46" s="438"/>
      <c r="J46" s="439"/>
      <c r="K46" s="439"/>
      <c r="L46" s="399"/>
      <c r="M46" s="399"/>
      <c r="N46" s="399"/>
      <c r="O46" s="399"/>
      <c r="P46" s="399"/>
      <c r="Q46" s="399"/>
      <c r="R46" s="399"/>
      <c r="S46" s="400"/>
      <c r="T46" s="400"/>
      <c r="U46" s="400"/>
      <c r="V46" s="400"/>
      <c r="W46" s="400"/>
      <c r="X46" s="400"/>
      <c r="Y46" s="400"/>
      <c r="Z46" s="400"/>
      <c r="AA46" s="400"/>
      <c r="AB46" s="399"/>
      <c r="AC46" s="401"/>
      <c r="AD46" s="401"/>
      <c r="AE46" s="401"/>
      <c r="AF46" s="401"/>
      <c r="AG46" s="401"/>
      <c r="AH46" s="401"/>
      <c r="AI46" s="399"/>
    </row>
    <row r="47" ht="12.0" customHeight="1">
      <c r="A47" s="424"/>
      <c r="B47" s="399"/>
      <c r="C47" s="433" t="s">
        <v>298</v>
      </c>
      <c r="D47" s="399"/>
      <c r="E47" s="399"/>
      <c r="F47" s="434" t="s">
        <v>357</v>
      </c>
      <c r="G47" s="435" t="s">
        <v>585</v>
      </c>
      <c r="H47" s="435" t="s">
        <v>586</v>
      </c>
      <c r="I47" s="442" t="s">
        <v>394</v>
      </c>
      <c r="J47" s="439"/>
      <c r="K47" s="439"/>
      <c r="L47" s="399"/>
      <c r="M47" s="399"/>
      <c r="N47" s="399"/>
      <c r="O47" s="399"/>
      <c r="P47" s="399"/>
      <c r="Q47" s="399"/>
      <c r="R47" s="399"/>
      <c r="S47" s="400"/>
      <c r="T47" s="400"/>
      <c r="U47" s="400"/>
      <c r="V47" s="400"/>
      <c r="W47" s="400"/>
      <c r="X47" s="400"/>
      <c r="Y47" s="400"/>
      <c r="Z47" s="400"/>
      <c r="AA47" s="400"/>
      <c r="AB47" s="399"/>
      <c r="AC47" s="401"/>
      <c r="AD47" s="401"/>
      <c r="AE47" s="401"/>
      <c r="AF47" s="401"/>
      <c r="AG47" s="401"/>
      <c r="AH47" s="401"/>
      <c r="AI47" s="399"/>
    </row>
    <row r="48" ht="12.0" customHeight="1">
      <c r="A48" s="424"/>
      <c r="B48" s="399"/>
      <c r="C48" s="399" t="s">
        <v>375</v>
      </c>
      <c r="D48" s="399"/>
      <c r="E48" s="399"/>
      <c r="F48" s="436">
        <v>1.0</v>
      </c>
      <c r="G48" s="437">
        <v>153.0</v>
      </c>
      <c r="H48" s="436">
        <v>933.0</v>
      </c>
      <c r="I48" s="443">
        <v>142749.0</v>
      </c>
      <c r="J48" s="439"/>
      <c r="K48" s="439"/>
      <c r="L48" s="399"/>
      <c r="M48" s="399"/>
      <c r="N48" s="399"/>
      <c r="O48" s="399"/>
      <c r="P48" s="399"/>
      <c r="Q48" s="399"/>
      <c r="R48" s="399"/>
      <c r="S48" s="400"/>
      <c r="T48" s="400"/>
      <c r="U48" s="400"/>
      <c r="V48" s="400"/>
      <c r="W48" s="400"/>
      <c r="X48" s="400"/>
      <c r="Y48" s="400"/>
      <c r="Z48" s="400"/>
      <c r="AA48" s="400"/>
      <c r="AB48" s="399"/>
      <c r="AC48" s="401"/>
      <c r="AD48" s="401"/>
      <c r="AE48" s="401"/>
      <c r="AF48" s="401"/>
      <c r="AG48" s="401"/>
      <c r="AH48" s="401"/>
      <c r="AI48" s="399"/>
    </row>
    <row r="49" ht="12.0" customHeight="1">
      <c r="A49" s="424"/>
      <c r="B49" s="399"/>
      <c r="C49" s="399" t="s">
        <v>575</v>
      </c>
      <c r="D49" s="399"/>
      <c r="E49" s="399"/>
      <c r="F49" s="436">
        <v>1.0</v>
      </c>
      <c r="G49" s="437">
        <v>153.0</v>
      </c>
      <c r="H49" s="436">
        <v>933.0</v>
      </c>
      <c r="I49" s="443">
        <v>142749.0</v>
      </c>
      <c r="J49" s="439"/>
      <c r="K49" s="439"/>
      <c r="L49" s="399"/>
      <c r="M49" s="399"/>
      <c r="N49" s="399"/>
      <c r="O49" s="399"/>
      <c r="P49" s="399"/>
      <c r="Q49" s="399"/>
      <c r="R49" s="399"/>
      <c r="S49" s="400"/>
      <c r="T49" s="400"/>
      <c r="U49" s="400"/>
      <c r="V49" s="400"/>
      <c r="W49" s="400"/>
      <c r="X49" s="400"/>
      <c r="Y49" s="400"/>
      <c r="Z49" s="400"/>
      <c r="AA49" s="400"/>
      <c r="AB49" s="399"/>
      <c r="AC49" s="401"/>
      <c r="AD49" s="401"/>
      <c r="AE49" s="401"/>
      <c r="AF49" s="401"/>
      <c r="AG49" s="401"/>
      <c r="AH49" s="401"/>
      <c r="AI49" s="399"/>
    </row>
    <row r="50" ht="12.0" customHeight="1">
      <c r="A50" s="424"/>
      <c r="B50" s="399"/>
      <c r="C50" s="399" t="s">
        <v>374</v>
      </c>
      <c r="D50" s="399"/>
      <c r="E50" s="399"/>
      <c r="F50" s="436">
        <v>1.0</v>
      </c>
      <c r="G50" s="437">
        <v>153.0</v>
      </c>
      <c r="H50" s="436">
        <v>933.0</v>
      </c>
      <c r="I50" s="443">
        <v>142749.0</v>
      </c>
      <c r="J50" s="439"/>
      <c r="K50" s="439"/>
      <c r="L50" s="399"/>
      <c r="M50" s="399"/>
      <c r="N50" s="399"/>
      <c r="O50" s="399"/>
      <c r="P50" s="399"/>
      <c r="Q50" s="399"/>
      <c r="R50" s="399"/>
      <c r="S50" s="400"/>
      <c r="T50" s="400"/>
      <c r="U50" s="400"/>
      <c r="V50" s="400"/>
      <c r="W50" s="400"/>
      <c r="X50" s="400"/>
      <c r="Y50" s="400"/>
      <c r="Z50" s="400"/>
      <c r="AA50" s="400"/>
      <c r="AB50" s="399"/>
      <c r="AC50" s="401"/>
      <c r="AD50" s="401"/>
      <c r="AE50" s="401"/>
      <c r="AF50" s="401"/>
      <c r="AG50" s="401"/>
      <c r="AH50" s="401"/>
      <c r="AI50" s="399"/>
    </row>
    <row r="51" ht="12.0" customHeight="1">
      <c r="A51" s="424"/>
      <c r="B51" s="399"/>
      <c r="C51" s="399" t="s">
        <v>576</v>
      </c>
      <c r="D51" s="399"/>
      <c r="E51" s="399"/>
      <c r="F51" s="436">
        <v>1.0</v>
      </c>
      <c r="G51" s="437">
        <v>153.0</v>
      </c>
      <c r="H51" s="436">
        <v>933.0</v>
      </c>
      <c r="I51" s="443">
        <v>142749.0</v>
      </c>
      <c r="J51" s="439"/>
      <c r="K51" s="439"/>
      <c r="L51" s="399"/>
      <c r="M51" s="399"/>
      <c r="N51" s="399"/>
      <c r="O51" s="399"/>
      <c r="P51" s="399"/>
      <c r="Q51" s="399"/>
      <c r="R51" s="399"/>
      <c r="S51" s="400"/>
      <c r="T51" s="400"/>
      <c r="U51" s="400"/>
      <c r="V51" s="400"/>
      <c r="W51" s="400"/>
      <c r="X51" s="400"/>
      <c r="Y51" s="400"/>
      <c r="Z51" s="400"/>
      <c r="AA51" s="400"/>
      <c r="AB51" s="399"/>
      <c r="AC51" s="401"/>
      <c r="AD51" s="401"/>
      <c r="AE51" s="401"/>
      <c r="AF51" s="401"/>
      <c r="AG51" s="401"/>
      <c r="AH51" s="401"/>
      <c r="AI51" s="399"/>
    </row>
    <row r="52" ht="12.0" customHeight="1">
      <c r="A52" s="424"/>
      <c r="B52" s="399"/>
      <c r="C52" s="399" t="s">
        <v>1188</v>
      </c>
      <c r="D52" s="399"/>
      <c r="E52" s="399"/>
      <c r="F52" s="436">
        <v>1.0</v>
      </c>
      <c r="G52" s="437">
        <v>153.0</v>
      </c>
      <c r="H52" s="436">
        <v>933.0</v>
      </c>
      <c r="I52" s="443">
        <v>142749.0</v>
      </c>
      <c r="J52" s="439"/>
      <c r="K52" s="439"/>
      <c r="L52" s="399"/>
      <c r="M52" s="399"/>
      <c r="N52" s="399"/>
      <c r="O52" s="399"/>
      <c r="P52" s="399"/>
      <c r="Q52" s="399"/>
      <c r="R52" s="399"/>
      <c r="S52" s="400"/>
      <c r="T52" s="400"/>
      <c r="U52" s="400"/>
      <c r="V52" s="400"/>
      <c r="W52" s="400"/>
      <c r="X52" s="400"/>
      <c r="Y52" s="400"/>
      <c r="Z52" s="400"/>
      <c r="AA52" s="400"/>
      <c r="AB52" s="399"/>
      <c r="AC52" s="401"/>
      <c r="AD52" s="401"/>
      <c r="AE52" s="401"/>
      <c r="AF52" s="401"/>
      <c r="AG52" s="401"/>
      <c r="AH52" s="401"/>
      <c r="AI52" s="399"/>
    </row>
    <row r="53" ht="12.0" customHeight="1">
      <c r="A53" s="424"/>
      <c r="B53" s="399"/>
      <c r="C53" s="399" t="s">
        <v>577</v>
      </c>
      <c r="D53" s="399"/>
      <c r="E53" s="399"/>
      <c r="F53" s="436">
        <v>1.0</v>
      </c>
      <c r="G53" s="437">
        <v>70.0</v>
      </c>
      <c r="H53" s="436">
        <v>933.0</v>
      </c>
      <c r="I53" s="443">
        <v>65310.0</v>
      </c>
      <c r="J53" s="439"/>
      <c r="K53" s="439"/>
      <c r="L53" s="399"/>
      <c r="M53" s="399"/>
      <c r="N53" s="399"/>
      <c r="O53" s="399"/>
      <c r="P53" s="399"/>
      <c r="Q53" s="399"/>
      <c r="R53" s="399"/>
      <c r="S53" s="400"/>
      <c r="T53" s="400"/>
      <c r="U53" s="400"/>
      <c r="V53" s="400"/>
      <c r="W53" s="400"/>
      <c r="X53" s="400"/>
      <c r="Y53" s="400"/>
      <c r="Z53" s="400"/>
      <c r="AA53" s="400"/>
      <c r="AB53" s="399"/>
      <c r="AC53" s="401"/>
      <c r="AD53" s="401"/>
      <c r="AE53" s="401"/>
      <c r="AF53" s="401"/>
      <c r="AG53" s="401"/>
      <c r="AH53" s="401"/>
      <c r="AI53" s="399"/>
    </row>
    <row r="54" ht="12.0" customHeight="1">
      <c r="A54" s="424"/>
      <c r="B54" s="399"/>
      <c r="C54" s="399" t="s">
        <v>581</v>
      </c>
      <c r="D54" s="399"/>
      <c r="E54" s="399"/>
      <c r="F54" s="435">
        <v>2.0</v>
      </c>
      <c r="G54" s="437">
        <v>70.0</v>
      </c>
      <c r="H54" s="436">
        <v>933.0</v>
      </c>
      <c r="I54" s="444">
        <v>130620.0</v>
      </c>
      <c r="J54" s="439"/>
      <c r="K54" s="439"/>
      <c r="L54" s="399"/>
      <c r="M54" s="399"/>
      <c r="N54" s="399"/>
      <c r="O54" s="399"/>
      <c r="P54" s="399"/>
      <c r="Q54" s="399"/>
      <c r="R54" s="399"/>
      <c r="S54" s="400"/>
      <c r="T54" s="400"/>
      <c r="U54" s="400"/>
      <c r="V54" s="400"/>
      <c r="W54" s="400"/>
      <c r="X54" s="400"/>
      <c r="Y54" s="400"/>
      <c r="Z54" s="400"/>
      <c r="AA54" s="400"/>
      <c r="AB54" s="399"/>
      <c r="AC54" s="401"/>
      <c r="AD54" s="401"/>
      <c r="AE54" s="401"/>
      <c r="AF54" s="401"/>
      <c r="AG54" s="401"/>
      <c r="AH54" s="401"/>
      <c r="AI54" s="399"/>
    </row>
    <row r="55" ht="12.0" customHeight="1">
      <c r="A55" s="424"/>
      <c r="B55" s="399"/>
      <c r="C55" s="399"/>
      <c r="D55" s="399"/>
      <c r="E55" s="399"/>
      <c r="F55" s="436">
        <v>8.0</v>
      </c>
      <c r="G55" s="437"/>
      <c r="H55" s="399"/>
      <c r="I55" s="443">
        <v>909675.0</v>
      </c>
      <c r="J55" s="439"/>
      <c r="K55" s="439"/>
      <c r="L55" s="399"/>
      <c r="M55" s="399"/>
      <c r="N55" s="399"/>
      <c r="O55" s="399"/>
      <c r="P55" s="399"/>
      <c r="Q55" s="399"/>
      <c r="R55" s="399"/>
      <c r="S55" s="400"/>
      <c r="T55" s="400"/>
      <c r="U55" s="400"/>
      <c r="V55" s="400"/>
      <c r="W55" s="400"/>
      <c r="X55" s="400"/>
      <c r="Y55" s="400"/>
      <c r="Z55" s="400"/>
      <c r="AA55" s="400"/>
      <c r="AB55" s="399"/>
      <c r="AC55" s="401"/>
      <c r="AD55" s="401"/>
      <c r="AE55" s="401"/>
      <c r="AF55" s="401"/>
      <c r="AG55" s="401"/>
      <c r="AH55" s="401"/>
      <c r="AI55" s="399"/>
    </row>
    <row r="56" ht="12.0" customHeight="1">
      <c r="A56" s="424"/>
      <c r="B56" s="399"/>
      <c r="C56" s="399"/>
      <c r="D56" s="399"/>
      <c r="E56" s="399"/>
      <c r="F56" s="399"/>
      <c r="G56" s="399"/>
      <c r="H56" s="399"/>
      <c r="I56" s="399"/>
      <c r="J56" s="399"/>
      <c r="K56" s="399"/>
      <c r="L56" s="399"/>
      <c r="M56" s="399"/>
      <c r="N56" s="399"/>
      <c r="O56" s="399"/>
      <c r="P56" s="399"/>
      <c r="Q56" s="399"/>
      <c r="R56" s="399"/>
      <c r="S56" s="400"/>
      <c r="T56" s="400"/>
      <c r="U56" s="400"/>
      <c r="V56" s="400"/>
      <c r="W56" s="400"/>
      <c r="X56" s="400"/>
      <c r="Y56" s="400"/>
      <c r="Z56" s="400"/>
      <c r="AA56" s="400"/>
      <c r="AB56" s="399"/>
      <c r="AC56" s="401"/>
      <c r="AD56" s="401"/>
      <c r="AE56" s="401"/>
      <c r="AF56" s="401"/>
      <c r="AG56" s="401"/>
      <c r="AH56" s="401"/>
      <c r="AI56" s="399"/>
    </row>
    <row r="57" ht="12.0" customHeight="1">
      <c r="A57" s="424"/>
      <c r="B57" s="424">
        <v>1.3</v>
      </c>
      <c r="C57" s="399" t="s">
        <v>1189</v>
      </c>
      <c r="D57" s="399"/>
      <c r="E57" s="399"/>
      <c r="F57" s="399"/>
      <c r="G57" s="399"/>
      <c r="H57" s="399"/>
      <c r="I57" s="399"/>
      <c r="J57" s="399"/>
      <c r="K57" s="431"/>
      <c r="L57" s="423">
        <v>0.0</v>
      </c>
      <c r="M57" s="423"/>
      <c r="N57" s="423"/>
      <c r="O57" s="423"/>
      <c r="P57" s="423"/>
      <c r="Q57" s="423"/>
      <c r="R57" s="423"/>
      <c r="S57" s="400"/>
      <c r="T57" s="400">
        <v>0.0</v>
      </c>
      <c r="U57" s="400"/>
      <c r="V57" s="400"/>
      <c r="W57" s="400"/>
      <c r="X57" s="400"/>
      <c r="Y57" s="400"/>
      <c r="Z57" s="400"/>
      <c r="AA57" s="400">
        <v>0.0</v>
      </c>
      <c r="AB57" s="445"/>
      <c r="AC57" s="401"/>
      <c r="AD57" s="401"/>
      <c r="AE57" s="401"/>
      <c r="AF57" s="401"/>
      <c r="AG57" s="401"/>
      <c r="AH57" s="401"/>
      <c r="AI57" s="399"/>
    </row>
    <row r="58" ht="12.0" hidden="1" customHeight="1">
      <c r="A58" s="424"/>
      <c r="B58" s="424"/>
      <c r="C58" s="399" t="s">
        <v>1190</v>
      </c>
      <c r="D58" s="399"/>
      <c r="E58" s="399"/>
      <c r="F58" s="399"/>
      <c r="G58" s="399"/>
      <c r="H58" s="399"/>
      <c r="I58" s="399"/>
      <c r="J58" s="399"/>
      <c r="K58" s="431"/>
      <c r="L58" s="423"/>
      <c r="M58" s="423"/>
      <c r="N58" s="423"/>
      <c r="O58" s="423"/>
      <c r="P58" s="423"/>
      <c r="Q58" s="423"/>
      <c r="R58" s="423"/>
      <c r="S58" s="400"/>
      <c r="T58" s="400"/>
      <c r="U58" s="400"/>
      <c r="V58" s="400"/>
      <c r="W58" s="400"/>
      <c r="X58" s="400"/>
      <c r="Y58" s="400"/>
      <c r="Z58" s="400"/>
      <c r="AA58" s="400"/>
      <c r="AB58" s="445"/>
      <c r="AC58" s="401"/>
      <c r="AD58" s="401"/>
      <c r="AE58" s="401"/>
      <c r="AF58" s="401"/>
      <c r="AG58" s="401"/>
      <c r="AH58" s="401"/>
      <c r="AI58" s="399"/>
    </row>
    <row r="59" ht="12.0" hidden="1" customHeight="1">
      <c r="A59" s="424"/>
      <c r="B59" s="399"/>
      <c r="C59" s="399" t="s">
        <v>364</v>
      </c>
      <c r="D59" s="425">
        <v>0.0</v>
      </c>
      <c r="E59" s="426" t="s">
        <v>567</v>
      </c>
      <c r="F59" s="427">
        <v>0.0</v>
      </c>
      <c r="G59" s="429">
        <v>0.0</v>
      </c>
      <c r="H59" s="424" t="s">
        <v>569</v>
      </c>
      <c r="I59" s="494" t="s">
        <v>1191</v>
      </c>
      <c r="J59" s="399"/>
      <c r="K59" s="399"/>
      <c r="L59" s="423"/>
      <c r="M59" s="423"/>
      <c r="N59" s="423"/>
      <c r="O59" s="423"/>
      <c r="P59" s="423"/>
      <c r="Q59" s="423"/>
      <c r="R59" s="423"/>
      <c r="S59" s="400"/>
      <c r="T59" s="400"/>
      <c r="U59" s="400"/>
      <c r="V59" s="400"/>
      <c r="W59" s="400"/>
      <c r="X59" s="400"/>
      <c r="Y59" s="400"/>
      <c r="Z59" s="400"/>
      <c r="AA59" s="400"/>
      <c r="AB59" s="445"/>
      <c r="AC59" s="401"/>
      <c r="AD59" s="401"/>
      <c r="AE59" s="401"/>
      <c r="AF59" s="401"/>
      <c r="AG59" s="401"/>
      <c r="AH59" s="401"/>
      <c r="AI59" s="399"/>
    </row>
    <row r="60" ht="12.0" hidden="1" customHeight="1">
      <c r="A60" s="424"/>
      <c r="B60" s="399"/>
      <c r="C60" s="424"/>
      <c r="D60" s="399"/>
      <c r="E60" s="399"/>
      <c r="F60" s="399"/>
      <c r="G60" s="399"/>
      <c r="H60" s="399"/>
      <c r="I60" s="424"/>
      <c r="J60" s="399"/>
      <c r="K60" s="399"/>
      <c r="L60" s="423"/>
      <c r="M60" s="423"/>
      <c r="N60" s="423"/>
      <c r="O60" s="423"/>
      <c r="P60" s="423"/>
      <c r="Q60" s="423"/>
      <c r="R60" s="423"/>
      <c r="S60" s="400"/>
      <c r="T60" s="400"/>
      <c r="U60" s="400"/>
      <c r="V60" s="400"/>
      <c r="W60" s="400"/>
      <c r="X60" s="400"/>
      <c r="Y60" s="400"/>
      <c r="Z60" s="400"/>
      <c r="AA60" s="400"/>
      <c r="AB60" s="445"/>
      <c r="AC60" s="401"/>
      <c r="AD60" s="401"/>
      <c r="AE60" s="401"/>
      <c r="AF60" s="401"/>
      <c r="AG60" s="401"/>
      <c r="AH60" s="401"/>
      <c r="AI60" s="399"/>
    </row>
    <row r="61" ht="12.0" hidden="1" customHeight="1">
      <c r="A61" s="424"/>
      <c r="B61" s="424"/>
      <c r="C61" s="399"/>
      <c r="D61" s="399"/>
      <c r="E61" s="399"/>
      <c r="F61" s="399"/>
      <c r="G61" s="399"/>
      <c r="H61" s="399"/>
      <c r="I61" s="399"/>
      <c r="J61" s="399"/>
      <c r="K61" s="399"/>
      <c r="L61" s="423"/>
      <c r="M61" s="423"/>
      <c r="N61" s="423"/>
      <c r="O61" s="423"/>
      <c r="P61" s="423"/>
      <c r="Q61" s="423"/>
      <c r="R61" s="423"/>
      <c r="S61" s="400"/>
      <c r="T61" s="400"/>
      <c r="U61" s="400"/>
      <c r="V61" s="400"/>
      <c r="W61" s="400"/>
      <c r="X61" s="400"/>
      <c r="Y61" s="400"/>
      <c r="Z61" s="400"/>
      <c r="AA61" s="400"/>
      <c r="AB61" s="445"/>
      <c r="AC61" s="401"/>
      <c r="AD61" s="401"/>
      <c r="AE61" s="401"/>
      <c r="AF61" s="401"/>
      <c r="AG61" s="401"/>
      <c r="AH61" s="401"/>
      <c r="AI61" s="399"/>
    </row>
    <row r="62" ht="12.0" hidden="1" customHeight="1">
      <c r="A62" s="424"/>
      <c r="B62" s="424"/>
      <c r="C62" s="433" t="s">
        <v>298</v>
      </c>
      <c r="D62" s="399"/>
      <c r="E62" s="399"/>
      <c r="F62" s="434" t="s">
        <v>357</v>
      </c>
      <c r="G62" s="435" t="s">
        <v>155</v>
      </c>
      <c r="H62" s="434" t="s">
        <v>358</v>
      </c>
      <c r="I62" s="435" t="s">
        <v>359</v>
      </c>
      <c r="J62" s="435" t="s">
        <v>360</v>
      </c>
      <c r="K62" s="435" t="s">
        <v>347</v>
      </c>
      <c r="L62" s="399"/>
      <c r="M62" s="399"/>
      <c r="N62" s="399"/>
      <c r="O62" s="399"/>
      <c r="P62" s="399"/>
      <c r="Q62" s="399"/>
      <c r="R62" s="399"/>
      <c r="S62" s="400"/>
      <c r="T62" s="400"/>
      <c r="U62" s="400"/>
      <c r="V62" s="400"/>
      <c r="W62" s="400"/>
      <c r="X62" s="400"/>
      <c r="Y62" s="400"/>
      <c r="Z62" s="400"/>
      <c r="AA62" s="400"/>
      <c r="AB62" s="399"/>
      <c r="AC62" s="401"/>
      <c r="AD62" s="401"/>
      <c r="AE62" s="401"/>
      <c r="AF62" s="401"/>
      <c r="AG62" s="401"/>
      <c r="AH62" s="401"/>
      <c r="AI62" s="399"/>
    </row>
    <row r="63" ht="12.0" hidden="1" customHeight="1">
      <c r="A63" s="424"/>
      <c r="B63" s="424"/>
      <c r="C63" s="399" t="s">
        <v>589</v>
      </c>
      <c r="D63" s="399"/>
      <c r="E63" s="399"/>
      <c r="F63" s="435">
        <v>12.0</v>
      </c>
      <c r="G63" s="437">
        <v>45.0</v>
      </c>
      <c r="H63" s="430">
        <v>0.0</v>
      </c>
      <c r="I63" s="438">
        <v>1.0</v>
      </c>
      <c r="J63" s="440">
        <v>0.0</v>
      </c>
      <c r="K63" s="495">
        <v>0.0</v>
      </c>
      <c r="L63" s="399"/>
      <c r="M63" s="399"/>
      <c r="N63" s="399"/>
      <c r="O63" s="399"/>
      <c r="P63" s="399"/>
      <c r="Q63" s="399"/>
      <c r="R63" s="399"/>
      <c r="S63" s="400"/>
      <c r="T63" s="400"/>
      <c r="U63" s="400"/>
      <c r="V63" s="400"/>
      <c r="W63" s="400"/>
      <c r="X63" s="400"/>
      <c r="Y63" s="400"/>
      <c r="Z63" s="400"/>
      <c r="AA63" s="400"/>
      <c r="AB63" s="399"/>
      <c r="AC63" s="401"/>
      <c r="AD63" s="401"/>
      <c r="AE63" s="401"/>
      <c r="AF63" s="401"/>
      <c r="AG63" s="401"/>
      <c r="AH63" s="401"/>
      <c r="AI63" s="399"/>
    </row>
    <row r="64" ht="12.0" hidden="1" customHeight="1">
      <c r="A64" s="424"/>
      <c r="B64" s="399"/>
      <c r="C64" s="399"/>
      <c r="D64" s="399"/>
      <c r="E64" s="399"/>
      <c r="F64" s="436">
        <v>12.0</v>
      </c>
      <c r="G64" s="399"/>
      <c r="H64" s="399"/>
      <c r="I64" s="438"/>
      <c r="J64" s="439">
        <v>0.0</v>
      </c>
      <c r="K64" s="427">
        <v>0.0</v>
      </c>
      <c r="L64" s="399"/>
      <c r="M64" s="399"/>
      <c r="N64" s="399"/>
      <c r="O64" s="399"/>
      <c r="P64" s="399"/>
      <c r="Q64" s="399"/>
      <c r="R64" s="399"/>
      <c r="S64" s="400"/>
      <c r="T64" s="400"/>
      <c r="U64" s="400"/>
      <c r="V64" s="400"/>
      <c r="W64" s="400"/>
      <c r="X64" s="400"/>
      <c r="Y64" s="400"/>
      <c r="Z64" s="400"/>
      <c r="AA64" s="400"/>
      <c r="AB64" s="399"/>
      <c r="AC64" s="401"/>
      <c r="AD64" s="401"/>
      <c r="AE64" s="401"/>
      <c r="AF64" s="401"/>
      <c r="AG64" s="401"/>
      <c r="AH64" s="401"/>
      <c r="AI64" s="399"/>
    </row>
    <row r="65" ht="12.0" customHeight="1">
      <c r="A65" s="424"/>
      <c r="B65" s="399"/>
      <c r="C65" s="399"/>
      <c r="D65" s="399"/>
      <c r="E65" s="399"/>
      <c r="F65" s="399"/>
      <c r="G65" s="399"/>
      <c r="H65" s="399"/>
      <c r="I65" s="399"/>
      <c r="J65" s="399"/>
      <c r="K65" s="399"/>
      <c r="L65" s="399"/>
      <c r="M65" s="399"/>
      <c r="N65" s="399"/>
      <c r="O65" s="399"/>
      <c r="P65" s="399"/>
      <c r="Q65" s="399"/>
      <c r="R65" s="399"/>
      <c r="S65" s="400"/>
      <c r="T65" s="400"/>
      <c r="U65" s="400"/>
      <c r="V65" s="400"/>
      <c r="W65" s="400"/>
      <c r="X65" s="400"/>
      <c r="Y65" s="400"/>
      <c r="Z65" s="400"/>
      <c r="AA65" s="400"/>
      <c r="AB65" s="399"/>
      <c r="AC65" s="401"/>
      <c r="AD65" s="401"/>
      <c r="AE65" s="401"/>
      <c r="AF65" s="401"/>
      <c r="AG65" s="401"/>
      <c r="AH65" s="401"/>
      <c r="AI65" s="399"/>
    </row>
    <row r="66" ht="12.0" customHeight="1">
      <c r="A66" s="424"/>
      <c r="B66" s="424">
        <v>1.4</v>
      </c>
      <c r="C66" s="399" t="s">
        <v>1192</v>
      </c>
      <c r="D66" s="399"/>
      <c r="E66" s="399"/>
      <c r="F66" s="399"/>
      <c r="G66" s="399"/>
      <c r="H66" s="399"/>
      <c r="I66" s="399"/>
      <c r="J66" s="399"/>
      <c r="K66" s="431"/>
      <c r="L66" s="423">
        <v>16091.42857142857</v>
      </c>
      <c r="M66" s="423"/>
      <c r="N66" s="423"/>
      <c r="O66" s="423"/>
      <c r="P66" s="423"/>
      <c r="Q66" s="423"/>
      <c r="R66" s="423"/>
      <c r="S66" s="400"/>
      <c r="T66" s="400">
        <v>822674.2857142857</v>
      </c>
      <c r="U66" s="400"/>
      <c r="V66" s="400"/>
      <c r="W66" s="400"/>
      <c r="X66" s="400"/>
      <c r="Y66" s="400"/>
      <c r="Z66" s="400"/>
      <c r="AA66" s="400">
        <v>822674.2857142857</v>
      </c>
      <c r="AB66" s="445"/>
      <c r="AC66" s="401"/>
      <c r="AD66" s="401"/>
      <c r="AE66" s="401"/>
      <c r="AF66" s="401"/>
      <c r="AG66" s="401"/>
      <c r="AH66" s="401"/>
      <c r="AI66" s="399"/>
    </row>
    <row r="67" ht="12.0" customHeight="1">
      <c r="A67" s="424"/>
      <c r="B67" s="424"/>
      <c r="C67" s="399"/>
      <c r="D67" s="399"/>
      <c r="E67" s="399"/>
      <c r="F67" s="399"/>
      <c r="G67" s="399"/>
      <c r="H67" s="399"/>
      <c r="I67" s="399"/>
      <c r="J67" s="399"/>
      <c r="K67" s="431"/>
      <c r="L67" s="423"/>
      <c r="M67" s="423"/>
      <c r="N67" s="423"/>
      <c r="O67" s="423"/>
      <c r="P67" s="423"/>
      <c r="Q67" s="423"/>
      <c r="R67" s="423"/>
      <c r="S67" s="400"/>
      <c r="T67" s="400"/>
      <c r="U67" s="400"/>
      <c r="V67" s="400"/>
      <c r="W67" s="400"/>
      <c r="X67" s="400"/>
      <c r="Y67" s="400"/>
      <c r="Z67" s="400"/>
      <c r="AA67" s="400"/>
      <c r="AB67" s="445"/>
      <c r="AC67" s="401"/>
      <c r="AD67" s="401"/>
      <c r="AE67" s="401"/>
      <c r="AF67" s="401"/>
      <c r="AG67" s="401"/>
      <c r="AH67" s="401"/>
      <c r="AI67" s="399"/>
    </row>
    <row r="68" ht="12.0" customHeight="1">
      <c r="A68" s="424"/>
      <c r="B68" s="399"/>
      <c r="C68" s="399" t="s">
        <v>364</v>
      </c>
      <c r="D68" s="425">
        <v>352.0</v>
      </c>
      <c r="E68" s="426" t="s">
        <v>567</v>
      </c>
      <c r="F68" s="427">
        <v>50.285714285714285</v>
      </c>
      <c r="G68" s="429">
        <v>251.42857142857142</v>
      </c>
      <c r="H68" s="424" t="s">
        <v>569</v>
      </c>
      <c r="I68" s="494" t="s">
        <v>863</v>
      </c>
      <c r="J68" s="399"/>
      <c r="K68" s="399"/>
      <c r="L68" s="423"/>
      <c r="M68" s="423"/>
      <c r="N68" s="423"/>
      <c r="O68" s="423"/>
      <c r="P68" s="423"/>
      <c r="Q68" s="423"/>
      <c r="R68" s="423"/>
      <c r="S68" s="400"/>
      <c r="T68" s="400"/>
      <c r="U68" s="400"/>
      <c r="V68" s="400"/>
      <c r="W68" s="400"/>
      <c r="X68" s="400"/>
      <c r="Y68" s="400"/>
      <c r="Z68" s="400"/>
      <c r="AA68" s="400"/>
      <c r="AB68" s="445"/>
      <c r="AC68" s="401"/>
      <c r="AD68" s="401"/>
      <c r="AE68" s="401"/>
      <c r="AF68" s="401"/>
      <c r="AG68" s="401"/>
      <c r="AH68" s="401"/>
      <c r="AI68" s="399"/>
    </row>
    <row r="69" ht="12.0" customHeight="1">
      <c r="A69" s="424"/>
      <c r="B69" s="399"/>
      <c r="C69" s="424"/>
      <c r="D69" s="399"/>
      <c r="E69" s="399"/>
      <c r="F69" s="399"/>
      <c r="G69" s="399"/>
      <c r="H69" s="399"/>
      <c r="I69" s="424"/>
      <c r="J69" s="399"/>
      <c r="K69" s="399"/>
      <c r="L69" s="423"/>
      <c r="M69" s="423"/>
      <c r="N69" s="423"/>
      <c r="O69" s="423"/>
      <c r="P69" s="423"/>
      <c r="Q69" s="423"/>
      <c r="R69" s="423"/>
      <c r="S69" s="400"/>
      <c r="T69" s="400"/>
      <c r="U69" s="400"/>
      <c r="V69" s="400"/>
      <c r="W69" s="400"/>
      <c r="X69" s="400"/>
      <c r="Y69" s="400"/>
      <c r="Z69" s="400"/>
      <c r="AA69" s="400"/>
      <c r="AB69" s="445"/>
      <c r="AC69" s="401"/>
      <c r="AD69" s="401"/>
      <c r="AE69" s="401"/>
      <c r="AF69" s="401"/>
      <c r="AG69" s="401"/>
      <c r="AH69" s="401"/>
      <c r="AI69" s="399"/>
    </row>
    <row r="70" ht="12.0" customHeight="1">
      <c r="A70" s="424"/>
      <c r="B70" s="424"/>
      <c r="C70" s="399"/>
      <c r="D70" s="399"/>
      <c r="E70" s="399"/>
      <c r="F70" s="399"/>
      <c r="G70" s="399"/>
      <c r="H70" s="399"/>
      <c r="I70" s="399"/>
      <c r="J70" s="399"/>
      <c r="K70" s="399"/>
      <c r="L70" s="423"/>
      <c r="M70" s="423"/>
      <c r="N70" s="423"/>
      <c r="O70" s="423"/>
      <c r="P70" s="423"/>
      <c r="Q70" s="423"/>
      <c r="R70" s="423"/>
      <c r="S70" s="400"/>
      <c r="T70" s="400"/>
      <c r="U70" s="400"/>
      <c r="V70" s="400"/>
      <c r="W70" s="400"/>
      <c r="X70" s="400"/>
      <c r="Y70" s="400"/>
      <c r="Z70" s="400"/>
      <c r="AA70" s="400"/>
      <c r="AB70" s="445"/>
      <c r="AC70" s="401"/>
      <c r="AD70" s="401"/>
      <c r="AE70" s="401"/>
      <c r="AF70" s="401"/>
      <c r="AG70" s="401"/>
      <c r="AH70" s="401"/>
      <c r="AI70" s="399"/>
    </row>
    <row r="71" ht="12.0" customHeight="1">
      <c r="A71" s="424"/>
      <c r="B71" s="424"/>
      <c r="C71" s="433" t="s">
        <v>298</v>
      </c>
      <c r="D71" s="399"/>
      <c r="E71" s="399"/>
      <c r="F71" s="434" t="s">
        <v>357</v>
      </c>
      <c r="G71" s="435" t="s">
        <v>155</v>
      </c>
      <c r="H71" s="434" t="s">
        <v>358</v>
      </c>
      <c r="I71" s="435" t="s">
        <v>359</v>
      </c>
      <c r="J71" s="435" t="s">
        <v>360</v>
      </c>
      <c r="K71" s="435" t="s">
        <v>347</v>
      </c>
      <c r="L71" s="399"/>
      <c r="M71" s="399"/>
      <c r="N71" s="399"/>
      <c r="O71" s="399"/>
      <c r="P71" s="399"/>
      <c r="Q71" s="399"/>
      <c r="R71" s="399"/>
      <c r="S71" s="400"/>
      <c r="T71" s="400"/>
      <c r="U71" s="400"/>
      <c r="V71" s="400"/>
      <c r="W71" s="400"/>
      <c r="X71" s="400"/>
      <c r="Y71" s="400"/>
      <c r="Z71" s="400"/>
      <c r="AA71" s="400"/>
      <c r="AB71" s="399"/>
      <c r="AC71" s="401"/>
      <c r="AD71" s="401"/>
      <c r="AE71" s="401"/>
      <c r="AF71" s="401"/>
      <c r="AG71" s="401"/>
      <c r="AH71" s="401"/>
      <c r="AI71" s="399"/>
    </row>
    <row r="72" ht="12.0" customHeight="1">
      <c r="A72" s="424"/>
      <c r="B72" s="424"/>
      <c r="C72" s="399" t="s">
        <v>1193</v>
      </c>
      <c r="D72" s="399"/>
      <c r="E72" s="399"/>
      <c r="F72" s="436">
        <v>4.0</v>
      </c>
      <c r="G72" s="437">
        <v>70.0</v>
      </c>
      <c r="H72" s="485">
        <v>352.0</v>
      </c>
      <c r="I72" s="438">
        <v>1.0</v>
      </c>
      <c r="J72" s="439">
        <v>98560.0</v>
      </c>
      <c r="K72" s="435"/>
      <c r="L72" s="399"/>
      <c r="M72" s="399"/>
      <c r="N72" s="399"/>
      <c r="O72" s="399"/>
      <c r="P72" s="399"/>
      <c r="Q72" s="399"/>
      <c r="R72" s="399"/>
      <c r="S72" s="400"/>
      <c r="T72" s="400"/>
      <c r="U72" s="400"/>
      <c r="V72" s="400"/>
      <c r="W72" s="400"/>
      <c r="X72" s="400"/>
      <c r="Y72" s="400"/>
      <c r="Z72" s="400"/>
      <c r="AA72" s="400"/>
      <c r="AB72" s="399"/>
      <c r="AC72" s="401"/>
      <c r="AD72" s="401"/>
      <c r="AE72" s="401"/>
      <c r="AF72" s="401"/>
      <c r="AG72" s="401"/>
      <c r="AH72" s="401"/>
      <c r="AI72" s="399"/>
    </row>
    <row r="73" ht="12.0" customHeight="1">
      <c r="A73" s="424"/>
      <c r="B73" s="424"/>
      <c r="C73" s="399" t="s">
        <v>589</v>
      </c>
      <c r="D73" s="399"/>
      <c r="E73" s="399"/>
      <c r="F73" s="435">
        <v>8.0</v>
      </c>
      <c r="G73" s="437">
        <v>45.0</v>
      </c>
      <c r="H73" s="430">
        <v>251.42857142857142</v>
      </c>
      <c r="I73" s="438">
        <v>1.0</v>
      </c>
      <c r="J73" s="440">
        <v>724114.2857142857</v>
      </c>
      <c r="K73" s="495">
        <v>16091.42857142857</v>
      </c>
      <c r="L73" s="399"/>
      <c r="M73" s="399"/>
      <c r="N73" s="399"/>
      <c r="O73" s="399"/>
      <c r="P73" s="399"/>
      <c r="Q73" s="399"/>
      <c r="R73" s="399"/>
      <c r="S73" s="400"/>
      <c r="T73" s="400"/>
      <c r="U73" s="400"/>
      <c r="V73" s="400"/>
      <c r="W73" s="400"/>
      <c r="X73" s="400"/>
      <c r="Y73" s="400"/>
      <c r="Z73" s="400"/>
      <c r="AA73" s="400"/>
      <c r="AB73" s="399"/>
      <c r="AC73" s="401"/>
      <c r="AD73" s="401"/>
      <c r="AE73" s="401"/>
      <c r="AF73" s="401"/>
      <c r="AG73" s="401"/>
      <c r="AH73" s="401"/>
      <c r="AI73" s="399"/>
    </row>
    <row r="74" ht="12.0" customHeight="1">
      <c r="A74" s="424"/>
      <c r="B74" s="399"/>
      <c r="C74" s="399"/>
      <c r="D74" s="399"/>
      <c r="E74" s="399"/>
      <c r="F74" s="436">
        <v>8.0</v>
      </c>
      <c r="G74" s="399"/>
      <c r="H74" s="399"/>
      <c r="I74" s="438"/>
      <c r="J74" s="439">
        <v>822674.2857142857</v>
      </c>
      <c r="K74" s="427">
        <v>16091.42857142857</v>
      </c>
      <c r="L74" s="399"/>
      <c r="M74" s="399"/>
      <c r="N74" s="399"/>
      <c r="O74" s="399"/>
      <c r="P74" s="399"/>
      <c r="Q74" s="399"/>
      <c r="R74" s="399"/>
      <c r="S74" s="400"/>
      <c r="T74" s="400"/>
      <c r="U74" s="400"/>
      <c r="V74" s="400"/>
      <c r="W74" s="400"/>
      <c r="X74" s="400"/>
      <c r="Y74" s="400"/>
      <c r="Z74" s="400"/>
      <c r="AA74" s="400"/>
      <c r="AB74" s="399"/>
      <c r="AC74" s="401"/>
      <c r="AD74" s="401"/>
      <c r="AE74" s="401"/>
      <c r="AF74" s="401"/>
      <c r="AG74" s="401"/>
      <c r="AH74" s="401"/>
      <c r="AI74" s="399"/>
    </row>
    <row r="75" ht="12.0" customHeight="1">
      <c r="A75" s="424"/>
      <c r="B75" s="399"/>
      <c r="C75" s="399"/>
      <c r="D75" s="399"/>
      <c r="E75" s="399"/>
      <c r="F75" s="399"/>
      <c r="G75" s="399"/>
      <c r="H75" s="399"/>
      <c r="I75" s="399"/>
      <c r="J75" s="399"/>
      <c r="K75" s="399"/>
      <c r="L75" s="399"/>
      <c r="M75" s="399"/>
      <c r="N75" s="399"/>
      <c r="O75" s="399"/>
      <c r="P75" s="399"/>
      <c r="Q75" s="399"/>
      <c r="R75" s="399"/>
      <c r="S75" s="400"/>
      <c r="T75" s="400"/>
      <c r="U75" s="400"/>
      <c r="V75" s="400"/>
      <c r="W75" s="400"/>
      <c r="X75" s="400"/>
      <c r="Y75" s="400"/>
      <c r="Z75" s="400"/>
      <c r="AA75" s="400"/>
      <c r="AB75" s="399"/>
      <c r="AC75" s="401"/>
      <c r="AD75" s="401"/>
      <c r="AE75" s="401"/>
      <c r="AF75" s="401"/>
      <c r="AG75" s="401"/>
      <c r="AH75" s="401"/>
      <c r="AI75" s="399"/>
    </row>
    <row r="76" ht="12.0" customHeight="1">
      <c r="A76" s="424"/>
      <c r="B76" s="424">
        <v>1.5</v>
      </c>
      <c r="C76" s="399" t="s">
        <v>1194</v>
      </c>
      <c r="D76" s="399"/>
      <c r="E76" s="399"/>
      <c r="F76" s="399"/>
      <c r="G76" s="399"/>
      <c r="H76" s="399"/>
      <c r="I76" s="399"/>
      <c r="J76" s="399"/>
      <c r="K76" s="431"/>
      <c r="L76" s="423">
        <v>19920.0</v>
      </c>
      <c r="M76" s="423"/>
      <c r="N76" s="423"/>
      <c r="O76" s="423"/>
      <c r="P76" s="423"/>
      <c r="Q76" s="423"/>
      <c r="R76" s="423"/>
      <c r="S76" s="400"/>
      <c r="T76" s="400">
        <v>1018410.0</v>
      </c>
      <c r="U76" s="400"/>
      <c r="V76" s="400"/>
      <c r="W76" s="400"/>
      <c r="X76" s="400"/>
      <c r="Y76" s="400"/>
      <c r="Z76" s="400"/>
      <c r="AA76" s="400">
        <v>1018410.0</v>
      </c>
      <c r="AB76" s="445"/>
      <c r="AC76" s="401"/>
      <c r="AD76" s="401"/>
      <c r="AE76" s="401"/>
      <c r="AF76" s="401"/>
      <c r="AG76" s="401"/>
      <c r="AH76" s="401"/>
      <c r="AI76" s="399"/>
    </row>
    <row r="77" ht="12.0" customHeight="1">
      <c r="A77" s="424"/>
      <c r="B77" s="424"/>
      <c r="C77" s="399"/>
      <c r="D77" s="399"/>
      <c r="E77" s="399"/>
      <c r="F77" s="399"/>
      <c r="G77" s="399"/>
      <c r="H77" s="399"/>
      <c r="I77" s="399"/>
      <c r="J77" s="399"/>
      <c r="K77" s="431"/>
      <c r="L77" s="423"/>
      <c r="M77" s="423"/>
      <c r="N77" s="423"/>
      <c r="O77" s="423"/>
      <c r="P77" s="423"/>
      <c r="Q77" s="423"/>
      <c r="R77" s="423"/>
      <c r="S77" s="400"/>
      <c r="T77" s="400"/>
      <c r="U77" s="400"/>
      <c r="V77" s="400"/>
      <c r="W77" s="400"/>
      <c r="X77" s="400"/>
      <c r="Y77" s="400"/>
      <c r="Z77" s="400"/>
      <c r="AA77" s="400"/>
      <c r="AB77" s="445"/>
      <c r="AC77" s="401"/>
      <c r="AD77" s="401"/>
      <c r="AE77" s="401"/>
      <c r="AF77" s="401"/>
      <c r="AG77" s="401"/>
      <c r="AH77" s="401"/>
      <c r="AI77" s="399"/>
    </row>
    <row r="78" ht="12.0" customHeight="1">
      <c r="A78" s="424"/>
      <c r="B78" s="399"/>
      <c r="C78" s="399" t="s">
        <v>364</v>
      </c>
      <c r="D78" s="425">
        <v>581.0</v>
      </c>
      <c r="E78" s="426" t="s">
        <v>567</v>
      </c>
      <c r="F78" s="427">
        <v>83.0</v>
      </c>
      <c r="G78" s="429">
        <v>415.0</v>
      </c>
      <c r="H78" s="424" t="s">
        <v>569</v>
      </c>
      <c r="I78" s="494" t="s">
        <v>865</v>
      </c>
      <c r="J78" s="399"/>
      <c r="K78" s="399"/>
      <c r="L78" s="423"/>
      <c r="M78" s="423"/>
      <c r="N78" s="423"/>
      <c r="O78" s="423"/>
      <c r="P78" s="423"/>
      <c r="Q78" s="423"/>
      <c r="R78" s="423"/>
      <c r="S78" s="400"/>
      <c r="T78" s="400"/>
      <c r="U78" s="400"/>
      <c r="V78" s="400"/>
      <c r="W78" s="400"/>
      <c r="X78" s="400"/>
      <c r="Y78" s="400"/>
      <c r="Z78" s="400"/>
      <c r="AA78" s="400"/>
      <c r="AB78" s="445"/>
      <c r="AC78" s="401"/>
      <c r="AD78" s="401"/>
      <c r="AE78" s="401"/>
      <c r="AF78" s="401"/>
      <c r="AG78" s="401"/>
      <c r="AH78" s="401"/>
      <c r="AI78" s="399"/>
    </row>
    <row r="79" ht="12.0" customHeight="1">
      <c r="A79" s="424"/>
      <c r="B79" s="399"/>
      <c r="C79" s="424"/>
      <c r="D79" s="399"/>
      <c r="E79" s="399"/>
      <c r="F79" s="399"/>
      <c r="G79" s="399"/>
      <c r="H79" s="399"/>
      <c r="I79" s="424"/>
      <c r="J79" s="399"/>
      <c r="K79" s="399"/>
      <c r="L79" s="423"/>
      <c r="M79" s="423"/>
      <c r="N79" s="423"/>
      <c r="O79" s="423"/>
      <c r="P79" s="423"/>
      <c r="Q79" s="423"/>
      <c r="R79" s="423"/>
      <c r="S79" s="400"/>
      <c r="T79" s="400"/>
      <c r="U79" s="400"/>
      <c r="V79" s="400"/>
      <c r="W79" s="400"/>
      <c r="X79" s="400"/>
      <c r="Y79" s="400"/>
      <c r="Z79" s="400"/>
      <c r="AA79" s="400"/>
      <c r="AB79" s="445"/>
      <c r="AC79" s="401"/>
      <c r="AD79" s="401"/>
      <c r="AE79" s="401"/>
      <c r="AF79" s="401"/>
      <c r="AG79" s="401"/>
      <c r="AH79" s="401"/>
      <c r="AI79" s="399"/>
    </row>
    <row r="80" ht="12.0" customHeight="1">
      <c r="A80" s="424"/>
      <c r="B80" s="424"/>
      <c r="C80" s="399"/>
      <c r="D80" s="399"/>
      <c r="E80" s="399"/>
      <c r="F80" s="399"/>
      <c r="G80" s="399"/>
      <c r="H80" s="399"/>
      <c r="I80" s="399"/>
      <c r="J80" s="399"/>
      <c r="K80" s="399"/>
      <c r="L80" s="423"/>
      <c r="M80" s="423"/>
      <c r="N80" s="423"/>
      <c r="O80" s="423"/>
      <c r="P80" s="423"/>
      <c r="Q80" s="423"/>
      <c r="R80" s="423"/>
      <c r="S80" s="400"/>
      <c r="T80" s="400"/>
      <c r="U80" s="400"/>
      <c r="V80" s="400"/>
      <c r="W80" s="400"/>
      <c r="X80" s="400"/>
      <c r="Y80" s="400"/>
      <c r="Z80" s="400"/>
      <c r="AA80" s="400"/>
      <c r="AB80" s="445"/>
      <c r="AC80" s="401"/>
      <c r="AD80" s="401"/>
      <c r="AE80" s="401"/>
      <c r="AF80" s="401"/>
      <c r="AG80" s="401"/>
      <c r="AH80" s="401"/>
      <c r="AI80" s="399"/>
    </row>
    <row r="81" ht="12.0" customHeight="1">
      <c r="A81" s="424"/>
      <c r="B81" s="424"/>
      <c r="C81" s="433" t="s">
        <v>298</v>
      </c>
      <c r="D81" s="399"/>
      <c r="E81" s="399"/>
      <c r="F81" s="434" t="s">
        <v>357</v>
      </c>
      <c r="G81" s="435" t="s">
        <v>155</v>
      </c>
      <c r="H81" s="434" t="s">
        <v>358</v>
      </c>
      <c r="I81" s="435" t="s">
        <v>359</v>
      </c>
      <c r="J81" s="435" t="s">
        <v>360</v>
      </c>
      <c r="K81" s="435" t="s">
        <v>347</v>
      </c>
      <c r="L81" s="399"/>
      <c r="M81" s="399"/>
      <c r="N81" s="399"/>
      <c r="O81" s="399"/>
      <c r="P81" s="399"/>
      <c r="Q81" s="399"/>
      <c r="R81" s="399"/>
      <c r="S81" s="400"/>
      <c r="T81" s="400"/>
      <c r="U81" s="400"/>
      <c r="V81" s="400"/>
      <c r="W81" s="400"/>
      <c r="X81" s="400"/>
      <c r="Y81" s="400"/>
      <c r="Z81" s="400"/>
      <c r="AA81" s="400"/>
      <c r="AB81" s="399"/>
      <c r="AC81" s="401"/>
      <c r="AD81" s="401"/>
      <c r="AE81" s="401"/>
      <c r="AF81" s="401"/>
      <c r="AG81" s="401"/>
      <c r="AH81" s="401"/>
      <c r="AI81" s="399"/>
    </row>
    <row r="82" ht="12.0" customHeight="1">
      <c r="A82" s="424"/>
      <c r="B82" s="424"/>
      <c r="C82" s="399" t="s">
        <v>1193</v>
      </c>
      <c r="D82" s="399"/>
      <c r="E82" s="399"/>
      <c r="F82" s="436">
        <v>3.0</v>
      </c>
      <c r="G82" s="437">
        <v>70.0</v>
      </c>
      <c r="H82" s="485">
        <v>581.0</v>
      </c>
      <c r="I82" s="438">
        <v>1.0</v>
      </c>
      <c r="J82" s="439">
        <v>122010.0</v>
      </c>
      <c r="K82" s="435"/>
      <c r="L82" s="399"/>
      <c r="M82" s="399"/>
      <c r="N82" s="399"/>
      <c r="O82" s="399"/>
      <c r="P82" s="399"/>
      <c r="Q82" s="399"/>
      <c r="R82" s="399"/>
      <c r="S82" s="400"/>
      <c r="T82" s="400"/>
      <c r="U82" s="400"/>
      <c r="V82" s="400"/>
      <c r="W82" s="400"/>
      <c r="X82" s="400"/>
      <c r="Y82" s="400"/>
      <c r="Z82" s="400"/>
      <c r="AA82" s="400"/>
      <c r="AB82" s="399"/>
      <c r="AC82" s="401"/>
      <c r="AD82" s="401"/>
      <c r="AE82" s="401"/>
      <c r="AF82" s="401"/>
      <c r="AG82" s="401"/>
      <c r="AH82" s="401"/>
      <c r="AI82" s="399"/>
    </row>
    <row r="83" ht="12.0" customHeight="1">
      <c r="A83" s="424"/>
      <c r="B83" s="424"/>
      <c r="C83" s="399" t="s">
        <v>589</v>
      </c>
      <c r="D83" s="399"/>
      <c r="E83" s="399"/>
      <c r="F83" s="435">
        <v>6.0</v>
      </c>
      <c r="G83" s="437">
        <v>45.0</v>
      </c>
      <c r="H83" s="430">
        <v>415.0</v>
      </c>
      <c r="I83" s="438">
        <v>1.0</v>
      </c>
      <c r="J83" s="440">
        <v>896400.0</v>
      </c>
      <c r="K83" s="495">
        <v>19920.0</v>
      </c>
      <c r="L83" s="399"/>
      <c r="M83" s="399"/>
      <c r="N83" s="399"/>
      <c r="O83" s="399"/>
      <c r="P83" s="399"/>
      <c r="Q83" s="399"/>
      <c r="R83" s="399"/>
      <c r="S83" s="400"/>
      <c r="T83" s="400"/>
      <c r="U83" s="400"/>
      <c r="V83" s="400"/>
      <c r="W83" s="400"/>
      <c r="X83" s="400"/>
      <c r="Y83" s="400"/>
      <c r="Z83" s="400"/>
      <c r="AA83" s="400"/>
      <c r="AB83" s="399"/>
      <c r="AC83" s="401"/>
      <c r="AD83" s="401"/>
      <c r="AE83" s="401"/>
      <c r="AF83" s="401"/>
      <c r="AG83" s="401"/>
      <c r="AH83" s="401"/>
      <c r="AI83" s="399"/>
    </row>
    <row r="84" ht="12.0" customHeight="1">
      <c r="A84" s="424"/>
      <c r="B84" s="399"/>
      <c r="C84" s="399"/>
      <c r="D84" s="399"/>
      <c r="E84" s="399"/>
      <c r="F84" s="436">
        <v>6.0</v>
      </c>
      <c r="G84" s="399"/>
      <c r="H84" s="399"/>
      <c r="I84" s="438"/>
      <c r="J84" s="439">
        <v>1018410.0</v>
      </c>
      <c r="K84" s="427">
        <v>19920.0</v>
      </c>
      <c r="L84" s="399"/>
      <c r="M84" s="399"/>
      <c r="N84" s="399"/>
      <c r="O84" s="399"/>
      <c r="P84" s="399"/>
      <c r="Q84" s="399"/>
      <c r="R84" s="399"/>
      <c r="S84" s="400"/>
      <c r="T84" s="400"/>
      <c r="U84" s="400"/>
      <c r="V84" s="400"/>
      <c r="W84" s="400"/>
      <c r="X84" s="400"/>
      <c r="Y84" s="400"/>
      <c r="Z84" s="400"/>
      <c r="AA84" s="400"/>
      <c r="AB84" s="399"/>
      <c r="AC84" s="401"/>
      <c r="AD84" s="401"/>
      <c r="AE84" s="401"/>
      <c r="AF84" s="401"/>
      <c r="AG84" s="401"/>
      <c r="AH84" s="401"/>
      <c r="AI84" s="399"/>
    </row>
    <row r="85" ht="12.0" customHeight="1">
      <c r="A85" s="424"/>
      <c r="B85" s="399"/>
      <c r="C85" s="399"/>
      <c r="D85" s="399"/>
      <c r="E85" s="399"/>
      <c r="F85" s="399"/>
      <c r="G85" s="399"/>
      <c r="H85" s="399"/>
      <c r="I85" s="399"/>
      <c r="J85" s="399"/>
      <c r="K85" s="399"/>
      <c r="L85" s="399"/>
      <c r="M85" s="399"/>
      <c r="N85" s="399"/>
      <c r="O85" s="399"/>
      <c r="P85" s="399"/>
      <c r="Q85" s="399"/>
      <c r="R85" s="399"/>
      <c r="S85" s="400"/>
      <c r="T85" s="400"/>
      <c r="U85" s="400"/>
      <c r="V85" s="400"/>
      <c r="W85" s="400"/>
      <c r="X85" s="400"/>
      <c r="Y85" s="400"/>
      <c r="Z85" s="400"/>
      <c r="AA85" s="400"/>
      <c r="AB85" s="399"/>
      <c r="AC85" s="401"/>
      <c r="AD85" s="401"/>
      <c r="AE85" s="401"/>
      <c r="AF85" s="401"/>
      <c r="AG85" s="401"/>
      <c r="AH85" s="401"/>
      <c r="AI85" s="399"/>
    </row>
    <row r="86" ht="12.0" customHeight="1">
      <c r="A86" s="424"/>
      <c r="B86" s="424">
        <v>1.6</v>
      </c>
      <c r="C86" s="399" t="s">
        <v>361</v>
      </c>
      <c r="D86" s="399"/>
      <c r="E86" s="399"/>
      <c r="F86" s="399"/>
      <c r="G86" s="399"/>
      <c r="H86" s="431"/>
      <c r="I86" s="431"/>
      <c r="J86" s="431"/>
      <c r="K86" s="431"/>
      <c r="L86" s="399"/>
      <c r="M86" s="399"/>
      <c r="N86" s="399"/>
      <c r="O86" s="399"/>
      <c r="P86" s="399"/>
      <c r="Q86" s="445"/>
      <c r="R86" s="445"/>
      <c r="S86" s="400">
        <v>4722397.7272324795</v>
      </c>
      <c r="T86" s="400"/>
      <c r="U86" s="400"/>
      <c r="V86" s="400"/>
      <c r="W86" s="400"/>
      <c r="X86" s="400"/>
      <c r="Y86" s="400"/>
      <c r="Z86" s="400"/>
      <c r="AA86" s="400">
        <v>4722397.7272324795</v>
      </c>
      <c r="AB86" s="399"/>
      <c r="AC86" s="401"/>
      <c r="AD86" s="401"/>
      <c r="AE86" s="401"/>
      <c r="AF86" s="401"/>
      <c r="AG86" s="401"/>
      <c r="AH86" s="401"/>
      <c r="AI86" s="399"/>
    </row>
    <row r="87" ht="12.0" customHeight="1">
      <c r="A87" s="424"/>
      <c r="B87" s="424"/>
      <c r="C87" s="399"/>
      <c r="D87" s="399"/>
      <c r="E87" s="399"/>
      <c r="F87" s="399"/>
      <c r="G87" s="399"/>
      <c r="H87" s="399"/>
      <c r="I87" s="399"/>
      <c r="J87" s="399"/>
      <c r="K87" s="399"/>
      <c r="L87" s="399"/>
      <c r="M87" s="399"/>
      <c r="N87" s="399"/>
      <c r="O87" s="399"/>
      <c r="P87" s="399"/>
      <c r="Q87" s="399"/>
      <c r="R87" s="399"/>
      <c r="S87" s="400"/>
      <c r="T87" s="400"/>
      <c r="U87" s="400"/>
      <c r="V87" s="400"/>
      <c r="W87" s="400"/>
      <c r="X87" s="400"/>
      <c r="Y87" s="400"/>
      <c r="Z87" s="400"/>
      <c r="AA87" s="400"/>
      <c r="AB87" s="399"/>
      <c r="AC87" s="401"/>
      <c r="AD87" s="401"/>
      <c r="AE87" s="401"/>
      <c r="AF87" s="401"/>
      <c r="AG87" s="401"/>
      <c r="AH87" s="401"/>
      <c r="AI87" s="399"/>
    </row>
    <row r="88" ht="12.0" customHeight="1">
      <c r="A88" s="424"/>
      <c r="B88" s="424"/>
      <c r="C88" s="433" t="s">
        <v>153</v>
      </c>
      <c r="D88" s="441"/>
      <c r="E88" s="399"/>
      <c r="F88" s="435" t="s">
        <v>183</v>
      </c>
      <c r="G88" s="435" t="s">
        <v>155</v>
      </c>
      <c r="H88" s="435" t="s">
        <v>360</v>
      </c>
      <c r="I88" s="399"/>
      <c r="J88" s="399"/>
      <c r="K88" s="399"/>
      <c r="L88" s="399"/>
      <c r="M88" s="399"/>
      <c r="N88" s="399"/>
      <c r="O88" s="399"/>
      <c r="P88" s="399"/>
      <c r="Q88" s="399"/>
      <c r="R88" s="399"/>
      <c r="S88" s="400"/>
      <c r="T88" s="445"/>
      <c r="U88" s="400"/>
      <c r="V88" s="400"/>
      <c r="W88" s="400"/>
      <c r="X88" s="400"/>
      <c r="Y88" s="400"/>
      <c r="Z88" s="400"/>
      <c r="AA88" s="400"/>
      <c r="AB88" s="399"/>
      <c r="AC88" s="401"/>
      <c r="AD88" s="401"/>
      <c r="AE88" s="401"/>
      <c r="AF88" s="401"/>
      <c r="AG88" s="401"/>
      <c r="AH88" s="401"/>
      <c r="AI88" s="399"/>
    </row>
    <row r="89" ht="12.0" customHeight="1">
      <c r="A89" s="424"/>
      <c r="B89" s="424"/>
      <c r="C89" s="403" t="s">
        <v>156</v>
      </c>
      <c r="D89" s="399"/>
      <c r="E89" s="399"/>
      <c r="F89" s="403">
        <v>2.0</v>
      </c>
      <c r="G89" s="439">
        <v>3922.22</v>
      </c>
      <c r="H89" s="439">
        <v>7844.44</v>
      </c>
      <c r="I89" s="403"/>
      <c r="J89" s="399"/>
      <c r="K89" s="399"/>
      <c r="L89" s="399"/>
      <c r="M89" s="399"/>
      <c r="N89" s="399"/>
      <c r="O89" s="399"/>
      <c r="P89" s="399"/>
      <c r="Q89" s="399"/>
      <c r="R89" s="399"/>
      <c r="S89" s="400"/>
      <c r="T89" s="445"/>
      <c r="U89" s="400"/>
      <c r="V89" s="400"/>
      <c r="W89" s="400"/>
      <c r="X89" s="400"/>
      <c r="Y89" s="400"/>
      <c r="Z89" s="400"/>
      <c r="AA89" s="400"/>
      <c r="AB89" s="399"/>
      <c r="AC89" s="401"/>
      <c r="AD89" s="401"/>
      <c r="AE89" s="401"/>
      <c r="AF89" s="401"/>
      <c r="AG89" s="401"/>
      <c r="AH89" s="401"/>
      <c r="AI89" s="399"/>
    </row>
    <row r="90" ht="12.0" customHeight="1">
      <c r="A90" s="424"/>
      <c r="B90" s="424"/>
      <c r="C90" s="403" t="s">
        <v>157</v>
      </c>
      <c r="D90" s="399"/>
      <c r="E90" s="399"/>
      <c r="F90" s="403">
        <v>24.0</v>
      </c>
      <c r="G90" s="439">
        <v>522.5</v>
      </c>
      <c r="H90" s="439">
        <v>12540.0</v>
      </c>
      <c r="I90" s="403"/>
      <c r="J90" s="399"/>
      <c r="K90" s="399"/>
      <c r="L90" s="399"/>
      <c r="M90" s="399"/>
      <c r="N90" s="399"/>
      <c r="O90" s="399"/>
      <c r="P90" s="399"/>
      <c r="Q90" s="399"/>
      <c r="R90" s="399"/>
      <c r="S90" s="400"/>
      <c r="T90" s="445"/>
      <c r="U90" s="400"/>
      <c r="V90" s="400"/>
      <c r="W90" s="400"/>
      <c r="X90" s="400"/>
      <c r="Y90" s="400"/>
      <c r="Z90" s="400"/>
      <c r="AA90" s="400"/>
      <c r="AB90" s="399"/>
      <c r="AC90" s="401"/>
      <c r="AD90" s="401"/>
      <c r="AE90" s="401"/>
      <c r="AF90" s="401"/>
      <c r="AG90" s="401"/>
      <c r="AH90" s="401"/>
      <c r="AI90" s="399"/>
    </row>
    <row r="91" ht="12.0" customHeight="1">
      <c r="A91" s="424"/>
      <c r="B91" s="424"/>
      <c r="C91" s="403" t="s">
        <v>158</v>
      </c>
      <c r="D91" s="399"/>
      <c r="E91" s="399"/>
      <c r="F91" s="403">
        <v>30.0</v>
      </c>
      <c r="G91" s="439">
        <v>214.0</v>
      </c>
      <c r="H91" s="439">
        <v>6420.0</v>
      </c>
      <c r="I91" s="403"/>
      <c r="J91" s="399"/>
      <c r="K91" s="399"/>
      <c r="L91" s="399"/>
      <c r="M91" s="399"/>
      <c r="N91" s="399"/>
      <c r="O91" s="399"/>
      <c r="P91" s="399"/>
      <c r="Q91" s="399"/>
      <c r="R91" s="399"/>
      <c r="S91" s="400"/>
      <c r="T91" s="445"/>
      <c r="U91" s="400"/>
      <c r="V91" s="400"/>
      <c r="W91" s="400"/>
      <c r="X91" s="400"/>
      <c r="Y91" s="400"/>
      <c r="Z91" s="400"/>
      <c r="AA91" s="400"/>
      <c r="AB91" s="399"/>
      <c r="AC91" s="401"/>
      <c r="AD91" s="401"/>
      <c r="AE91" s="401"/>
      <c r="AF91" s="401"/>
      <c r="AG91" s="401"/>
      <c r="AH91" s="401"/>
      <c r="AI91" s="399"/>
    </row>
    <row r="92" ht="12.0" customHeight="1">
      <c r="A92" s="424"/>
      <c r="B92" s="424"/>
      <c r="C92" s="403" t="s">
        <v>159</v>
      </c>
      <c r="D92" s="399"/>
      <c r="E92" s="399"/>
      <c r="F92" s="403">
        <v>4.0</v>
      </c>
      <c r="G92" s="439">
        <v>4080.0</v>
      </c>
      <c r="H92" s="439">
        <v>16320.0</v>
      </c>
      <c r="I92" s="403"/>
      <c r="J92" s="399"/>
      <c r="K92" s="399"/>
      <c r="L92" s="399"/>
      <c r="M92" s="399"/>
      <c r="N92" s="399"/>
      <c r="O92" s="399"/>
      <c r="P92" s="399"/>
      <c r="Q92" s="399"/>
      <c r="R92" s="399"/>
      <c r="S92" s="400"/>
      <c r="T92" s="445"/>
      <c r="U92" s="400"/>
      <c r="V92" s="400"/>
      <c r="W92" s="400"/>
      <c r="X92" s="400"/>
      <c r="Y92" s="400"/>
      <c r="Z92" s="400"/>
      <c r="AA92" s="400"/>
      <c r="AB92" s="399"/>
      <c r="AC92" s="401"/>
      <c r="AD92" s="401"/>
      <c r="AE92" s="401"/>
      <c r="AF92" s="401"/>
      <c r="AG92" s="401"/>
      <c r="AH92" s="401"/>
      <c r="AI92" s="399"/>
    </row>
    <row r="93" ht="12.0" customHeight="1">
      <c r="A93" s="424"/>
      <c r="B93" s="424"/>
      <c r="C93" s="403" t="s">
        <v>160</v>
      </c>
      <c r="D93" s="399"/>
      <c r="E93" s="399"/>
      <c r="F93" s="403">
        <v>10.0</v>
      </c>
      <c r="G93" s="439">
        <v>412.0</v>
      </c>
      <c r="H93" s="439">
        <v>4120.0</v>
      </c>
      <c r="I93" s="403"/>
      <c r="J93" s="399"/>
      <c r="K93" s="399"/>
      <c r="L93" s="399"/>
      <c r="M93" s="399"/>
      <c r="N93" s="399"/>
      <c r="O93" s="399"/>
      <c r="P93" s="399"/>
      <c r="Q93" s="399"/>
      <c r="R93" s="399"/>
      <c r="S93" s="400"/>
      <c r="T93" s="445"/>
      <c r="U93" s="400"/>
      <c r="V93" s="400"/>
      <c r="W93" s="400"/>
      <c r="X93" s="400"/>
      <c r="Y93" s="400"/>
      <c r="Z93" s="400"/>
      <c r="AA93" s="400"/>
      <c r="AB93" s="399"/>
      <c r="AC93" s="401"/>
      <c r="AD93" s="401"/>
      <c r="AE93" s="401"/>
      <c r="AF93" s="401"/>
      <c r="AG93" s="401"/>
      <c r="AH93" s="401"/>
      <c r="AI93" s="399"/>
    </row>
    <row r="94" ht="12.0" customHeight="1">
      <c r="A94" s="424"/>
      <c r="B94" s="424"/>
      <c r="C94" s="403" t="s">
        <v>161</v>
      </c>
      <c r="D94" s="399"/>
      <c r="E94" s="399"/>
      <c r="F94" s="403">
        <v>6.0</v>
      </c>
      <c r="G94" s="439">
        <v>1198.62</v>
      </c>
      <c r="H94" s="439">
        <v>7191.719999999999</v>
      </c>
      <c r="I94" s="403"/>
      <c r="J94" s="399"/>
      <c r="K94" s="399"/>
      <c r="L94" s="399"/>
      <c r="M94" s="399"/>
      <c r="N94" s="399"/>
      <c r="O94" s="399"/>
      <c r="P94" s="399"/>
      <c r="Q94" s="399"/>
      <c r="R94" s="399"/>
      <c r="S94" s="400"/>
      <c r="T94" s="445"/>
      <c r="U94" s="400"/>
      <c r="V94" s="400"/>
      <c r="W94" s="400"/>
      <c r="X94" s="400"/>
      <c r="Y94" s="400"/>
      <c r="Z94" s="400"/>
      <c r="AA94" s="400"/>
      <c r="AB94" s="399"/>
      <c r="AC94" s="401"/>
      <c r="AD94" s="401"/>
      <c r="AE94" s="401"/>
      <c r="AF94" s="401"/>
      <c r="AG94" s="401"/>
      <c r="AH94" s="401"/>
      <c r="AI94" s="399"/>
    </row>
    <row r="95" ht="12.0" customHeight="1">
      <c r="A95" s="424"/>
      <c r="B95" s="424"/>
      <c r="C95" s="403" t="s">
        <v>162</v>
      </c>
      <c r="D95" s="399"/>
      <c r="E95" s="399"/>
      <c r="F95" s="403">
        <v>2.0</v>
      </c>
      <c r="G95" s="439">
        <v>1217.82</v>
      </c>
      <c r="H95" s="439">
        <v>2435.64</v>
      </c>
      <c r="I95" s="403"/>
      <c r="J95" s="399"/>
      <c r="K95" s="399"/>
      <c r="L95" s="399"/>
      <c r="M95" s="399"/>
      <c r="N95" s="399"/>
      <c r="O95" s="399"/>
      <c r="P95" s="399"/>
      <c r="Q95" s="399"/>
      <c r="R95" s="399"/>
      <c r="S95" s="400"/>
      <c r="T95" s="445"/>
      <c r="U95" s="400"/>
      <c r="V95" s="400"/>
      <c r="W95" s="400"/>
      <c r="X95" s="400"/>
      <c r="Y95" s="400"/>
      <c r="Z95" s="400"/>
      <c r="AA95" s="400"/>
      <c r="AB95" s="399"/>
      <c r="AC95" s="401"/>
      <c r="AD95" s="401"/>
      <c r="AE95" s="401"/>
      <c r="AF95" s="401"/>
      <c r="AG95" s="401"/>
      <c r="AH95" s="401"/>
      <c r="AI95" s="399"/>
    </row>
    <row r="96" ht="12.0" customHeight="1">
      <c r="A96" s="424"/>
      <c r="B96" s="424"/>
      <c r="C96" s="403" t="s">
        <v>163</v>
      </c>
      <c r="D96" s="399"/>
      <c r="E96" s="399"/>
      <c r="F96" s="403">
        <v>20.0</v>
      </c>
      <c r="G96" s="439">
        <v>35.3</v>
      </c>
      <c r="H96" s="439">
        <v>706.0</v>
      </c>
      <c r="I96" s="403"/>
      <c r="J96" s="399"/>
      <c r="K96" s="399"/>
      <c r="L96" s="399"/>
      <c r="M96" s="399"/>
      <c r="N96" s="399"/>
      <c r="O96" s="399"/>
      <c r="P96" s="399"/>
      <c r="Q96" s="399"/>
      <c r="R96" s="399"/>
      <c r="S96" s="400"/>
      <c r="T96" s="445"/>
      <c r="U96" s="400"/>
      <c r="V96" s="400"/>
      <c r="W96" s="400"/>
      <c r="X96" s="400"/>
      <c r="Y96" s="400"/>
      <c r="Z96" s="400"/>
      <c r="AA96" s="400"/>
      <c r="AB96" s="399"/>
      <c r="AC96" s="401"/>
      <c r="AD96" s="401"/>
      <c r="AE96" s="401"/>
      <c r="AF96" s="401"/>
      <c r="AG96" s="401"/>
      <c r="AH96" s="401"/>
      <c r="AI96" s="399"/>
    </row>
    <row r="97" ht="12.0" customHeight="1">
      <c r="A97" s="424"/>
      <c r="B97" s="424"/>
      <c r="C97" s="403" t="s">
        <v>164</v>
      </c>
      <c r="D97" s="399"/>
      <c r="E97" s="399"/>
      <c r="F97" s="403">
        <v>4.0</v>
      </c>
      <c r="G97" s="439">
        <v>1209.73</v>
      </c>
      <c r="H97" s="439">
        <v>4838.92</v>
      </c>
      <c r="I97" s="403"/>
      <c r="J97" s="399"/>
      <c r="K97" s="399"/>
      <c r="L97" s="399"/>
      <c r="M97" s="399"/>
      <c r="N97" s="399"/>
      <c r="O97" s="399"/>
      <c r="P97" s="399"/>
      <c r="Q97" s="399"/>
      <c r="R97" s="399"/>
      <c r="S97" s="400"/>
      <c r="T97" s="445"/>
      <c r="U97" s="400"/>
      <c r="V97" s="400"/>
      <c r="W97" s="400"/>
      <c r="X97" s="400"/>
      <c r="Y97" s="400"/>
      <c r="Z97" s="400"/>
      <c r="AA97" s="400"/>
      <c r="AB97" s="399"/>
      <c r="AC97" s="401"/>
      <c r="AD97" s="401"/>
      <c r="AE97" s="401"/>
      <c r="AF97" s="401"/>
      <c r="AG97" s="401"/>
      <c r="AH97" s="401"/>
      <c r="AI97" s="399"/>
    </row>
    <row r="98" ht="12.0" customHeight="1">
      <c r="A98" s="424"/>
      <c r="B98" s="424"/>
      <c r="C98" s="403" t="s">
        <v>165</v>
      </c>
      <c r="D98" s="399"/>
      <c r="E98" s="399"/>
      <c r="F98" s="403">
        <v>2.0</v>
      </c>
      <c r="G98" s="439">
        <v>1102.37</v>
      </c>
      <c r="H98" s="439">
        <v>2204.74</v>
      </c>
      <c r="I98" s="403"/>
      <c r="J98" s="399"/>
      <c r="K98" s="399"/>
      <c r="L98" s="399"/>
      <c r="M98" s="399"/>
      <c r="N98" s="399"/>
      <c r="O98" s="399"/>
      <c r="P98" s="399"/>
      <c r="Q98" s="399"/>
      <c r="R98" s="399"/>
      <c r="S98" s="400"/>
      <c r="T98" s="445"/>
      <c r="U98" s="400"/>
      <c r="V98" s="400"/>
      <c r="W98" s="400"/>
      <c r="X98" s="400"/>
      <c r="Y98" s="400"/>
      <c r="Z98" s="400"/>
      <c r="AA98" s="400"/>
      <c r="AB98" s="399"/>
      <c r="AC98" s="401"/>
      <c r="AD98" s="401"/>
      <c r="AE98" s="401"/>
      <c r="AF98" s="401"/>
      <c r="AG98" s="401"/>
      <c r="AH98" s="401"/>
      <c r="AI98" s="399"/>
    </row>
    <row r="99" ht="12.0" customHeight="1">
      <c r="A99" s="424"/>
      <c r="B99" s="424"/>
      <c r="C99" s="403" t="s">
        <v>166</v>
      </c>
      <c r="D99" s="399"/>
      <c r="E99" s="399"/>
      <c r="F99" s="403">
        <v>20.0</v>
      </c>
      <c r="G99" s="439">
        <v>27.42</v>
      </c>
      <c r="H99" s="439">
        <v>548.4000000000001</v>
      </c>
      <c r="I99" s="403"/>
      <c r="J99" s="399"/>
      <c r="K99" s="399"/>
      <c r="L99" s="399"/>
      <c r="M99" s="399"/>
      <c r="N99" s="399"/>
      <c r="O99" s="399"/>
      <c r="P99" s="399"/>
      <c r="Q99" s="399"/>
      <c r="R99" s="399"/>
      <c r="S99" s="400"/>
      <c r="T99" s="445"/>
      <c r="U99" s="400"/>
      <c r="V99" s="400"/>
      <c r="W99" s="400"/>
      <c r="X99" s="400"/>
      <c r="Y99" s="400"/>
      <c r="Z99" s="400"/>
      <c r="AA99" s="400"/>
      <c r="AB99" s="399"/>
      <c r="AC99" s="401"/>
      <c r="AD99" s="401"/>
      <c r="AE99" s="401"/>
      <c r="AF99" s="401"/>
      <c r="AG99" s="401"/>
      <c r="AH99" s="401"/>
      <c r="AI99" s="399"/>
    </row>
    <row r="100" ht="12.0" customHeight="1">
      <c r="A100" s="424"/>
      <c r="B100" s="424"/>
      <c r="C100" s="403" t="s">
        <v>167</v>
      </c>
      <c r="D100" s="399"/>
      <c r="E100" s="399"/>
      <c r="F100" s="403">
        <v>150.0</v>
      </c>
      <c r="G100" s="439">
        <v>9.9</v>
      </c>
      <c r="H100" s="439">
        <v>1485.0</v>
      </c>
      <c r="I100" s="403"/>
      <c r="J100" s="399"/>
      <c r="K100" s="399"/>
      <c r="L100" s="399"/>
      <c r="M100" s="399"/>
      <c r="N100" s="399"/>
      <c r="O100" s="399"/>
      <c r="P100" s="399"/>
      <c r="Q100" s="399"/>
      <c r="R100" s="399"/>
      <c r="S100" s="400"/>
      <c r="T100" s="445"/>
      <c r="U100" s="400"/>
      <c r="V100" s="400"/>
      <c r="W100" s="400"/>
      <c r="X100" s="400"/>
      <c r="Y100" s="400"/>
      <c r="Z100" s="400"/>
      <c r="AA100" s="400"/>
      <c r="AB100" s="399"/>
      <c r="AC100" s="401"/>
      <c r="AD100" s="401"/>
      <c r="AE100" s="401"/>
      <c r="AF100" s="401"/>
      <c r="AG100" s="401"/>
      <c r="AH100" s="401"/>
      <c r="AI100" s="399"/>
    </row>
    <row r="101" ht="12.0" customHeight="1">
      <c r="A101" s="424"/>
      <c r="B101" s="424"/>
      <c r="C101" s="403" t="s">
        <v>168</v>
      </c>
      <c r="D101" s="399"/>
      <c r="E101" s="399"/>
      <c r="F101" s="403">
        <v>12.0</v>
      </c>
      <c r="G101" s="439">
        <v>159.0</v>
      </c>
      <c r="H101" s="439">
        <v>1908.0</v>
      </c>
      <c r="I101" s="403"/>
      <c r="J101" s="399"/>
      <c r="K101" s="399"/>
      <c r="L101" s="399"/>
      <c r="M101" s="399"/>
      <c r="N101" s="399"/>
      <c r="O101" s="399"/>
      <c r="P101" s="399"/>
      <c r="Q101" s="399"/>
      <c r="R101" s="399"/>
      <c r="S101" s="400"/>
      <c r="T101" s="445"/>
      <c r="U101" s="400"/>
      <c r="V101" s="400"/>
      <c r="W101" s="400"/>
      <c r="X101" s="400"/>
      <c r="Y101" s="400"/>
      <c r="Z101" s="400"/>
      <c r="AA101" s="400"/>
      <c r="AB101" s="399"/>
      <c r="AC101" s="401"/>
      <c r="AD101" s="401"/>
      <c r="AE101" s="401"/>
      <c r="AF101" s="401"/>
      <c r="AG101" s="401"/>
      <c r="AH101" s="401"/>
      <c r="AI101" s="399"/>
    </row>
    <row r="102" ht="12.0" customHeight="1">
      <c r="A102" s="424"/>
      <c r="B102" s="424"/>
      <c r="C102" s="403" t="s">
        <v>169</v>
      </c>
      <c r="D102" s="399"/>
      <c r="E102" s="399"/>
      <c r="F102" s="403">
        <v>12.0</v>
      </c>
      <c r="G102" s="439">
        <v>175.0</v>
      </c>
      <c r="H102" s="439">
        <v>2100.0</v>
      </c>
      <c r="I102" s="403"/>
      <c r="J102" s="399"/>
      <c r="K102" s="399"/>
      <c r="L102" s="399"/>
      <c r="M102" s="399"/>
      <c r="N102" s="399"/>
      <c r="O102" s="399"/>
      <c r="P102" s="399"/>
      <c r="Q102" s="399"/>
      <c r="R102" s="399"/>
      <c r="S102" s="400"/>
      <c r="T102" s="445"/>
      <c r="U102" s="400"/>
      <c r="V102" s="400"/>
      <c r="W102" s="400"/>
      <c r="X102" s="400"/>
      <c r="Y102" s="400"/>
      <c r="Z102" s="400"/>
      <c r="AA102" s="400"/>
      <c r="AB102" s="399"/>
      <c r="AC102" s="401"/>
      <c r="AD102" s="401"/>
      <c r="AE102" s="401"/>
      <c r="AF102" s="401"/>
      <c r="AG102" s="401"/>
      <c r="AH102" s="401"/>
      <c r="AI102" s="399"/>
    </row>
    <row r="103" ht="12.0" customHeight="1">
      <c r="A103" s="424"/>
      <c r="B103" s="424"/>
      <c r="C103" s="403" t="s">
        <v>170</v>
      </c>
      <c r="D103" s="399"/>
      <c r="E103" s="399"/>
      <c r="F103" s="403">
        <v>40.0</v>
      </c>
      <c r="G103" s="439">
        <v>30.0</v>
      </c>
      <c r="H103" s="439">
        <v>1200.0</v>
      </c>
      <c r="I103" s="403"/>
      <c r="J103" s="399"/>
      <c r="K103" s="399"/>
      <c r="L103" s="399"/>
      <c r="M103" s="399"/>
      <c r="N103" s="399"/>
      <c r="O103" s="399"/>
      <c r="P103" s="399"/>
      <c r="Q103" s="399"/>
      <c r="R103" s="399"/>
      <c r="S103" s="400"/>
      <c r="T103" s="445"/>
      <c r="U103" s="400"/>
      <c r="V103" s="400"/>
      <c r="W103" s="400"/>
      <c r="X103" s="400"/>
      <c r="Y103" s="400"/>
      <c r="Z103" s="400"/>
      <c r="AA103" s="400"/>
      <c r="AB103" s="399"/>
      <c r="AC103" s="401"/>
      <c r="AD103" s="401"/>
      <c r="AE103" s="401"/>
      <c r="AF103" s="401"/>
      <c r="AG103" s="401"/>
      <c r="AH103" s="401"/>
      <c r="AI103" s="399"/>
    </row>
    <row r="104" ht="12.0" customHeight="1">
      <c r="A104" s="424"/>
      <c r="B104" s="424"/>
      <c r="C104" s="403" t="s">
        <v>171</v>
      </c>
      <c r="D104" s="399"/>
      <c r="E104" s="399"/>
      <c r="F104" s="403">
        <v>40.0</v>
      </c>
      <c r="G104" s="439">
        <v>28.6</v>
      </c>
      <c r="H104" s="439">
        <v>1144.0</v>
      </c>
      <c r="I104" s="403"/>
      <c r="J104" s="399"/>
      <c r="K104" s="399"/>
      <c r="L104" s="399"/>
      <c r="M104" s="399"/>
      <c r="N104" s="399"/>
      <c r="O104" s="399"/>
      <c r="P104" s="399"/>
      <c r="Q104" s="399"/>
      <c r="R104" s="399"/>
      <c r="S104" s="400"/>
      <c r="T104" s="445"/>
      <c r="U104" s="400"/>
      <c r="V104" s="400"/>
      <c r="W104" s="400"/>
      <c r="X104" s="400"/>
      <c r="Y104" s="400"/>
      <c r="Z104" s="400"/>
      <c r="AA104" s="400"/>
      <c r="AB104" s="399"/>
      <c r="AC104" s="401"/>
      <c r="AD104" s="401"/>
      <c r="AE104" s="401"/>
      <c r="AF104" s="401"/>
      <c r="AG104" s="401"/>
      <c r="AH104" s="401"/>
      <c r="AI104" s="399"/>
    </row>
    <row r="105" ht="12.0" customHeight="1">
      <c r="A105" s="424"/>
      <c r="B105" s="424"/>
      <c r="C105" s="403" t="s">
        <v>172</v>
      </c>
      <c r="D105" s="399"/>
      <c r="E105" s="399"/>
      <c r="F105" s="403">
        <v>2.0</v>
      </c>
      <c r="G105" s="439">
        <v>440.5</v>
      </c>
      <c r="H105" s="439">
        <v>27006.012484941406</v>
      </c>
      <c r="I105" s="403"/>
      <c r="J105" s="399"/>
      <c r="K105" s="399"/>
      <c r="L105" s="399"/>
      <c r="M105" s="399"/>
      <c r="N105" s="399"/>
      <c r="O105" s="399"/>
      <c r="P105" s="399"/>
      <c r="Q105" s="399"/>
      <c r="R105" s="399"/>
      <c r="S105" s="400"/>
      <c r="T105" s="445"/>
      <c r="U105" s="400"/>
      <c r="V105" s="400"/>
      <c r="W105" s="400"/>
      <c r="X105" s="400"/>
      <c r="Y105" s="400"/>
      <c r="Z105" s="400"/>
      <c r="AA105" s="400"/>
      <c r="AB105" s="399"/>
      <c r="AC105" s="401"/>
      <c r="AD105" s="401"/>
      <c r="AE105" s="401"/>
      <c r="AF105" s="401"/>
      <c r="AG105" s="401"/>
      <c r="AH105" s="401"/>
      <c r="AI105" s="399"/>
    </row>
    <row r="106" ht="12.0" customHeight="1">
      <c r="A106" s="424"/>
      <c r="B106" s="424"/>
      <c r="C106" s="403" t="s">
        <v>173</v>
      </c>
      <c r="D106" s="399"/>
      <c r="E106" s="399"/>
      <c r="F106" s="403">
        <v>1.0</v>
      </c>
      <c r="G106" s="439">
        <v>250.0</v>
      </c>
      <c r="H106" s="439">
        <v>7663.454167122987</v>
      </c>
      <c r="I106" s="403"/>
      <c r="J106" s="399"/>
      <c r="K106" s="399"/>
      <c r="L106" s="399"/>
      <c r="M106" s="399"/>
      <c r="N106" s="399"/>
      <c r="O106" s="399"/>
      <c r="P106" s="399"/>
      <c r="Q106" s="399"/>
      <c r="R106" s="399"/>
      <c r="S106" s="400"/>
      <c r="T106" s="445"/>
      <c r="U106" s="400"/>
      <c r="V106" s="400"/>
      <c r="W106" s="400"/>
      <c r="X106" s="400"/>
      <c r="Y106" s="400"/>
      <c r="Z106" s="400"/>
      <c r="AA106" s="400"/>
      <c r="AB106" s="399"/>
      <c r="AC106" s="401"/>
      <c r="AD106" s="401"/>
      <c r="AE106" s="401"/>
      <c r="AF106" s="401"/>
      <c r="AG106" s="401"/>
      <c r="AH106" s="401"/>
      <c r="AI106" s="399"/>
    </row>
    <row r="107" ht="12.0" customHeight="1">
      <c r="A107" s="424"/>
      <c r="B107" s="424"/>
      <c r="C107" s="403" t="s">
        <v>363</v>
      </c>
      <c r="D107" s="399"/>
      <c r="E107" s="399"/>
      <c r="F107" s="403"/>
      <c r="G107" s="439"/>
      <c r="H107" s="439">
        <v>58725.224069288495</v>
      </c>
      <c r="I107" s="403"/>
      <c r="J107" s="399"/>
      <c r="K107" s="399"/>
      <c r="L107" s="399"/>
      <c r="M107" s="399"/>
      <c r="N107" s="399"/>
      <c r="O107" s="399"/>
      <c r="P107" s="399"/>
      <c r="Q107" s="399"/>
      <c r="R107" s="399"/>
      <c r="S107" s="400"/>
      <c r="T107" s="445"/>
      <c r="U107" s="400"/>
      <c r="V107" s="400"/>
      <c r="W107" s="400"/>
      <c r="X107" s="400"/>
      <c r="Y107" s="400"/>
      <c r="Z107" s="400"/>
      <c r="AA107" s="400"/>
      <c r="AB107" s="399"/>
      <c r="AC107" s="401"/>
      <c r="AD107" s="401"/>
      <c r="AE107" s="401"/>
      <c r="AF107" s="401"/>
      <c r="AG107" s="401"/>
      <c r="AH107" s="401"/>
      <c r="AI107" s="399"/>
    </row>
    <row r="108" ht="12.0" customHeight="1">
      <c r="A108" s="424"/>
      <c r="B108" s="424"/>
      <c r="C108" s="403" t="s">
        <v>1195</v>
      </c>
      <c r="D108" s="399"/>
      <c r="E108" s="399"/>
      <c r="F108" s="403">
        <v>2.0</v>
      </c>
      <c r="G108" s="439">
        <v>6175.7</v>
      </c>
      <c r="H108" s="439">
        <v>344935.6039864199</v>
      </c>
      <c r="I108" s="403"/>
      <c r="J108" s="399"/>
      <c r="K108" s="399"/>
      <c r="L108" s="399"/>
      <c r="M108" s="399"/>
      <c r="N108" s="399"/>
      <c r="O108" s="399"/>
      <c r="P108" s="399"/>
      <c r="Q108" s="399"/>
      <c r="R108" s="399"/>
      <c r="S108" s="400"/>
      <c r="T108" s="445"/>
      <c r="U108" s="400"/>
      <c r="V108" s="400"/>
      <c r="W108" s="400"/>
      <c r="X108" s="400"/>
      <c r="Y108" s="400"/>
      <c r="Z108" s="400"/>
      <c r="AA108" s="400"/>
      <c r="AB108" s="399"/>
      <c r="AC108" s="401"/>
      <c r="AD108" s="401"/>
      <c r="AE108" s="401"/>
      <c r="AF108" s="401"/>
      <c r="AG108" s="401"/>
      <c r="AH108" s="401"/>
      <c r="AI108" s="399"/>
    </row>
    <row r="109" ht="12.0" customHeight="1">
      <c r="A109" s="424"/>
      <c r="B109" s="424"/>
      <c r="C109" s="403" t="s">
        <v>1196</v>
      </c>
      <c r="D109" s="399"/>
      <c r="E109" s="399"/>
      <c r="F109" s="403">
        <v>2.0</v>
      </c>
      <c r="G109" s="439">
        <v>9539.625</v>
      </c>
      <c r="H109" s="439">
        <v>443183.542328332</v>
      </c>
      <c r="I109" s="403"/>
      <c r="J109" s="399"/>
      <c r="K109" s="399"/>
      <c r="L109" s="399"/>
      <c r="M109" s="399"/>
      <c r="N109" s="399"/>
      <c r="O109" s="399"/>
      <c r="P109" s="399"/>
      <c r="Q109" s="399"/>
      <c r="R109" s="399"/>
      <c r="S109" s="400"/>
      <c r="T109" s="445"/>
      <c r="U109" s="400"/>
      <c r="V109" s="400"/>
      <c r="W109" s="400"/>
      <c r="X109" s="400"/>
      <c r="Y109" s="400"/>
      <c r="Z109" s="400"/>
      <c r="AA109" s="400"/>
      <c r="AB109" s="399"/>
      <c r="AC109" s="401"/>
      <c r="AD109" s="401"/>
      <c r="AE109" s="401"/>
      <c r="AF109" s="401"/>
      <c r="AG109" s="401"/>
      <c r="AH109" s="401"/>
      <c r="AI109" s="399"/>
    </row>
    <row r="110" ht="12.0" customHeight="1">
      <c r="A110" s="424"/>
      <c r="B110" s="424"/>
      <c r="C110" s="403" t="s">
        <v>177</v>
      </c>
      <c r="D110" s="399"/>
      <c r="E110" s="399"/>
      <c r="F110" s="403">
        <v>3.0</v>
      </c>
      <c r="G110" s="439">
        <v>24994.55</v>
      </c>
      <c r="H110" s="439">
        <v>1741762.3661154308</v>
      </c>
      <c r="I110" s="403"/>
      <c r="J110" s="399"/>
      <c r="K110" s="399"/>
      <c r="L110" s="399"/>
      <c r="M110" s="399"/>
      <c r="N110" s="399"/>
      <c r="O110" s="399"/>
      <c r="P110" s="399"/>
      <c r="Q110" s="399"/>
      <c r="R110" s="399"/>
      <c r="S110" s="400"/>
      <c r="T110" s="445"/>
      <c r="U110" s="400"/>
      <c r="V110" s="400"/>
      <c r="W110" s="400"/>
      <c r="X110" s="400"/>
      <c r="Y110" s="400"/>
      <c r="Z110" s="400"/>
      <c r="AA110" s="400"/>
      <c r="AB110" s="399"/>
      <c r="AC110" s="401"/>
      <c r="AD110" s="401"/>
      <c r="AE110" s="401"/>
      <c r="AF110" s="401"/>
      <c r="AG110" s="401"/>
      <c r="AH110" s="401"/>
      <c r="AI110" s="399"/>
    </row>
    <row r="111" ht="12.0" customHeight="1">
      <c r="A111" s="424"/>
      <c r="B111" s="424"/>
      <c r="C111" s="403" t="s">
        <v>1197</v>
      </c>
      <c r="D111" s="399"/>
      <c r="E111" s="399"/>
      <c r="F111" s="403">
        <v>1.0</v>
      </c>
      <c r="G111" s="439">
        <v>2275.325</v>
      </c>
      <c r="H111" s="439">
        <v>52852.52792684262</v>
      </c>
      <c r="I111" s="403"/>
      <c r="J111" s="399"/>
      <c r="K111" s="399"/>
      <c r="L111" s="399"/>
      <c r="M111" s="399"/>
      <c r="N111" s="399"/>
      <c r="O111" s="399"/>
      <c r="P111" s="399"/>
      <c r="Q111" s="399"/>
      <c r="R111" s="399"/>
      <c r="S111" s="400"/>
      <c r="T111" s="445"/>
      <c r="U111" s="400"/>
      <c r="V111" s="400"/>
      <c r="W111" s="400"/>
      <c r="X111" s="400"/>
      <c r="Y111" s="400"/>
      <c r="Z111" s="400"/>
      <c r="AA111" s="400"/>
      <c r="AB111" s="399"/>
      <c r="AC111" s="401"/>
      <c r="AD111" s="401"/>
      <c r="AE111" s="401"/>
      <c r="AF111" s="401"/>
      <c r="AG111" s="401"/>
      <c r="AH111" s="401"/>
      <c r="AI111" s="399"/>
    </row>
    <row r="112" ht="12.0" customHeight="1">
      <c r="A112" s="424"/>
      <c r="B112" s="424"/>
      <c r="C112" s="403" t="s">
        <v>1198</v>
      </c>
      <c r="D112" s="399"/>
      <c r="E112" s="399"/>
      <c r="F112" s="403">
        <v>1.0</v>
      </c>
      <c r="G112" s="439">
        <v>3101.36544</v>
      </c>
      <c r="H112" s="439">
        <v>1528.4354922790492</v>
      </c>
      <c r="I112" s="403"/>
      <c r="J112" s="399"/>
      <c r="K112" s="399"/>
      <c r="L112" s="399"/>
      <c r="M112" s="399"/>
      <c r="N112" s="399"/>
      <c r="O112" s="399"/>
      <c r="P112" s="399"/>
      <c r="Q112" s="399"/>
      <c r="R112" s="399"/>
      <c r="S112" s="400"/>
      <c r="T112" s="445"/>
      <c r="U112" s="400"/>
      <c r="V112" s="400"/>
      <c r="W112" s="400"/>
      <c r="X112" s="400"/>
      <c r="Y112" s="400"/>
      <c r="Z112" s="400"/>
      <c r="AA112" s="400"/>
      <c r="AB112" s="399"/>
      <c r="AC112" s="401"/>
      <c r="AD112" s="401"/>
      <c r="AE112" s="401"/>
      <c r="AF112" s="401"/>
      <c r="AG112" s="401"/>
      <c r="AH112" s="401"/>
      <c r="AI112" s="399"/>
    </row>
    <row r="113" ht="12.0" customHeight="1">
      <c r="A113" s="424"/>
      <c r="B113" s="424"/>
      <c r="C113" s="403" t="s">
        <v>1199</v>
      </c>
      <c r="D113" s="399"/>
      <c r="E113" s="399"/>
      <c r="F113" s="403">
        <v>8.0</v>
      </c>
      <c r="G113" s="439">
        <v>18638.25</v>
      </c>
      <c r="H113" s="439">
        <v>367417.0408498522</v>
      </c>
      <c r="I113" s="403"/>
      <c r="J113" s="399"/>
      <c r="K113" s="399"/>
      <c r="L113" s="399"/>
      <c r="M113" s="399"/>
      <c r="N113" s="399"/>
      <c r="O113" s="399"/>
      <c r="P113" s="399"/>
      <c r="Q113" s="399"/>
      <c r="R113" s="399"/>
      <c r="S113" s="400"/>
      <c r="T113" s="445"/>
      <c r="U113" s="400"/>
      <c r="V113" s="400"/>
      <c r="W113" s="400"/>
      <c r="X113" s="400"/>
      <c r="Y113" s="400"/>
      <c r="Z113" s="400"/>
      <c r="AA113" s="400"/>
      <c r="AB113" s="399"/>
      <c r="AC113" s="401"/>
      <c r="AD113" s="401"/>
      <c r="AE113" s="401"/>
      <c r="AF113" s="401"/>
      <c r="AG113" s="401"/>
      <c r="AH113" s="401"/>
      <c r="AI113" s="399"/>
    </row>
    <row r="114" ht="12.0" customHeight="1">
      <c r="A114" s="424"/>
      <c r="B114" s="424"/>
      <c r="C114" s="403" t="s">
        <v>1200</v>
      </c>
      <c r="D114" s="399"/>
      <c r="E114" s="399"/>
      <c r="F114" s="403">
        <v>5.0</v>
      </c>
      <c r="G114" s="439">
        <v>800.0</v>
      </c>
      <c r="H114" s="439">
        <v>128529.18628846787</v>
      </c>
      <c r="I114" s="403"/>
      <c r="J114" s="399"/>
      <c r="K114" s="399"/>
      <c r="L114" s="399"/>
      <c r="M114" s="399"/>
      <c r="N114" s="399"/>
      <c r="O114" s="399"/>
      <c r="P114" s="399"/>
      <c r="Q114" s="399"/>
      <c r="R114" s="399"/>
      <c r="S114" s="400"/>
      <c r="T114" s="445"/>
      <c r="U114" s="400"/>
      <c r="V114" s="400"/>
      <c r="W114" s="400"/>
      <c r="X114" s="400"/>
      <c r="Y114" s="400"/>
      <c r="Z114" s="400"/>
      <c r="AA114" s="400"/>
      <c r="AB114" s="399"/>
      <c r="AC114" s="401"/>
      <c r="AD114" s="401"/>
      <c r="AE114" s="401"/>
      <c r="AF114" s="401"/>
      <c r="AG114" s="401"/>
      <c r="AH114" s="401"/>
      <c r="AI114" s="399"/>
    </row>
    <row r="115" ht="12.0" customHeight="1">
      <c r="A115" s="424"/>
      <c r="B115" s="424"/>
      <c r="C115" s="403" t="s">
        <v>1201</v>
      </c>
      <c r="D115" s="399"/>
      <c r="E115" s="399"/>
      <c r="F115" s="403">
        <v>1.0</v>
      </c>
      <c r="G115" s="439">
        <v>3557.95</v>
      </c>
      <c r="H115" s="439">
        <v>53889.440915562365</v>
      </c>
      <c r="I115" s="403"/>
      <c r="J115" s="399"/>
      <c r="K115" s="399"/>
      <c r="L115" s="399"/>
      <c r="M115" s="399"/>
      <c r="N115" s="399"/>
      <c r="O115" s="399"/>
      <c r="P115" s="399"/>
      <c r="Q115" s="399"/>
      <c r="R115" s="399"/>
      <c r="S115" s="400"/>
      <c r="T115" s="445"/>
      <c r="U115" s="400"/>
      <c r="V115" s="400"/>
      <c r="W115" s="400"/>
      <c r="X115" s="400"/>
      <c r="Y115" s="400"/>
      <c r="Z115" s="400"/>
      <c r="AA115" s="400"/>
      <c r="AB115" s="399"/>
      <c r="AC115" s="401"/>
      <c r="AD115" s="401"/>
      <c r="AE115" s="401"/>
      <c r="AF115" s="401"/>
      <c r="AG115" s="401"/>
      <c r="AH115" s="401"/>
      <c r="AI115" s="399"/>
    </row>
    <row r="116" ht="12.0" customHeight="1">
      <c r="A116" s="424"/>
      <c r="B116" s="424"/>
      <c r="C116" s="403" t="s">
        <v>1202</v>
      </c>
      <c r="D116" s="399"/>
      <c r="E116" s="399"/>
      <c r="F116" s="403">
        <v>2.0</v>
      </c>
      <c r="G116" s="439">
        <v>850.0</v>
      </c>
      <c r="H116" s="439">
        <v>111577.04523053333</v>
      </c>
      <c r="I116" s="403"/>
      <c r="J116" s="399"/>
      <c r="K116" s="399"/>
      <c r="L116" s="399"/>
      <c r="M116" s="399"/>
      <c r="N116" s="399"/>
      <c r="O116" s="399"/>
      <c r="P116" s="399"/>
      <c r="Q116" s="399"/>
      <c r="R116" s="399"/>
      <c r="S116" s="400"/>
      <c r="T116" s="445"/>
      <c r="U116" s="400"/>
      <c r="V116" s="400"/>
      <c r="W116" s="400"/>
      <c r="X116" s="400"/>
      <c r="Y116" s="400"/>
      <c r="Z116" s="400"/>
      <c r="AA116" s="400"/>
      <c r="AB116" s="399"/>
      <c r="AC116" s="401"/>
      <c r="AD116" s="401"/>
      <c r="AE116" s="401"/>
      <c r="AF116" s="401"/>
      <c r="AG116" s="401"/>
      <c r="AH116" s="401"/>
      <c r="AI116" s="399"/>
    </row>
    <row r="117" ht="12.0" customHeight="1">
      <c r="A117" s="424"/>
      <c r="B117" s="424"/>
      <c r="C117" s="403" t="s">
        <v>1203</v>
      </c>
      <c r="D117" s="399"/>
      <c r="E117" s="399"/>
      <c r="F117" s="403">
        <v>2.0</v>
      </c>
      <c r="G117" s="439">
        <v>3000.0</v>
      </c>
      <c r="H117" s="439">
        <v>6000.0</v>
      </c>
      <c r="I117" s="403"/>
      <c r="J117" s="399"/>
      <c r="K117" s="399"/>
      <c r="L117" s="399"/>
      <c r="M117" s="399"/>
      <c r="N117" s="399"/>
      <c r="O117" s="399"/>
      <c r="P117" s="399"/>
      <c r="Q117" s="399"/>
      <c r="R117" s="399"/>
      <c r="S117" s="400"/>
      <c r="T117" s="445"/>
      <c r="U117" s="400"/>
      <c r="V117" s="400"/>
      <c r="W117" s="400"/>
      <c r="X117" s="400"/>
      <c r="Y117" s="400"/>
      <c r="Z117" s="400"/>
      <c r="AA117" s="400"/>
      <c r="AB117" s="399"/>
      <c r="AC117" s="401"/>
      <c r="AD117" s="401"/>
      <c r="AE117" s="401"/>
      <c r="AF117" s="401"/>
      <c r="AG117" s="401"/>
      <c r="AH117" s="401"/>
      <c r="AI117" s="399"/>
    </row>
    <row r="118" ht="12.0" customHeight="1">
      <c r="A118" s="424"/>
      <c r="B118" s="424"/>
      <c r="C118" s="403" t="s">
        <v>866</v>
      </c>
      <c r="D118" s="399"/>
      <c r="E118" s="399"/>
      <c r="F118" s="403">
        <v>2.0</v>
      </c>
      <c r="G118" s="439">
        <v>3278.3375</v>
      </c>
      <c r="H118" s="439">
        <v>40714.431332822256</v>
      </c>
      <c r="I118" s="403"/>
      <c r="J118" s="399"/>
      <c r="K118" s="399"/>
      <c r="L118" s="399"/>
      <c r="M118" s="399"/>
      <c r="N118" s="399"/>
      <c r="O118" s="399"/>
      <c r="P118" s="399"/>
      <c r="Q118" s="399"/>
      <c r="R118" s="399"/>
      <c r="S118" s="400"/>
      <c r="T118" s="445"/>
      <c r="U118" s="400"/>
      <c r="V118" s="400"/>
      <c r="W118" s="400"/>
      <c r="X118" s="400"/>
      <c r="Y118" s="400"/>
      <c r="Z118" s="400"/>
      <c r="AA118" s="400"/>
      <c r="AB118" s="399"/>
      <c r="AC118" s="401"/>
      <c r="AD118" s="401"/>
      <c r="AE118" s="401"/>
      <c r="AF118" s="401"/>
      <c r="AG118" s="401"/>
      <c r="AH118" s="401"/>
      <c r="AI118" s="399"/>
    </row>
    <row r="119" ht="12.0" customHeight="1">
      <c r="A119" s="424"/>
      <c r="B119" s="424"/>
      <c r="C119" s="403" t="s">
        <v>178</v>
      </c>
      <c r="D119" s="399"/>
      <c r="E119" s="399"/>
      <c r="F119" s="403">
        <v>2.0</v>
      </c>
      <c r="G119" s="439">
        <v>8487.199999999999</v>
      </c>
      <c r="H119" s="439">
        <v>105404.4989595882</v>
      </c>
      <c r="I119" s="403"/>
      <c r="J119" s="399"/>
      <c r="K119" s="399"/>
      <c r="L119" s="399"/>
      <c r="M119" s="399"/>
      <c r="N119" s="399"/>
      <c r="O119" s="399"/>
      <c r="P119" s="399"/>
      <c r="Q119" s="399"/>
      <c r="R119" s="399"/>
      <c r="S119" s="400"/>
      <c r="T119" s="445"/>
      <c r="U119" s="400"/>
      <c r="V119" s="400"/>
      <c r="W119" s="400"/>
      <c r="X119" s="400"/>
      <c r="Y119" s="400"/>
      <c r="Z119" s="400"/>
      <c r="AA119" s="400"/>
      <c r="AB119" s="399"/>
      <c r="AC119" s="401"/>
      <c r="AD119" s="401"/>
      <c r="AE119" s="401"/>
      <c r="AF119" s="401"/>
      <c r="AG119" s="401"/>
      <c r="AH119" s="401"/>
      <c r="AI119" s="399"/>
    </row>
    <row r="120" ht="12.0" customHeight="1">
      <c r="A120" s="424"/>
      <c r="B120" s="424"/>
      <c r="C120" s="403" t="s">
        <v>179</v>
      </c>
      <c r="D120" s="399"/>
      <c r="E120" s="399"/>
      <c r="F120" s="403">
        <v>2.0</v>
      </c>
      <c r="G120" s="439">
        <v>15913.5</v>
      </c>
      <c r="H120" s="439">
        <v>197633.43554922793</v>
      </c>
      <c r="I120" s="403"/>
      <c r="J120" s="399"/>
      <c r="K120" s="399"/>
      <c r="L120" s="399"/>
      <c r="M120" s="399"/>
      <c r="N120" s="399"/>
      <c r="O120" s="399"/>
      <c r="P120" s="399"/>
      <c r="Q120" s="399"/>
      <c r="R120" s="399"/>
      <c r="S120" s="400"/>
      <c r="T120" s="445"/>
      <c r="U120" s="400"/>
      <c r="V120" s="400"/>
      <c r="W120" s="400"/>
      <c r="X120" s="400"/>
      <c r="Y120" s="400"/>
      <c r="Z120" s="400"/>
      <c r="AA120" s="400"/>
      <c r="AB120" s="399"/>
      <c r="AC120" s="401"/>
      <c r="AD120" s="401"/>
      <c r="AE120" s="401"/>
      <c r="AF120" s="401"/>
      <c r="AG120" s="401"/>
      <c r="AH120" s="401"/>
      <c r="AI120" s="399"/>
    </row>
    <row r="121" ht="12.0" customHeight="1">
      <c r="A121" s="424"/>
      <c r="B121" s="424"/>
      <c r="C121" s="403" t="s">
        <v>867</v>
      </c>
      <c r="D121" s="399"/>
      <c r="E121" s="399"/>
      <c r="F121" s="403">
        <v>0.0</v>
      </c>
      <c r="G121" s="439">
        <v>10609.0</v>
      </c>
      <c r="H121" s="439">
        <v>0.0</v>
      </c>
      <c r="I121" s="403"/>
      <c r="J121" s="399"/>
      <c r="K121" s="399"/>
      <c r="L121" s="399"/>
      <c r="M121" s="399"/>
      <c r="N121" s="399"/>
      <c r="O121" s="399"/>
      <c r="P121" s="399"/>
      <c r="Q121" s="399"/>
      <c r="R121" s="399"/>
      <c r="S121" s="400"/>
      <c r="T121" s="445"/>
      <c r="U121" s="400"/>
      <c r="V121" s="400"/>
      <c r="W121" s="400"/>
      <c r="X121" s="400"/>
      <c r="Y121" s="400"/>
      <c r="Z121" s="400"/>
      <c r="AA121" s="400"/>
      <c r="AB121" s="399"/>
      <c r="AC121" s="401"/>
      <c r="AD121" s="401"/>
      <c r="AE121" s="401"/>
      <c r="AF121" s="401"/>
      <c r="AG121" s="401"/>
      <c r="AH121" s="401"/>
      <c r="AI121" s="399"/>
    </row>
    <row r="122" ht="12.0" customHeight="1">
      <c r="A122" s="424"/>
      <c r="B122" s="424"/>
      <c r="C122" s="403" t="s">
        <v>180</v>
      </c>
      <c r="D122" s="399"/>
      <c r="E122" s="399"/>
      <c r="F122" s="403">
        <v>1.0</v>
      </c>
      <c r="G122" s="439">
        <v>4931.5375</v>
      </c>
      <c r="H122" s="439">
        <v>43585.04832438945</v>
      </c>
      <c r="I122" s="403"/>
      <c r="J122" s="399"/>
      <c r="K122" s="399"/>
      <c r="L122" s="399"/>
      <c r="M122" s="399"/>
      <c r="N122" s="399"/>
      <c r="O122" s="399"/>
      <c r="P122" s="399"/>
      <c r="Q122" s="399"/>
      <c r="R122" s="399"/>
      <c r="S122" s="400"/>
      <c r="T122" s="445"/>
      <c r="U122" s="400"/>
      <c r="V122" s="400"/>
      <c r="W122" s="400"/>
      <c r="X122" s="400"/>
      <c r="Y122" s="400"/>
      <c r="Z122" s="400"/>
      <c r="AA122" s="400"/>
      <c r="AB122" s="399"/>
      <c r="AC122" s="401"/>
      <c r="AD122" s="401"/>
      <c r="AE122" s="401"/>
      <c r="AF122" s="401"/>
      <c r="AG122" s="401"/>
      <c r="AH122" s="401"/>
      <c r="AI122" s="399"/>
    </row>
    <row r="123" ht="12.0" customHeight="1">
      <c r="A123" s="424"/>
      <c r="B123" s="424"/>
      <c r="C123" s="403" t="s">
        <v>181</v>
      </c>
      <c r="D123" s="399"/>
      <c r="E123" s="399"/>
      <c r="F123" s="403">
        <v>2.0</v>
      </c>
      <c r="G123" s="439">
        <v>25477.125</v>
      </c>
      <c r="H123" s="440">
        <v>264508.9749206001</v>
      </c>
      <c r="I123" s="403"/>
      <c r="J123" s="399"/>
      <c r="K123" s="399"/>
      <c r="L123" s="399"/>
      <c r="M123" s="399"/>
      <c r="N123" s="399"/>
      <c r="O123" s="399"/>
      <c r="P123" s="399"/>
      <c r="Q123" s="399"/>
      <c r="R123" s="399"/>
      <c r="S123" s="400"/>
      <c r="T123" s="445"/>
      <c r="U123" s="400"/>
      <c r="V123" s="400"/>
      <c r="W123" s="400"/>
      <c r="X123" s="400"/>
      <c r="Y123" s="400"/>
      <c r="Z123" s="400"/>
      <c r="AA123" s="400"/>
      <c r="AB123" s="399"/>
      <c r="AC123" s="401"/>
      <c r="AD123" s="401"/>
      <c r="AE123" s="401"/>
      <c r="AF123" s="401"/>
      <c r="AG123" s="401"/>
      <c r="AH123" s="401"/>
      <c r="AI123" s="399"/>
    </row>
    <row r="124" ht="12.0" customHeight="1">
      <c r="A124" s="424"/>
      <c r="B124" s="424"/>
      <c r="C124" s="399"/>
      <c r="D124" s="399"/>
      <c r="E124" s="399"/>
      <c r="F124" s="399"/>
      <c r="G124" s="439"/>
      <c r="H124" s="439">
        <v>4069923.1289417017</v>
      </c>
      <c r="I124" s="399"/>
      <c r="J124" s="399"/>
      <c r="K124" s="399"/>
      <c r="L124" s="399"/>
      <c r="M124" s="399"/>
      <c r="N124" s="399"/>
      <c r="O124" s="399"/>
      <c r="P124" s="399"/>
      <c r="Q124" s="399"/>
      <c r="R124" s="399"/>
      <c r="S124" s="400"/>
      <c r="T124" s="445"/>
      <c r="U124" s="400"/>
      <c r="V124" s="400"/>
      <c r="W124" s="400"/>
      <c r="X124" s="400"/>
      <c r="Y124" s="400"/>
      <c r="Z124" s="400"/>
      <c r="AA124" s="400"/>
      <c r="AB124" s="399"/>
      <c r="AC124" s="401"/>
      <c r="AD124" s="401"/>
      <c r="AE124" s="401"/>
      <c r="AF124" s="401"/>
      <c r="AG124" s="401"/>
      <c r="AH124" s="401"/>
      <c r="AI124" s="399"/>
    </row>
    <row r="125" ht="12.0" customHeight="1">
      <c r="A125" s="424"/>
      <c r="B125" s="424"/>
      <c r="C125" s="399"/>
      <c r="D125" s="399"/>
      <c r="E125" s="399"/>
      <c r="F125" s="399"/>
      <c r="G125" s="399"/>
      <c r="H125" s="399"/>
      <c r="I125" s="399"/>
      <c r="J125" s="399"/>
      <c r="K125" s="399"/>
      <c r="L125" s="399"/>
      <c r="M125" s="399"/>
      <c r="N125" s="399"/>
      <c r="O125" s="399"/>
      <c r="P125" s="399"/>
      <c r="Q125" s="399"/>
      <c r="R125" s="399"/>
      <c r="S125" s="400"/>
      <c r="T125" s="445"/>
      <c r="U125" s="400"/>
      <c r="V125" s="400"/>
      <c r="W125" s="400"/>
      <c r="X125" s="400"/>
      <c r="Y125" s="400"/>
      <c r="Z125" s="400"/>
      <c r="AA125" s="400"/>
      <c r="AB125" s="399"/>
      <c r="AC125" s="401"/>
      <c r="AD125" s="401"/>
      <c r="AE125" s="401"/>
      <c r="AF125" s="401"/>
      <c r="AG125" s="401"/>
      <c r="AH125" s="401"/>
      <c r="AI125" s="399"/>
    </row>
    <row r="126" ht="12.0" customHeight="1">
      <c r="A126" s="424"/>
      <c r="B126" s="424"/>
      <c r="C126" s="441" t="s">
        <v>182</v>
      </c>
      <c r="D126" s="399"/>
      <c r="E126" s="435" t="s">
        <v>183</v>
      </c>
      <c r="F126" s="399"/>
      <c r="G126" s="441" t="s">
        <v>364</v>
      </c>
      <c r="H126" s="441"/>
      <c r="I126" s="433" t="s">
        <v>365</v>
      </c>
      <c r="J126" s="435" t="s">
        <v>366</v>
      </c>
      <c r="K126" s="435" t="s">
        <v>367</v>
      </c>
      <c r="L126" s="435" t="s">
        <v>184</v>
      </c>
      <c r="M126" s="435" t="s">
        <v>360</v>
      </c>
      <c r="N126" s="399"/>
      <c r="O126" s="399"/>
      <c r="P126" s="399"/>
      <c r="Q126" s="399"/>
      <c r="R126" s="399"/>
      <c r="S126" s="400"/>
      <c r="T126" s="445"/>
      <c r="U126" s="400"/>
      <c r="V126" s="400"/>
      <c r="W126" s="400"/>
      <c r="X126" s="400"/>
      <c r="Y126" s="400"/>
      <c r="Z126" s="400"/>
      <c r="AA126" s="400"/>
      <c r="AB126" s="399"/>
      <c r="AC126" s="401"/>
      <c r="AD126" s="401"/>
      <c r="AE126" s="401"/>
      <c r="AF126" s="401"/>
      <c r="AG126" s="401"/>
      <c r="AH126" s="401"/>
      <c r="AI126" s="399"/>
    </row>
    <row r="127" ht="12.0" customHeight="1">
      <c r="A127" s="424"/>
      <c r="B127" s="424"/>
      <c r="C127" s="399" t="s">
        <v>185</v>
      </c>
      <c r="D127" s="399"/>
      <c r="E127" s="399">
        <v>2.0</v>
      </c>
      <c r="F127" s="426" t="s">
        <v>186</v>
      </c>
      <c r="G127" s="430">
        <v>251.42857142857142</v>
      </c>
      <c r="H127" s="399" t="s">
        <v>222</v>
      </c>
      <c r="I127" s="430">
        <v>10.0</v>
      </c>
      <c r="J127" s="423">
        <v>5028.571428571428</v>
      </c>
      <c r="K127" s="399">
        <v>1.0</v>
      </c>
      <c r="L127" s="445">
        <v>11.0</v>
      </c>
      <c r="M127" s="445">
        <v>55314.28571428571</v>
      </c>
      <c r="N127" s="399" t="s">
        <v>1204</v>
      </c>
      <c r="O127" s="399"/>
      <c r="P127" s="399"/>
      <c r="Q127" s="399"/>
      <c r="R127" s="399"/>
      <c r="S127" s="400"/>
      <c r="T127" s="445"/>
      <c r="U127" s="400"/>
      <c r="V127" s="400"/>
      <c r="W127" s="400"/>
      <c r="X127" s="400"/>
      <c r="Y127" s="400"/>
      <c r="Z127" s="400"/>
      <c r="AA127" s="400"/>
      <c r="AB127" s="399"/>
      <c r="AC127" s="401"/>
      <c r="AD127" s="401"/>
      <c r="AE127" s="401"/>
      <c r="AF127" s="401"/>
      <c r="AG127" s="401"/>
      <c r="AH127" s="401"/>
      <c r="AI127" s="399"/>
    </row>
    <row r="128" ht="12.0" customHeight="1">
      <c r="A128" s="424"/>
      <c r="B128" s="424"/>
      <c r="C128" s="399" t="s">
        <v>1205</v>
      </c>
      <c r="D128" s="399"/>
      <c r="E128" s="399">
        <v>0.5</v>
      </c>
      <c r="F128" s="426" t="s">
        <v>186</v>
      </c>
      <c r="G128" s="430">
        <v>251.42857142857142</v>
      </c>
      <c r="H128" s="399" t="s">
        <v>222</v>
      </c>
      <c r="I128" s="430">
        <v>10.0</v>
      </c>
      <c r="J128" s="423">
        <v>1257.142857142857</v>
      </c>
      <c r="K128" s="399">
        <v>1.0</v>
      </c>
      <c r="L128" s="445">
        <v>0.0</v>
      </c>
      <c r="M128" s="445">
        <v>0.0</v>
      </c>
      <c r="N128" s="399" t="s">
        <v>1204</v>
      </c>
      <c r="O128" s="399"/>
      <c r="P128" s="399"/>
      <c r="Q128" s="399"/>
      <c r="R128" s="399"/>
      <c r="S128" s="400"/>
      <c r="T128" s="445"/>
      <c r="U128" s="400"/>
      <c r="V128" s="400"/>
      <c r="W128" s="400"/>
      <c r="X128" s="400"/>
      <c r="Y128" s="400"/>
      <c r="Z128" s="400"/>
      <c r="AA128" s="400"/>
      <c r="AB128" s="399"/>
      <c r="AC128" s="401"/>
      <c r="AD128" s="401"/>
      <c r="AE128" s="401"/>
      <c r="AF128" s="401"/>
      <c r="AG128" s="401"/>
      <c r="AH128" s="401"/>
      <c r="AI128" s="399"/>
    </row>
    <row r="129" ht="12.0" customHeight="1">
      <c r="A129" s="424"/>
      <c r="B129" s="424"/>
      <c r="C129" s="399" t="s">
        <v>188</v>
      </c>
      <c r="D129" s="399"/>
      <c r="E129" s="399">
        <v>4.0</v>
      </c>
      <c r="F129" s="426" t="s">
        <v>186</v>
      </c>
      <c r="G129" s="430">
        <v>251.42857142857142</v>
      </c>
      <c r="H129" s="399" t="s">
        <v>222</v>
      </c>
      <c r="I129" s="430">
        <v>10.0</v>
      </c>
      <c r="J129" s="423">
        <v>10057.142857142857</v>
      </c>
      <c r="K129" s="399">
        <v>1.0</v>
      </c>
      <c r="L129" s="445">
        <v>0.94</v>
      </c>
      <c r="M129" s="445">
        <v>9453.714285714284</v>
      </c>
      <c r="N129" s="399" t="s">
        <v>1204</v>
      </c>
      <c r="O129" s="399"/>
      <c r="P129" s="399"/>
      <c r="Q129" s="399"/>
      <c r="R129" s="399"/>
      <c r="S129" s="400"/>
      <c r="T129" s="445"/>
      <c r="U129" s="400"/>
      <c r="V129" s="400"/>
      <c r="W129" s="400"/>
      <c r="X129" s="400"/>
      <c r="Y129" s="400"/>
      <c r="Z129" s="400"/>
      <c r="AA129" s="400"/>
      <c r="AB129" s="399"/>
      <c r="AC129" s="401"/>
      <c r="AD129" s="401"/>
      <c r="AE129" s="401"/>
      <c r="AF129" s="401"/>
      <c r="AG129" s="401"/>
      <c r="AH129" s="401"/>
      <c r="AI129" s="399"/>
    </row>
    <row r="130" ht="12.0" customHeight="1">
      <c r="A130" s="424"/>
      <c r="B130" s="424"/>
      <c r="C130" s="399" t="s">
        <v>189</v>
      </c>
      <c r="D130" s="399"/>
      <c r="E130" s="399">
        <v>4.0</v>
      </c>
      <c r="F130" s="426" t="s">
        <v>186</v>
      </c>
      <c r="G130" s="430">
        <v>251.42857142857142</v>
      </c>
      <c r="H130" s="399" t="s">
        <v>222</v>
      </c>
      <c r="I130" s="430">
        <v>10.0</v>
      </c>
      <c r="J130" s="423">
        <v>10057.142857142857</v>
      </c>
      <c r="K130" s="399">
        <v>1.0</v>
      </c>
      <c r="L130" s="445">
        <v>0.94</v>
      </c>
      <c r="M130" s="445">
        <v>9453.714285714284</v>
      </c>
      <c r="N130" s="399" t="s">
        <v>1204</v>
      </c>
      <c r="O130" s="399"/>
      <c r="P130" s="399"/>
      <c r="Q130" s="399"/>
      <c r="R130" s="399"/>
      <c r="S130" s="400"/>
      <c r="T130" s="445"/>
      <c r="U130" s="400"/>
      <c r="V130" s="400"/>
      <c r="W130" s="400"/>
      <c r="X130" s="400"/>
      <c r="Y130" s="400"/>
      <c r="Z130" s="400"/>
      <c r="AA130" s="400"/>
      <c r="AB130" s="399"/>
      <c r="AC130" s="401"/>
      <c r="AD130" s="401"/>
      <c r="AE130" s="401"/>
      <c r="AF130" s="401"/>
      <c r="AG130" s="401"/>
      <c r="AH130" s="401"/>
      <c r="AI130" s="399"/>
    </row>
    <row r="131" ht="12.0" customHeight="1">
      <c r="A131" s="424"/>
      <c r="B131" s="424"/>
      <c r="C131" s="399" t="s">
        <v>190</v>
      </c>
      <c r="D131" s="399"/>
      <c r="E131" s="399">
        <v>0.01</v>
      </c>
      <c r="F131" s="426" t="s">
        <v>186</v>
      </c>
      <c r="G131" s="430">
        <v>251.42857142857142</v>
      </c>
      <c r="H131" s="399" t="s">
        <v>222</v>
      </c>
      <c r="I131" s="430">
        <v>10.0</v>
      </c>
      <c r="J131" s="423">
        <v>25.142857142857142</v>
      </c>
      <c r="K131" s="399">
        <v>1.0</v>
      </c>
      <c r="L131" s="445">
        <v>3.0</v>
      </c>
      <c r="M131" s="445">
        <v>75.42857142857143</v>
      </c>
      <c r="N131" s="399" t="s">
        <v>1204</v>
      </c>
      <c r="O131" s="399"/>
      <c r="P131" s="399"/>
      <c r="Q131" s="399"/>
      <c r="R131" s="399"/>
      <c r="S131" s="400"/>
      <c r="T131" s="445"/>
      <c r="U131" s="400"/>
      <c r="V131" s="400"/>
      <c r="W131" s="400"/>
      <c r="X131" s="400"/>
      <c r="Y131" s="400"/>
      <c r="Z131" s="400"/>
      <c r="AA131" s="400"/>
      <c r="AB131" s="399"/>
      <c r="AC131" s="401"/>
      <c r="AD131" s="401"/>
      <c r="AE131" s="401"/>
      <c r="AF131" s="401"/>
      <c r="AG131" s="401"/>
      <c r="AH131" s="401"/>
      <c r="AI131" s="399"/>
    </row>
    <row r="132" ht="12.0" customHeight="1">
      <c r="A132" s="424"/>
      <c r="B132" s="424"/>
      <c r="C132" s="399" t="s">
        <v>191</v>
      </c>
      <c r="D132" s="399"/>
      <c r="E132" s="399">
        <v>0.5</v>
      </c>
      <c r="F132" s="426" t="s">
        <v>186</v>
      </c>
      <c r="G132" s="430">
        <v>251.42857142857142</v>
      </c>
      <c r="H132" s="399" t="s">
        <v>222</v>
      </c>
      <c r="I132" s="430">
        <v>10.0</v>
      </c>
      <c r="J132" s="423">
        <v>1257.142857142857</v>
      </c>
      <c r="K132" s="399">
        <v>1.0</v>
      </c>
      <c r="L132" s="445">
        <v>1.63</v>
      </c>
      <c r="M132" s="445">
        <v>2049.142857142857</v>
      </c>
      <c r="N132" s="399" t="s">
        <v>1204</v>
      </c>
      <c r="O132" s="399"/>
      <c r="P132" s="399"/>
      <c r="Q132" s="399"/>
      <c r="R132" s="399"/>
      <c r="S132" s="400"/>
      <c r="T132" s="445"/>
      <c r="U132" s="400"/>
      <c r="V132" s="400"/>
      <c r="W132" s="400"/>
      <c r="X132" s="400"/>
      <c r="Y132" s="400"/>
      <c r="Z132" s="400"/>
      <c r="AA132" s="400"/>
      <c r="AB132" s="399"/>
      <c r="AC132" s="401"/>
      <c r="AD132" s="401"/>
      <c r="AE132" s="401"/>
      <c r="AF132" s="401"/>
      <c r="AG132" s="401"/>
      <c r="AH132" s="401"/>
      <c r="AI132" s="399"/>
    </row>
    <row r="133" ht="12.0" customHeight="1">
      <c r="A133" s="424"/>
      <c r="B133" s="424"/>
      <c r="C133" s="399" t="s">
        <v>192</v>
      </c>
      <c r="D133" s="399"/>
      <c r="E133" s="399">
        <v>1.0</v>
      </c>
      <c r="F133" s="426" t="s">
        <v>193</v>
      </c>
      <c r="G133" s="431">
        <v>0.967032967032967</v>
      </c>
      <c r="H133" s="426" t="s">
        <v>368</v>
      </c>
      <c r="I133" s="430">
        <v>18.0</v>
      </c>
      <c r="J133" s="423">
        <v>17.406593406593405</v>
      </c>
      <c r="K133" s="399">
        <v>1.0</v>
      </c>
      <c r="L133" s="445">
        <v>200.83333333333334</v>
      </c>
      <c r="M133" s="445">
        <v>3495.8241758241757</v>
      </c>
      <c r="N133" s="399"/>
      <c r="O133" s="399"/>
      <c r="P133" s="399"/>
      <c r="Q133" s="399"/>
      <c r="R133" s="399"/>
      <c r="S133" s="400"/>
      <c r="T133" s="445"/>
      <c r="U133" s="400"/>
      <c r="V133" s="400"/>
      <c r="W133" s="400"/>
      <c r="X133" s="400"/>
      <c r="Y133" s="400"/>
      <c r="Z133" s="400"/>
      <c r="AA133" s="400"/>
      <c r="AB133" s="399"/>
      <c r="AC133" s="401"/>
      <c r="AD133" s="401"/>
      <c r="AE133" s="401"/>
      <c r="AF133" s="401"/>
      <c r="AG133" s="401"/>
      <c r="AH133" s="401"/>
      <c r="AI133" s="399"/>
    </row>
    <row r="134" ht="12.0" customHeight="1">
      <c r="A134" s="424"/>
      <c r="B134" s="424"/>
      <c r="C134" s="399" t="s">
        <v>194</v>
      </c>
      <c r="D134" s="399"/>
      <c r="E134" s="399">
        <v>1.0</v>
      </c>
      <c r="F134" s="426" t="s">
        <v>195</v>
      </c>
      <c r="G134" s="431">
        <v>11.6133289343451</v>
      </c>
      <c r="H134" s="399" t="s">
        <v>369</v>
      </c>
      <c r="I134" s="430">
        <v>18.0</v>
      </c>
      <c r="J134" s="423">
        <v>209.0399208182118</v>
      </c>
      <c r="K134" s="399">
        <v>1.0</v>
      </c>
      <c r="L134" s="445">
        <v>3.0</v>
      </c>
      <c r="M134" s="445">
        <v>627.1197624546354</v>
      </c>
      <c r="N134" s="399"/>
      <c r="O134" s="399"/>
      <c r="P134" s="399"/>
      <c r="Q134" s="399"/>
      <c r="R134" s="399"/>
      <c r="S134" s="400"/>
      <c r="T134" s="445"/>
      <c r="U134" s="400"/>
      <c r="V134" s="400"/>
      <c r="W134" s="400"/>
      <c r="X134" s="400"/>
      <c r="Y134" s="400"/>
      <c r="Z134" s="400"/>
      <c r="AA134" s="400"/>
      <c r="AB134" s="399"/>
      <c r="AC134" s="401"/>
      <c r="AD134" s="401"/>
      <c r="AE134" s="401"/>
      <c r="AF134" s="401"/>
      <c r="AG134" s="401"/>
      <c r="AH134" s="401"/>
      <c r="AI134" s="399"/>
    </row>
    <row r="135" ht="12.0" customHeight="1">
      <c r="A135" s="532"/>
      <c r="B135" s="424"/>
      <c r="C135" s="399" t="s">
        <v>196</v>
      </c>
      <c r="D135" s="399"/>
      <c r="E135" s="399">
        <v>2.0</v>
      </c>
      <c r="F135" s="426" t="s">
        <v>193</v>
      </c>
      <c r="G135" s="431">
        <v>0.967032967032967</v>
      </c>
      <c r="H135" s="426" t="s">
        <v>368</v>
      </c>
      <c r="I135" s="430">
        <v>18.0</v>
      </c>
      <c r="J135" s="423">
        <v>34.81318681318681</v>
      </c>
      <c r="K135" s="399">
        <v>1.0</v>
      </c>
      <c r="L135" s="445">
        <v>250.0</v>
      </c>
      <c r="M135" s="446">
        <v>8703.296703296703</v>
      </c>
      <c r="N135" s="399"/>
      <c r="O135" s="399"/>
      <c r="P135" s="399"/>
      <c r="Q135" s="399"/>
      <c r="R135" s="399"/>
      <c r="S135" s="400"/>
      <c r="T135" s="445"/>
      <c r="U135" s="400"/>
      <c r="V135" s="400"/>
      <c r="W135" s="400"/>
      <c r="X135" s="400"/>
      <c r="Y135" s="400"/>
      <c r="Z135" s="400"/>
      <c r="AA135" s="400"/>
      <c r="AB135" s="399"/>
      <c r="AC135" s="401"/>
      <c r="AD135" s="401"/>
      <c r="AE135" s="401"/>
      <c r="AF135" s="401"/>
      <c r="AG135" s="401"/>
      <c r="AH135" s="401"/>
      <c r="AI135" s="399"/>
    </row>
    <row r="136" ht="12.0" customHeight="1">
      <c r="A136" s="424"/>
      <c r="B136" s="424"/>
      <c r="C136" s="399" t="s">
        <v>197</v>
      </c>
      <c r="D136" s="399"/>
      <c r="E136" s="399"/>
      <c r="F136" s="399"/>
      <c r="G136" s="399"/>
      <c r="H136" s="399"/>
      <c r="I136" s="399"/>
      <c r="J136" s="399"/>
      <c r="K136" s="399"/>
      <c r="L136" s="399"/>
      <c r="M136" s="445">
        <v>89172.5263558612</v>
      </c>
      <c r="N136" s="399"/>
      <c r="O136" s="399"/>
      <c r="P136" s="399"/>
      <c r="Q136" s="399"/>
      <c r="R136" s="399"/>
      <c r="S136" s="400"/>
      <c r="T136" s="445"/>
      <c r="U136" s="400"/>
      <c r="V136" s="400"/>
      <c r="W136" s="400"/>
      <c r="X136" s="400"/>
      <c r="Y136" s="400"/>
      <c r="Z136" s="400"/>
      <c r="AA136" s="400"/>
      <c r="AB136" s="399"/>
      <c r="AC136" s="401"/>
      <c r="AD136" s="401"/>
      <c r="AE136" s="401"/>
      <c r="AF136" s="401"/>
      <c r="AG136" s="401"/>
      <c r="AH136" s="401"/>
      <c r="AI136" s="399"/>
    </row>
    <row r="137" ht="12.0" customHeight="1">
      <c r="A137" s="424"/>
      <c r="B137" s="424"/>
      <c r="C137" s="399"/>
      <c r="D137" s="399"/>
      <c r="E137" s="399"/>
      <c r="F137" s="399"/>
      <c r="G137" s="399"/>
      <c r="H137" s="399"/>
      <c r="I137" s="399"/>
      <c r="J137" s="399"/>
      <c r="K137" s="399"/>
      <c r="L137" s="399"/>
      <c r="M137" s="399"/>
      <c r="N137" s="399"/>
      <c r="O137" s="399"/>
      <c r="P137" s="399"/>
      <c r="Q137" s="399"/>
      <c r="R137" s="399"/>
      <c r="S137" s="400"/>
      <c r="T137" s="445"/>
      <c r="U137" s="400"/>
      <c r="V137" s="400"/>
      <c r="W137" s="400"/>
      <c r="X137" s="400"/>
      <c r="Y137" s="400"/>
      <c r="Z137" s="400"/>
      <c r="AA137" s="400"/>
      <c r="AB137" s="399"/>
      <c r="AC137" s="401"/>
      <c r="AD137" s="401"/>
      <c r="AE137" s="401"/>
      <c r="AF137" s="401"/>
      <c r="AG137" s="401"/>
      <c r="AH137" s="401"/>
      <c r="AI137" s="399"/>
    </row>
    <row r="138" ht="12.0" customHeight="1">
      <c r="A138" s="424"/>
      <c r="B138" s="424"/>
      <c r="C138" s="426" t="s">
        <v>198</v>
      </c>
      <c r="D138" s="399"/>
      <c r="E138" s="399"/>
      <c r="F138" s="399"/>
      <c r="G138" s="400">
        <v>2026764.2857142857</v>
      </c>
      <c r="H138" s="399" t="s">
        <v>370</v>
      </c>
      <c r="I138" s="447">
        <v>0.02</v>
      </c>
      <c r="J138" s="436" t="s">
        <v>371</v>
      </c>
      <c r="K138" s="439">
        <v>40535.28571428572</v>
      </c>
      <c r="L138" s="399"/>
      <c r="M138" s="399"/>
      <c r="N138" s="399"/>
      <c r="O138" s="399"/>
      <c r="P138" s="399"/>
      <c r="Q138" s="399"/>
      <c r="R138" s="399"/>
      <c r="S138" s="400"/>
      <c r="T138" s="445"/>
      <c r="U138" s="400"/>
      <c r="V138" s="400"/>
      <c r="W138" s="400"/>
      <c r="X138" s="400"/>
      <c r="Y138" s="400"/>
      <c r="Z138" s="400"/>
      <c r="AA138" s="400"/>
      <c r="AB138" s="399"/>
      <c r="AC138" s="401"/>
      <c r="AD138" s="401"/>
      <c r="AE138" s="401"/>
      <c r="AF138" s="401"/>
      <c r="AG138" s="401"/>
      <c r="AH138" s="401"/>
      <c r="AI138" s="399"/>
    </row>
    <row r="139" ht="12.0" customHeight="1">
      <c r="A139" s="424"/>
      <c r="B139" s="424"/>
      <c r="C139" s="399"/>
      <c r="D139" s="399"/>
      <c r="E139" s="399"/>
      <c r="F139" s="399"/>
      <c r="G139" s="400"/>
      <c r="H139" s="399"/>
      <c r="I139" s="399"/>
      <c r="J139" s="399"/>
      <c r="K139" s="399"/>
      <c r="L139" s="399"/>
      <c r="M139" s="399"/>
      <c r="N139" s="399"/>
      <c r="O139" s="399"/>
      <c r="P139" s="399"/>
      <c r="Q139" s="399"/>
      <c r="R139" s="399"/>
      <c r="S139" s="400"/>
      <c r="T139" s="445"/>
      <c r="U139" s="400"/>
      <c r="V139" s="400"/>
      <c r="W139" s="400"/>
      <c r="X139" s="400"/>
      <c r="Y139" s="400"/>
      <c r="Z139" s="400"/>
      <c r="AA139" s="400"/>
      <c r="AB139" s="399"/>
      <c r="AC139" s="401"/>
      <c r="AD139" s="401"/>
      <c r="AE139" s="401"/>
      <c r="AF139" s="401"/>
      <c r="AG139" s="401"/>
      <c r="AH139" s="401"/>
      <c r="AI139" s="399"/>
    </row>
    <row r="140" ht="12.0" customHeight="1">
      <c r="A140" s="424"/>
      <c r="B140" s="424"/>
      <c r="C140" s="426" t="s">
        <v>199</v>
      </c>
      <c r="D140" s="399"/>
      <c r="E140" s="399"/>
      <c r="F140" s="399"/>
      <c r="G140" s="400">
        <v>2026764.2857142857</v>
      </c>
      <c r="H140" s="399" t="s">
        <v>370</v>
      </c>
      <c r="I140" s="447">
        <v>0.05</v>
      </c>
      <c r="J140" s="436" t="s">
        <v>371</v>
      </c>
      <c r="K140" s="439">
        <v>101338.21428571429</v>
      </c>
      <c r="L140" s="399"/>
      <c r="M140" s="399"/>
      <c r="N140" s="399"/>
      <c r="O140" s="399"/>
      <c r="P140" s="399"/>
      <c r="Q140" s="399"/>
      <c r="R140" s="399"/>
      <c r="S140" s="400"/>
      <c r="T140" s="445"/>
      <c r="U140" s="400"/>
      <c r="V140" s="400"/>
      <c r="W140" s="400"/>
      <c r="X140" s="400"/>
      <c r="Y140" s="400"/>
      <c r="Z140" s="400"/>
      <c r="AA140" s="400"/>
      <c r="AB140" s="399"/>
      <c r="AC140" s="401"/>
      <c r="AD140" s="401"/>
      <c r="AE140" s="401"/>
      <c r="AF140" s="401"/>
      <c r="AG140" s="401"/>
      <c r="AH140" s="401"/>
      <c r="AI140" s="399"/>
    </row>
    <row r="141" ht="12.0" customHeight="1">
      <c r="A141" s="424"/>
      <c r="B141" s="424"/>
      <c r="C141" s="424"/>
      <c r="D141" s="399"/>
      <c r="E141" s="399"/>
      <c r="F141" s="399"/>
      <c r="G141" s="400"/>
      <c r="H141" s="399"/>
      <c r="I141" s="447"/>
      <c r="J141" s="436"/>
      <c r="K141" s="439"/>
      <c r="L141" s="399"/>
      <c r="M141" s="399"/>
      <c r="N141" s="399"/>
      <c r="O141" s="399"/>
      <c r="P141" s="399"/>
      <c r="Q141" s="399"/>
      <c r="R141" s="399"/>
      <c r="S141" s="400"/>
      <c r="T141" s="445"/>
      <c r="U141" s="400"/>
      <c r="V141" s="400"/>
      <c r="W141" s="400"/>
      <c r="X141" s="400"/>
      <c r="Y141" s="400"/>
      <c r="Z141" s="400"/>
      <c r="AA141" s="400"/>
      <c r="AB141" s="399"/>
      <c r="AC141" s="401"/>
      <c r="AD141" s="401"/>
      <c r="AE141" s="401"/>
      <c r="AF141" s="401"/>
      <c r="AG141" s="401"/>
      <c r="AH141" s="401"/>
      <c r="AI141" s="399"/>
    </row>
    <row r="142" ht="12.0" customHeight="1">
      <c r="A142" s="424"/>
      <c r="B142" s="424"/>
      <c r="C142" s="424" t="s">
        <v>200</v>
      </c>
      <c r="D142" s="399"/>
      <c r="E142" s="399"/>
      <c r="F142" s="399"/>
      <c r="G142" s="400">
        <v>5267857.149186452</v>
      </c>
      <c r="H142" s="399"/>
      <c r="I142" s="447">
        <v>0.08</v>
      </c>
      <c r="J142" s="436" t="s">
        <v>371</v>
      </c>
      <c r="K142" s="439">
        <v>421428.57193491614</v>
      </c>
      <c r="L142" s="399"/>
      <c r="M142" s="399"/>
      <c r="N142" s="399"/>
      <c r="O142" s="399"/>
      <c r="P142" s="399"/>
      <c r="Q142" s="399"/>
      <c r="R142" s="399"/>
      <c r="S142" s="400"/>
      <c r="T142" s="400"/>
      <c r="U142" s="400"/>
      <c r="V142" s="400"/>
      <c r="W142" s="400"/>
      <c r="X142" s="400"/>
      <c r="Y142" s="400"/>
      <c r="Z142" s="400"/>
      <c r="AA142" s="400"/>
      <c r="AB142" s="399"/>
      <c r="AC142" s="401"/>
      <c r="AD142" s="401"/>
      <c r="AE142" s="401"/>
      <c r="AF142" s="401"/>
      <c r="AG142" s="401"/>
      <c r="AH142" s="401"/>
      <c r="AI142" s="399"/>
    </row>
    <row r="143" ht="12.0" customHeight="1">
      <c r="A143" s="399"/>
      <c r="B143" s="424"/>
      <c r="C143" s="399"/>
      <c r="D143" s="399"/>
      <c r="E143" s="399"/>
      <c r="F143" s="439"/>
      <c r="G143" s="436"/>
      <c r="H143" s="436"/>
      <c r="I143" s="436"/>
      <c r="J143" s="448"/>
      <c r="K143" s="448"/>
      <c r="L143" s="399"/>
      <c r="M143" s="399"/>
      <c r="N143" s="399"/>
      <c r="O143" s="399"/>
      <c r="P143" s="399"/>
      <c r="Q143" s="445"/>
      <c r="R143" s="445"/>
      <c r="S143" s="400"/>
      <c r="T143" s="445"/>
      <c r="U143" s="400"/>
      <c r="V143" s="400"/>
      <c r="W143" s="400"/>
      <c r="X143" s="400"/>
      <c r="Y143" s="400"/>
      <c r="Z143" s="400"/>
      <c r="AA143" s="400"/>
      <c r="AB143" s="399"/>
      <c r="AC143" s="401"/>
      <c r="AD143" s="401"/>
      <c r="AE143" s="401"/>
      <c r="AF143" s="401"/>
      <c r="AG143" s="401"/>
      <c r="AH143" s="401"/>
      <c r="AI143" s="399"/>
    </row>
    <row r="144" ht="12.0" customHeight="1">
      <c r="A144" s="507" t="s">
        <v>587</v>
      </c>
      <c r="B144" s="507"/>
      <c r="C144" s="507"/>
      <c r="D144" s="507"/>
      <c r="E144" s="507"/>
      <c r="F144" s="507"/>
      <c r="G144" s="507"/>
      <c r="H144" s="507"/>
      <c r="I144" s="533">
        <v>10622.983735995147</v>
      </c>
      <c r="J144" s="533"/>
      <c r="K144" s="533">
        <v>11048.903735995149</v>
      </c>
      <c r="L144" s="533">
        <v>6742.0</v>
      </c>
      <c r="M144" s="533">
        <v>7356.012438333333</v>
      </c>
      <c r="N144" s="533">
        <v>42.38000000000001</v>
      </c>
      <c r="O144" s="533">
        <v>7.499999999999999</v>
      </c>
      <c r="P144" s="533">
        <v>237.9</v>
      </c>
      <c r="Q144" s="533">
        <v>301673.97839625</v>
      </c>
      <c r="R144" s="533">
        <v>193.2</v>
      </c>
      <c r="S144" s="534">
        <v>966887.9938888889</v>
      </c>
      <c r="T144" s="534">
        <v>185680.0</v>
      </c>
      <c r="U144" s="534">
        <v>1387242.6939568166</v>
      </c>
      <c r="V144" s="534">
        <v>984.5596800000002</v>
      </c>
      <c r="W144" s="534">
        <v>0.0</v>
      </c>
      <c r="X144" s="534">
        <v>4466.927881481481</v>
      </c>
      <c r="Y144" s="534">
        <v>1400268.8546073765</v>
      </c>
      <c r="Z144" s="534">
        <v>85907.0912</v>
      </c>
      <c r="AA144" s="534">
        <v>4031438.1212145635</v>
      </c>
      <c r="AB144" s="507"/>
      <c r="AC144" s="401"/>
      <c r="AD144" s="401"/>
      <c r="AE144" s="401"/>
      <c r="AF144" s="401"/>
      <c r="AG144" s="401"/>
      <c r="AH144" s="401"/>
      <c r="AI144" s="507"/>
    </row>
    <row r="145" ht="12.0" customHeight="1">
      <c r="A145" s="399"/>
      <c r="B145" s="399"/>
      <c r="C145" s="399"/>
      <c r="D145" s="399"/>
      <c r="E145" s="399"/>
      <c r="F145" s="399"/>
      <c r="G145" s="399"/>
      <c r="H145" s="399"/>
      <c r="I145" s="399"/>
      <c r="J145" s="399"/>
      <c r="K145" s="399"/>
      <c r="L145" s="399"/>
      <c r="M145" s="399"/>
      <c r="N145" s="399"/>
      <c r="O145" s="399"/>
      <c r="P145" s="399"/>
      <c r="Q145" s="399"/>
      <c r="R145" s="399"/>
      <c r="S145" s="400"/>
      <c r="T145" s="400"/>
      <c r="U145" s="400"/>
      <c r="V145" s="400"/>
      <c r="W145" s="400"/>
      <c r="X145" s="400"/>
      <c r="Y145" s="400"/>
      <c r="Z145" s="400"/>
      <c r="AA145" s="400"/>
      <c r="AB145" s="399"/>
      <c r="AC145" s="401"/>
      <c r="AD145" s="401"/>
      <c r="AE145" s="401"/>
      <c r="AF145" s="401"/>
      <c r="AG145" s="401"/>
      <c r="AH145" s="401"/>
      <c r="AI145" s="399"/>
    </row>
    <row r="146" ht="12.0" customHeight="1">
      <c r="A146" s="535"/>
      <c r="B146" s="536">
        <v>1.7</v>
      </c>
      <c r="C146" s="535" t="s">
        <v>869</v>
      </c>
      <c r="D146" s="535"/>
      <c r="E146" s="535"/>
      <c r="F146" s="535"/>
      <c r="G146" s="535"/>
      <c r="H146" s="535"/>
      <c r="I146" s="535">
        <v>800.0</v>
      </c>
      <c r="J146" s="535"/>
      <c r="K146" s="535">
        <v>880.0000000000001</v>
      </c>
      <c r="L146" s="535">
        <v>1408.0</v>
      </c>
      <c r="M146" s="535">
        <v>0.0</v>
      </c>
      <c r="N146" s="535">
        <v>0.0</v>
      </c>
      <c r="O146" s="535">
        <v>0.0</v>
      </c>
      <c r="P146" s="535">
        <v>0.0</v>
      </c>
      <c r="Q146" s="535">
        <v>0.0</v>
      </c>
      <c r="R146" s="535">
        <v>0.0</v>
      </c>
      <c r="S146" s="537">
        <v>0.0</v>
      </c>
      <c r="T146" s="537">
        <v>133760.0</v>
      </c>
      <c r="U146" s="537">
        <v>0.0</v>
      </c>
      <c r="V146" s="537">
        <v>0.0</v>
      </c>
      <c r="W146" s="537">
        <v>0.0</v>
      </c>
      <c r="X146" s="537">
        <v>0.0</v>
      </c>
      <c r="Y146" s="537">
        <v>0.0</v>
      </c>
      <c r="Z146" s="537">
        <v>0.0</v>
      </c>
      <c r="AA146" s="537">
        <v>133760.0</v>
      </c>
      <c r="AB146" s="535"/>
      <c r="AC146" s="401"/>
      <c r="AD146" s="401"/>
      <c r="AE146" s="401"/>
      <c r="AF146" s="401"/>
      <c r="AG146" s="401"/>
      <c r="AH146" s="401"/>
      <c r="AI146" s="535"/>
    </row>
    <row r="147" ht="12.0" customHeight="1">
      <c r="A147" s="399"/>
      <c r="B147" s="399"/>
      <c r="C147" s="399"/>
      <c r="D147" s="399"/>
      <c r="E147" s="399"/>
      <c r="F147" s="399"/>
      <c r="G147" s="399"/>
      <c r="H147" s="399"/>
      <c r="I147" s="399"/>
      <c r="J147" s="399"/>
      <c r="K147" s="399"/>
      <c r="L147" s="399"/>
      <c r="M147" s="399"/>
      <c r="N147" s="399"/>
      <c r="O147" s="399"/>
      <c r="P147" s="399"/>
      <c r="Q147" s="399"/>
      <c r="R147" s="399"/>
      <c r="S147" s="400"/>
      <c r="T147" s="400"/>
      <c r="U147" s="400"/>
      <c r="V147" s="400"/>
      <c r="W147" s="400"/>
      <c r="X147" s="400"/>
      <c r="Y147" s="400"/>
      <c r="Z147" s="400"/>
      <c r="AA147" s="400"/>
      <c r="AB147" s="399"/>
      <c r="AC147" s="401"/>
      <c r="AD147" s="401"/>
      <c r="AE147" s="401"/>
      <c r="AF147" s="401"/>
      <c r="AG147" s="401"/>
      <c r="AH147" s="401"/>
      <c r="AI147" s="399"/>
    </row>
    <row r="148" ht="12.0" customHeight="1">
      <c r="A148" s="399"/>
      <c r="B148" s="399"/>
      <c r="C148" s="467" t="s">
        <v>872</v>
      </c>
      <c r="D148" s="399" t="s">
        <v>870</v>
      </c>
      <c r="E148" s="399"/>
      <c r="F148" s="399"/>
      <c r="G148" s="399"/>
      <c r="H148" s="399"/>
      <c r="I148" s="399">
        <v>400.0</v>
      </c>
      <c r="J148" s="431">
        <v>1.1</v>
      </c>
      <c r="K148" s="423">
        <v>440.00000000000006</v>
      </c>
      <c r="L148" s="423">
        <v>704.0</v>
      </c>
      <c r="M148" s="399"/>
      <c r="N148" s="399"/>
      <c r="O148" s="399"/>
      <c r="P148" s="399"/>
      <c r="Q148" s="399"/>
      <c r="R148" s="399"/>
      <c r="S148" s="400"/>
      <c r="T148" s="400">
        <v>66880.0</v>
      </c>
      <c r="U148" s="400"/>
      <c r="V148" s="400"/>
      <c r="W148" s="400"/>
      <c r="X148" s="400"/>
      <c r="Y148" s="400"/>
      <c r="Z148" s="400"/>
      <c r="AA148" s="400">
        <v>66880.0</v>
      </c>
      <c r="AB148" s="399"/>
      <c r="AC148" s="401"/>
      <c r="AD148" s="401"/>
      <c r="AE148" s="401"/>
      <c r="AF148" s="401"/>
      <c r="AG148" s="401"/>
      <c r="AH148" s="401"/>
      <c r="AI148" s="399"/>
    </row>
    <row r="149" ht="12.0" customHeight="1">
      <c r="A149" s="399"/>
      <c r="B149" s="436"/>
      <c r="C149" s="424"/>
      <c r="D149" s="399"/>
      <c r="E149" s="399"/>
      <c r="F149" s="399"/>
      <c r="G149" s="399"/>
      <c r="H149" s="399"/>
      <c r="I149" s="399"/>
      <c r="J149" s="438"/>
      <c r="K149" s="438"/>
      <c r="L149" s="399"/>
      <c r="M149" s="399"/>
      <c r="N149" s="399"/>
      <c r="O149" s="399"/>
      <c r="P149" s="399"/>
      <c r="Q149" s="399"/>
      <c r="R149" s="399"/>
      <c r="S149" s="400"/>
      <c r="T149" s="400"/>
      <c r="U149" s="400"/>
      <c r="V149" s="400"/>
      <c r="W149" s="400"/>
      <c r="X149" s="400"/>
      <c r="Y149" s="400"/>
      <c r="Z149" s="400"/>
      <c r="AA149" s="400"/>
      <c r="AB149" s="399"/>
      <c r="AC149" s="401"/>
      <c r="AD149" s="401"/>
      <c r="AE149" s="401"/>
      <c r="AF149" s="401"/>
      <c r="AG149" s="401"/>
      <c r="AH149" s="401"/>
      <c r="AI149" s="399"/>
    </row>
    <row r="150" ht="12.0" customHeight="1">
      <c r="A150" s="399"/>
      <c r="B150" s="436"/>
      <c r="C150" s="424"/>
      <c r="D150" s="433" t="s">
        <v>298</v>
      </c>
      <c r="E150" s="399"/>
      <c r="F150" s="399"/>
      <c r="G150" s="434" t="s">
        <v>357</v>
      </c>
      <c r="H150" s="435" t="s">
        <v>155</v>
      </c>
      <c r="I150" s="434" t="s">
        <v>364</v>
      </c>
      <c r="J150" s="442" t="s">
        <v>373</v>
      </c>
      <c r="K150" s="435" t="s">
        <v>360</v>
      </c>
      <c r="L150" s="435" t="s">
        <v>347</v>
      </c>
      <c r="M150" s="399"/>
      <c r="N150" s="399"/>
      <c r="O150" s="399"/>
      <c r="P150" s="399"/>
      <c r="Q150" s="399"/>
      <c r="R150" s="399"/>
      <c r="S150" s="400"/>
      <c r="T150" s="400"/>
      <c r="U150" s="400"/>
      <c r="V150" s="400"/>
      <c r="W150" s="400"/>
      <c r="X150" s="400"/>
      <c r="Y150" s="400"/>
      <c r="Z150" s="400"/>
      <c r="AA150" s="400"/>
      <c r="AB150" s="399"/>
      <c r="AC150" s="401"/>
      <c r="AD150" s="401"/>
      <c r="AE150" s="401"/>
      <c r="AF150" s="401"/>
      <c r="AG150" s="401"/>
      <c r="AH150" s="401"/>
      <c r="AI150" s="399"/>
    </row>
    <row r="151" ht="12.0" customHeight="1">
      <c r="A151" s="399"/>
      <c r="B151" s="436"/>
      <c r="C151" s="424"/>
      <c r="D151" s="399" t="s">
        <v>374</v>
      </c>
      <c r="E151" s="399"/>
      <c r="F151" s="399"/>
      <c r="G151" s="436">
        <v>2.0</v>
      </c>
      <c r="H151" s="437">
        <v>85.0</v>
      </c>
      <c r="I151" s="399">
        <v>240.0</v>
      </c>
      <c r="J151" s="431">
        <v>1.1</v>
      </c>
      <c r="K151" s="439">
        <v>44880.0</v>
      </c>
      <c r="L151" s="399">
        <v>528.0</v>
      </c>
      <c r="M151" s="399"/>
      <c r="N151" s="399"/>
      <c r="O151" s="399"/>
      <c r="P151" s="399"/>
      <c r="Q151" s="399"/>
      <c r="R151" s="399"/>
      <c r="S151" s="400"/>
      <c r="T151" s="400"/>
      <c r="U151" s="400"/>
      <c r="V151" s="400"/>
      <c r="W151" s="400"/>
      <c r="X151" s="400"/>
      <c r="Y151" s="400"/>
      <c r="Z151" s="400"/>
      <c r="AA151" s="400"/>
      <c r="AB151" s="399"/>
      <c r="AC151" s="401"/>
      <c r="AD151" s="401"/>
      <c r="AE151" s="401"/>
      <c r="AF151" s="401"/>
      <c r="AG151" s="401"/>
      <c r="AH151" s="401"/>
      <c r="AI151" s="399"/>
    </row>
    <row r="152" ht="12.0" customHeight="1">
      <c r="A152" s="399"/>
      <c r="B152" s="436"/>
      <c r="C152" s="424"/>
      <c r="D152" s="399" t="s">
        <v>375</v>
      </c>
      <c r="E152" s="436"/>
      <c r="F152" s="437"/>
      <c r="G152" s="436">
        <v>1.0</v>
      </c>
      <c r="H152" s="437">
        <v>130.0</v>
      </c>
      <c r="I152" s="399">
        <v>80.0</v>
      </c>
      <c r="J152" s="431">
        <v>1.1</v>
      </c>
      <c r="K152" s="439">
        <v>11440.0</v>
      </c>
      <c r="L152" s="399">
        <v>88.0</v>
      </c>
      <c r="M152" s="399"/>
      <c r="N152" s="399"/>
      <c r="O152" s="399"/>
      <c r="P152" s="399"/>
      <c r="Q152" s="399"/>
      <c r="R152" s="399"/>
      <c r="S152" s="400"/>
      <c r="T152" s="400"/>
      <c r="U152" s="400"/>
      <c r="V152" s="400"/>
      <c r="W152" s="400"/>
      <c r="X152" s="400"/>
      <c r="Y152" s="400"/>
      <c r="Z152" s="400"/>
      <c r="AA152" s="400"/>
      <c r="AB152" s="399"/>
      <c r="AC152" s="401"/>
      <c r="AD152" s="401"/>
      <c r="AE152" s="401"/>
      <c r="AF152" s="401"/>
      <c r="AG152" s="401"/>
      <c r="AH152" s="401"/>
      <c r="AI152" s="399"/>
    </row>
    <row r="153" ht="12.0" customHeight="1">
      <c r="A153" s="399"/>
      <c r="B153" s="436"/>
      <c r="C153" s="424"/>
      <c r="D153" s="399" t="s">
        <v>1206</v>
      </c>
      <c r="E153" s="436"/>
      <c r="F153" s="437"/>
      <c r="G153" s="435">
        <v>1.0</v>
      </c>
      <c r="H153" s="437">
        <v>120.0</v>
      </c>
      <c r="I153" s="441">
        <v>80.0</v>
      </c>
      <c r="J153" s="431">
        <v>1.1</v>
      </c>
      <c r="K153" s="440">
        <v>10560.0</v>
      </c>
      <c r="L153" s="441">
        <v>88.0</v>
      </c>
      <c r="M153" s="399"/>
      <c r="N153" s="399"/>
      <c r="O153" s="399"/>
      <c r="P153" s="399"/>
      <c r="Q153" s="399"/>
      <c r="R153" s="399"/>
      <c r="S153" s="400"/>
      <c r="T153" s="400"/>
      <c r="U153" s="400"/>
      <c r="V153" s="400"/>
      <c r="W153" s="400"/>
      <c r="X153" s="400"/>
      <c r="Y153" s="400"/>
      <c r="Z153" s="400"/>
      <c r="AA153" s="400"/>
      <c r="AB153" s="399"/>
      <c r="AC153" s="401"/>
      <c r="AD153" s="401"/>
      <c r="AE153" s="401"/>
      <c r="AF153" s="401"/>
      <c r="AG153" s="401"/>
      <c r="AH153" s="401"/>
      <c r="AI153" s="399"/>
    </row>
    <row r="154" ht="12.0" customHeight="1">
      <c r="A154" s="399"/>
      <c r="B154" s="436"/>
      <c r="C154" s="424"/>
      <c r="D154" s="399"/>
      <c r="E154" s="399"/>
      <c r="F154" s="399"/>
      <c r="G154" s="436">
        <v>4.0</v>
      </c>
      <c r="H154" s="399"/>
      <c r="I154" s="399">
        <v>400.0</v>
      </c>
      <c r="J154" s="430"/>
      <c r="K154" s="439">
        <v>66880.0</v>
      </c>
      <c r="L154" s="399">
        <v>704.0</v>
      </c>
      <c r="M154" s="399"/>
      <c r="N154" s="399"/>
      <c r="O154" s="399"/>
      <c r="P154" s="399"/>
      <c r="Q154" s="399"/>
      <c r="R154" s="399"/>
      <c r="S154" s="400"/>
      <c r="T154" s="400"/>
      <c r="U154" s="400"/>
      <c r="V154" s="400"/>
      <c r="W154" s="400"/>
      <c r="X154" s="400"/>
      <c r="Y154" s="400"/>
      <c r="Z154" s="400"/>
      <c r="AA154" s="400"/>
      <c r="AB154" s="399"/>
      <c r="AC154" s="401"/>
      <c r="AD154" s="401"/>
      <c r="AE154" s="401"/>
      <c r="AF154" s="401"/>
      <c r="AG154" s="401"/>
      <c r="AH154" s="401"/>
      <c r="AI154" s="399"/>
    </row>
    <row r="155" ht="12.0" customHeight="1">
      <c r="A155" s="399"/>
      <c r="B155" s="436"/>
      <c r="C155" s="424"/>
      <c r="D155" s="424"/>
      <c r="E155" s="399"/>
      <c r="F155" s="399"/>
      <c r="G155" s="399"/>
      <c r="H155" s="399"/>
      <c r="I155" s="399"/>
      <c r="J155" s="399"/>
      <c r="K155" s="399"/>
      <c r="L155" s="399"/>
      <c r="M155" s="399"/>
      <c r="N155" s="399"/>
      <c r="O155" s="399"/>
      <c r="P155" s="399"/>
      <c r="Q155" s="399"/>
      <c r="R155" s="399"/>
      <c r="S155" s="400"/>
      <c r="T155" s="400"/>
      <c r="U155" s="400"/>
      <c r="V155" s="400"/>
      <c r="W155" s="400"/>
      <c r="X155" s="400"/>
      <c r="Y155" s="400"/>
      <c r="Z155" s="400"/>
      <c r="AA155" s="400"/>
      <c r="AB155" s="399"/>
      <c r="AC155" s="401"/>
      <c r="AD155" s="401"/>
      <c r="AE155" s="401"/>
      <c r="AF155" s="401"/>
      <c r="AG155" s="401"/>
      <c r="AH155" s="401"/>
      <c r="AI155" s="399"/>
    </row>
    <row r="156" ht="12.0" customHeight="1">
      <c r="A156" s="399"/>
      <c r="B156" s="399"/>
      <c r="C156" s="467" t="s">
        <v>877</v>
      </c>
      <c r="D156" s="399" t="s">
        <v>871</v>
      </c>
      <c r="E156" s="399"/>
      <c r="F156" s="399"/>
      <c r="G156" s="399"/>
      <c r="H156" s="399"/>
      <c r="I156" s="399">
        <v>400.0</v>
      </c>
      <c r="J156" s="431">
        <v>1.1</v>
      </c>
      <c r="K156" s="423">
        <v>440.00000000000006</v>
      </c>
      <c r="L156" s="423">
        <v>704.0</v>
      </c>
      <c r="M156" s="399"/>
      <c r="N156" s="399"/>
      <c r="O156" s="399"/>
      <c r="P156" s="399"/>
      <c r="Q156" s="399"/>
      <c r="R156" s="399"/>
      <c r="S156" s="400"/>
      <c r="T156" s="400">
        <v>66880.0</v>
      </c>
      <c r="U156" s="400"/>
      <c r="V156" s="400"/>
      <c r="W156" s="400"/>
      <c r="X156" s="400"/>
      <c r="Y156" s="400"/>
      <c r="Z156" s="400"/>
      <c r="AA156" s="400">
        <v>66880.0</v>
      </c>
      <c r="AB156" s="399"/>
      <c r="AC156" s="401"/>
      <c r="AD156" s="401"/>
      <c r="AE156" s="401"/>
      <c r="AF156" s="401"/>
      <c r="AG156" s="401"/>
      <c r="AH156" s="401"/>
      <c r="AI156" s="399"/>
    </row>
    <row r="157" ht="12.0" customHeight="1">
      <c r="A157" s="399"/>
      <c r="B157" s="436"/>
      <c r="C157" s="424"/>
      <c r="D157" s="399"/>
      <c r="E157" s="399"/>
      <c r="F157" s="399"/>
      <c r="G157" s="399"/>
      <c r="H157" s="399"/>
      <c r="I157" s="399"/>
      <c r="J157" s="438"/>
      <c r="K157" s="438"/>
      <c r="L157" s="399"/>
      <c r="M157" s="399"/>
      <c r="N157" s="399"/>
      <c r="O157" s="399"/>
      <c r="P157" s="399"/>
      <c r="Q157" s="399"/>
      <c r="R157" s="399"/>
      <c r="S157" s="400"/>
      <c r="T157" s="400"/>
      <c r="U157" s="400"/>
      <c r="V157" s="400"/>
      <c r="W157" s="400"/>
      <c r="X157" s="400"/>
      <c r="Y157" s="400"/>
      <c r="Z157" s="400"/>
      <c r="AA157" s="400"/>
      <c r="AB157" s="399"/>
      <c r="AC157" s="401"/>
      <c r="AD157" s="401"/>
      <c r="AE157" s="401"/>
      <c r="AF157" s="401"/>
      <c r="AG157" s="401"/>
      <c r="AH157" s="401"/>
      <c r="AI157" s="399"/>
    </row>
    <row r="158" ht="12.0" customHeight="1">
      <c r="A158" s="399"/>
      <c r="B158" s="436"/>
      <c r="C158" s="424"/>
      <c r="D158" s="433" t="s">
        <v>298</v>
      </c>
      <c r="E158" s="399"/>
      <c r="F158" s="399"/>
      <c r="G158" s="434" t="s">
        <v>357</v>
      </c>
      <c r="H158" s="435" t="s">
        <v>155</v>
      </c>
      <c r="I158" s="434" t="s">
        <v>364</v>
      </c>
      <c r="J158" s="442" t="s">
        <v>373</v>
      </c>
      <c r="K158" s="442"/>
      <c r="L158" s="435" t="s">
        <v>360</v>
      </c>
      <c r="M158" s="435" t="s">
        <v>347</v>
      </c>
      <c r="N158" s="399"/>
      <c r="O158" s="399"/>
      <c r="P158" s="399"/>
      <c r="Q158" s="399"/>
      <c r="R158" s="399"/>
      <c r="S158" s="400"/>
      <c r="T158" s="400"/>
      <c r="U158" s="400"/>
      <c r="V158" s="400"/>
      <c r="W158" s="400"/>
      <c r="X158" s="400"/>
      <c r="Y158" s="400"/>
      <c r="Z158" s="400"/>
      <c r="AA158" s="400"/>
      <c r="AB158" s="399"/>
      <c r="AC158" s="401"/>
      <c r="AD158" s="401"/>
      <c r="AE158" s="401"/>
      <c r="AF158" s="401"/>
      <c r="AG158" s="401"/>
      <c r="AH158" s="401"/>
      <c r="AI158" s="399"/>
    </row>
    <row r="159" ht="12.0" customHeight="1">
      <c r="A159" s="399"/>
      <c r="B159" s="436"/>
      <c r="C159" s="424"/>
      <c r="D159" s="399" t="s">
        <v>374</v>
      </c>
      <c r="E159" s="399"/>
      <c r="F159" s="399"/>
      <c r="G159" s="436">
        <v>2.0</v>
      </c>
      <c r="H159" s="437">
        <v>85.0</v>
      </c>
      <c r="I159" s="399">
        <v>240.0</v>
      </c>
      <c r="J159" s="431">
        <v>1.1</v>
      </c>
      <c r="K159" s="431"/>
      <c r="L159" s="439">
        <v>44880.0</v>
      </c>
      <c r="M159" s="399">
        <v>528.0</v>
      </c>
      <c r="N159" s="399"/>
      <c r="O159" s="399"/>
      <c r="P159" s="399"/>
      <c r="Q159" s="399"/>
      <c r="R159" s="399"/>
      <c r="S159" s="400"/>
      <c r="T159" s="400"/>
      <c r="U159" s="400"/>
      <c r="V159" s="400"/>
      <c r="W159" s="400"/>
      <c r="X159" s="400"/>
      <c r="Y159" s="400"/>
      <c r="Z159" s="400"/>
      <c r="AA159" s="400"/>
      <c r="AB159" s="399"/>
      <c r="AC159" s="401"/>
      <c r="AD159" s="401"/>
      <c r="AE159" s="401"/>
      <c r="AF159" s="401"/>
      <c r="AG159" s="401"/>
      <c r="AH159" s="401"/>
      <c r="AI159" s="399"/>
    </row>
    <row r="160" ht="12.0" customHeight="1">
      <c r="A160" s="399"/>
      <c r="B160" s="436"/>
      <c r="C160" s="424"/>
      <c r="D160" s="399" t="s">
        <v>375</v>
      </c>
      <c r="E160" s="436"/>
      <c r="F160" s="437"/>
      <c r="G160" s="436">
        <v>1.0</v>
      </c>
      <c r="H160" s="437">
        <v>130.0</v>
      </c>
      <c r="I160" s="399">
        <v>80.0</v>
      </c>
      <c r="J160" s="431">
        <v>1.1</v>
      </c>
      <c r="K160" s="431"/>
      <c r="L160" s="439">
        <v>11440.0</v>
      </c>
      <c r="M160" s="399">
        <v>88.0</v>
      </c>
      <c r="N160" s="399"/>
      <c r="O160" s="399"/>
      <c r="P160" s="399"/>
      <c r="Q160" s="399"/>
      <c r="R160" s="399"/>
      <c r="S160" s="400"/>
      <c r="T160" s="400"/>
      <c r="U160" s="400"/>
      <c r="V160" s="400"/>
      <c r="W160" s="400"/>
      <c r="X160" s="400"/>
      <c r="Y160" s="400"/>
      <c r="Z160" s="400"/>
      <c r="AA160" s="400"/>
      <c r="AB160" s="399"/>
      <c r="AC160" s="401"/>
      <c r="AD160" s="401"/>
      <c r="AE160" s="401"/>
      <c r="AF160" s="401"/>
      <c r="AG160" s="401"/>
      <c r="AH160" s="401"/>
      <c r="AI160" s="399"/>
    </row>
    <row r="161" ht="12.0" customHeight="1">
      <c r="A161" s="399"/>
      <c r="B161" s="436"/>
      <c r="C161" s="424"/>
      <c r="D161" s="399" t="s">
        <v>1206</v>
      </c>
      <c r="E161" s="436"/>
      <c r="F161" s="437"/>
      <c r="G161" s="435">
        <v>1.0</v>
      </c>
      <c r="H161" s="437">
        <v>120.0</v>
      </c>
      <c r="I161" s="441">
        <v>80.0</v>
      </c>
      <c r="J161" s="431">
        <v>1.1</v>
      </c>
      <c r="K161" s="431"/>
      <c r="L161" s="440">
        <v>10560.0</v>
      </c>
      <c r="M161" s="441">
        <v>88.0</v>
      </c>
      <c r="N161" s="399"/>
      <c r="O161" s="399"/>
      <c r="P161" s="399"/>
      <c r="Q161" s="399"/>
      <c r="R161" s="399"/>
      <c r="S161" s="400"/>
      <c r="T161" s="400"/>
      <c r="U161" s="400"/>
      <c r="V161" s="400"/>
      <c r="W161" s="400"/>
      <c r="X161" s="400"/>
      <c r="Y161" s="400"/>
      <c r="Z161" s="400"/>
      <c r="AA161" s="400"/>
      <c r="AB161" s="399"/>
      <c r="AC161" s="401"/>
      <c r="AD161" s="401"/>
      <c r="AE161" s="401"/>
      <c r="AF161" s="401"/>
      <c r="AG161" s="401"/>
      <c r="AH161" s="401"/>
      <c r="AI161" s="399"/>
    </row>
    <row r="162" ht="12.0" customHeight="1">
      <c r="A162" s="399"/>
      <c r="B162" s="436"/>
      <c r="C162" s="424"/>
      <c r="D162" s="399"/>
      <c r="E162" s="399"/>
      <c r="F162" s="399"/>
      <c r="G162" s="436">
        <v>4.0</v>
      </c>
      <c r="H162" s="399"/>
      <c r="I162" s="399">
        <v>400.0</v>
      </c>
      <c r="J162" s="430"/>
      <c r="K162" s="430"/>
      <c r="L162" s="439">
        <v>66880.0</v>
      </c>
      <c r="M162" s="399">
        <v>704.0</v>
      </c>
      <c r="N162" s="399"/>
      <c r="O162" s="399"/>
      <c r="P162" s="399"/>
      <c r="Q162" s="399"/>
      <c r="R162" s="399"/>
      <c r="S162" s="400"/>
      <c r="T162" s="400"/>
      <c r="U162" s="400"/>
      <c r="V162" s="400"/>
      <c r="W162" s="400"/>
      <c r="X162" s="400"/>
      <c r="Y162" s="400"/>
      <c r="Z162" s="400"/>
      <c r="AA162" s="400"/>
      <c r="AB162" s="399"/>
      <c r="AC162" s="401"/>
      <c r="AD162" s="401"/>
      <c r="AE162" s="401"/>
      <c r="AF162" s="401"/>
      <c r="AG162" s="401"/>
      <c r="AH162" s="401"/>
      <c r="AI162" s="399"/>
    </row>
    <row r="163" ht="12.0" customHeight="1">
      <c r="A163" s="424"/>
      <c r="B163" s="436"/>
      <c r="C163" s="424"/>
      <c r="D163" s="424"/>
      <c r="E163" s="399"/>
      <c r="F163" s="399"/>
      <c r="G163" s="399"/>
      <c r="H163" s="399"/>
      <c r="I163" s="399"/>
      <c r="J163" s="399"/>
      <c r="K163" s="399"/>
      <c r="L163" s="399"/>
      <c r="M163" s="399"/>
      <c r="N163" s="399"/>
      <c r="O163" s="399"/>
      <c r="P163" s="399"/>
      <c r="Q163" s="399"/>
      <c r="R163" s="399"/>
      <c r="S163" s="400"/>
      <c r="T163" s="400"/>
      <c r="U163" s="400"/>
      <c r="V163" s="400"/>
      <c r="W163" s="400"/>
      <c r="X163" s="400"/>
      <c r="Y163" s="400"/>
      <c r="Z163" s="400"/>
      <c r="AA163" s="400"/>
      <c r="AB163" s="399"/>
      <c r="AC163" s="401"/>
      <c r="AD163" s="401"/>
      <c r="AE163" s="401"/>
      <c r="AF163" s="401"/>
      <c r="AG163" s="401"/>
      <c r="AH163" s="401"/>
      <c r="AI163" s="399"/>
    </row>
    <row r="164" ht="12.0" customHeight="1">
      <c r="A164" s="535"/>
      <c r="B164" s="536">
        <v>1.8</v>
      </c>
      <c r="C164" s="535" t="s">
        <v>377</v>
      </c>
      <c r="D164" s="535"/>
      <c r="E164" s="535"/>
      <c r="F164" s="535"/>
      <c r="G164" s="535"/>
      <c r="H164" s="535"/>
      <c r="I164" s="535">
        <v>128.0</v>
      </c>
      <c r="J164" s="538">
        <v>1.0</v>
      </c>
      <c r="K164" s="538">
        <v>128.0</v>
      </c>
      <c r="L164" s="535">
        <v>1854.0</v>
      </c>
      <c r="M164" s="535"/>
      <c r="N164" s="535"/>
      <c r="O164" s="535"/>
      <c r="P164" s="535"/>
      <c r="Q164" s="535"/>
      <c r="R164" s="535"/>
      <c r="S164" s="537">
        <v>30600.0</v>
      </c>
      <c r="T164" s="537">
        <v>0.0</v>
      </c>
      <c r="U164" s="537"/>
      <c r="V164" s="537"/>
      <c r="W164" s="537"/>
      <c r="X164" s="537"/>
      <c r="Y164" s="537"/>
      <c r="Z164" s="537"/>
      <c r="AA164" s="537">
        <v>30600.0</v>
      </c>
      <c r="AB164" s="535"/>
      <c r="AC164" s="401"/>
      <c r="AD164" s="401"/>
      <c r="AE164" s="401"/>
      <c r="AF164" s="401"/>
      <c r="AG164" s="401"/>
      <c r="AH164" s="401"/>
      <c r="AI164" s="535"/>
    </row>
    <row r="165" ht="12.0" customHeight="1">
      <c r="A165" s="399"/>
      <c r="B165" s="436"/>
      <c r="C165" s="454"/>
      <c r="D165" s="399"/>
      <c r="E165" s="399"/>
      <c r="F165" s="399"/>
      <c r="G165" s="399"/>
      <c r="H165" s="399"/>
      <c r="I165" s="399"/>
      <c r="J165" s="438"/>
      <c r="K165" s="438"/>
      <c r="L165" s="431"/>
      <c r="M165" s="399"/>
      <c r="N165" s="399"/>
      <c r="O165" s="399"/>
      <c r="P165" s="399"/>
      <c r="Q165" s="399"/>
      <c r="R165" s="399"/>
      <c r="S165" s="400"/>
      <c r="T165" s="400"/>
      <c r="U165" s="400"/>
      <c r="V165" s="400"/>
      <c r="W165" s="400"/>
      <c r="X165" s="400"/>
      <c r="Y165" s="400"/>
      <c r="Z165" s="400"/>
      <c r="AA165" s="400"/>
      <c r="AB165" s="399"/>
      <c r="AC165" s="401"/>
      <c r="AD165" s="401"/>
      <c r="AE165" s="401"/>
      <c r="AF165" s="401"/>
      <c r="AG165" s="401"/>
      <c r="AH165" s="401"/>
      <c r="AI165" s="399"/>
    </row>
    <row r="166" ht="12.0" customHeight="1">
      <c r="A166" s="399"/>
      <c r="B166" s="436"/>
      <c r="C166" s="424" t="s">
        <v>1207</v>
      </c>
      <c r="D166" s="399" t="s">
        <v>379</v>
      </c>
      <c r="E166" s="399"/>
      <c r="F166" s="399"/>
      <c r="G166" s="399"/>
      <c r="H166" s="399"/>
      <c r="I166" s="399">
        <v>48.0</v>
      </c>
      <c r="J166" s="399"/>
      <c r="K166" s="399">
        <v>48.0</v>
      </c>
      <c r="L166" s="399">
        <v>864.0</v>
      </c>
      <c r="M166" s="399"/>
      <c r="N166" s="399"/>
      <c r="O166" s="399"/>
      <c r="P166" s="399"/>
      <c r="Q166" s="399"/>
      <c r="R166" s="399"/>
      <c r="S166" s="400">
        <v>7200.0</v>
      </c>
      <c r="T166" s="400">
        <v>0.0</v>
      </c>
      <c r="U166" s="400"/>
      <c r="V166" s="400"/>
      <c r="W166" s="400"/>
      <c r="X166" s="400"/>
      <c r="Y166" s="400"/>
      <c r="Z166" s="400"/>
      <c r="AA166" s="400">
        <v>7200.0</v>
      </c>
      <c r="AB166" s="399"/>
      <c r="AC166" s="401"/>
      <c r="AD166" s="401"/>
      <c r="AE166" s="401"/>
      <c r="AF166" s="401"/>
      <c r="AG166" s="401"/>
      <c r="AH166" s="401"/>
      <c r="AI166" s="399"/>
    </row>
    <row r="167" ht="12.0" customHeight="1">
      <c r="A167" s="399"/>
      <c r="B167" s="436"/>
      <c r="C167" s="424"/>
      <c r="D167" s="399"/>
      <c r="E167" s="399"/>
      <c r="F167" s="399"/>
      <c r="G167" s="399"/>
      <c r="H167" s="436"/>
      <c r="I167" s="436"/>
      <c r="J167" s="447"/>
      <c r="K167" s="447"/>
      <c r="L167" s="455"/>
      <c r="M167" s="436"/>
      <c r="N167" s="436"/>
      <c r="O167" s="399"/>
      <c r="P167" s="399"/>
      <c r="Q167" s="399"/>
      <c r="R167" s="399"/>
      <c r="S167" s="400"/>
      <c r="T167" s="400"/>
      <c r="U167" s="400"/>
      <c r="V167" s="400"/>
      <c r="W167" s="400"/>
      <c r="X167" s="400"/>
      <c r="Y167" s="400"/>
      <c r="Z167" s="400"/>
      <c r="AA167" s="400"/>
      <c r="AB167" s="399"/>
      <c r="AC167" s="401"/>
      <c r="AD167" s="401"/>
      <c r="AE167" s="401"/>
      <c r="AF167" s="401"/>
      <c r="AG167" s="401"/>
      <c r="AH167" s="401"/>
      <c r="AI167" s="399"/>
    </row>
    <row r="168" ht="12.0" customHeight="1">
      <c r="A168" s="399"/>
      <c r="B168" s="436"/>
      <c r="C168" s="424"/>
      <c r="D168" s="399" t="s">
        <v>380</v>
      </c>
      <c r="E168" s="399"/>
      <c r="F168" s="399"/>
      <c r="G168" s="435" t="s">
        <v>381</v>
      </c>
      <c r="H168" s="435" t="s">
        <v>382</v>
      </c>
      <c r="I168" s="436"/>
      <c r="J168" s="447"/>
      <c r="K168" s="447"/>
      <c r="L168" s="455"/>
      <c r="M168" s="436"/>
      <c r="N168" s="436"/>
      <c r="O168" s="399"/>
      <c r="P168" s="399"/>
      <c r="Q168" s="399"/>
      <c r="R168" s="399"/>
      <c r="S168" s="400"/>
      <c r="T168" s="400"/>
      <c r="U168" s="400"/>
      <c r="V168" s="400"/>
      <c r="W168" s="400"/>
      <c r="X168" s="400"/>
      <c r="Y168" s="400"/>
      <c r="Z168" s="400"/>
      <c r="AA168" s="400"/>
      <c r="AB168" s="399"/>
      <c r="AC168" s="401"/>
      <c r="AD168" s="401"/>
      <c r="AE168" s="401"/>
      <c r="AF168" s="401"/>
      <c r="AG168" s="401"/>
      <c r="AH168" s="401"/>
      <c r="AI168" s="399"/>
    </row>
    <row r="169" ht="12.0" customHeight="1">
      <c r="A169" s="399"/>
      <c r="B169" s="436"/>
      <c r="C169" s="424"/>
      <c r="D169" s="399">
        <v>1.0</v>
      </c>
      <c r="E169" s="399" t="s">
        <v>375</v>
      </c>
      <c r="F169" s="399"/>
      <c r="G169" s="437">
        <v>0.0</v>
      </c>
      <c r="H169" s="456">
        <v>0.0</v>
      </c>
      <c r="I169" s="424" t="s">
        <v>873</v>
      </c>
      <c r="J169" s="447"/>
      <c r="K169" s="447"/>
      <c r="L169" s="455"/>
      <c r="M169" s="436"/>
      <c r="N169" s="436"/>
      <c r="O169" s="399"/>
      <c r="P169" s="399"/>
      <c r="Q169" s="399"/>
      <c r="R169" s="399"/>
      <c r="S169" s="400"/>
      <c r="T169" s="400"/>
      <c r="U169" s="400"/>
      <c r="V169" s="400"/>
      <c r="W169" s="400"/>
      <c r="X169" s="400"/>
      <c r="Y169" s="400"/>
      <c r="Z169" s="400"/>
      <c r="AA169" s="400"/>
      <c r="AB169" s="399"/>
      <c r="AC169" s="401"/>
      <c r="AD169" s="401"/>
      <c r="AE169" s="401"/>
      <c r="AF169" s="401"/>
      <c r="AG169" s="401"/>
      <c r="AH169" s="401"/>
      <c r="AI169" s="399"/>
    </row>
    <row r="170" ht="12.0" customHeight="1">
      <c r="A170" s="399"/>
      <c r="B170" s="436"/>
      <c r="C170" s="424"/>
      <c r="D170" s="399">
        <v>1.0</v>
      </c>
      <c r="E170" s="399" t="s">
        <v>575</v>
      </c>
      <c r="F170" s="399"/>
      <c r="G170" s="437">
        <v>0.0</v>
      </c>
      <c r="H170" s="456">
        <v>0.0</v>
      </c>
      <c r="I170" s="424" t="s">
        <v>873</v>
      </c>
      <c r="J170" s="447"/>
      <c r="K170" s="447"/>
      <c r="L170" s="455"/>
      <c r="M170" s="436"/>
      <c r="N170" s="436"/>
      <c r="O170" s="399"/>
      <c r="P170" s="399"/>
      <c r="Q170" s="399"/>
      <c r="R170" s="399"/>
      <c r="S170" s="400"/>
      <c r="T170" s="400"/>
      <c r="U170" s="400"/>
      <c r="V170" s="400"/>
      <c r="W170" s="400"/>
      <c r="X170" s="400"/>
      <c r="Y170" s="400"/>
      <c r="Z170" s="400"/>
      <c r="AA170" s="400"/>
      <c r="AB170" s="399"/>
      <c r="AC170" s="401"/>
      <c r="AD170" s="401"/>
      <c r="AE170" s="401"/>
      <c r="AF170" s="401"/>
      <c r="AG170" s="401"/>
      <c r="AH170" s="401"/>
      <c r="AI170" s="399"/>
    </row>
    <row r="171" ht="12.0" customHeight="1">
      <c r="A171" s="399"/>
      <c r="B171" s="436"/>
      <c r="C171" s="424"/>
      <c r="D171" s="399">
        <v>1.0</v>
      </c>
      <c r="E171" s="399" t="s">
        <v>374</v>
      </c>
      <c r="F171" s="399"/>
      <c r="G171" s="437">
        <v>0.0</v>
      </c>
      <c r="H171" s="456">
        <v>0.0</v>
      </c>
      <c r="I171" s="424" t="s">
        <v>873</v>
      </c>
      <c r="J171" s="447"/>
      <c r="K171" s="447"/>
      <c r="L171" s="455"/>
      <c r="M171" s="436"/>
      <c r="N171" s="436"/>
      <c r="O171" s="399"/>
      <c r="P171" s="399"/>
      <c r="Q171" s="399"/>
      <c r="R171" s="399"/>
      <c r="S171" s="400"/>
      <c r="T171" s="400"/>
      <c r="U171" s="400"/>
      <c r="V171" s="400"/>
      <c r="W171" s="400"/>
      <c r="X171" s="400"/>
      <c r="Y171" s="400"/>
      <c r="Z171" s="400"/>
      <c r="AA171" s="400"/>
      <c r="AB171" s="399"/>
      <c r="AC171" s="401"/>
      <c r="AD171" s="401"/>
      <c r="AE171" s="401"/>
      <c r="AF171" s="401"/>
      <c r="AG171" s="401"/>
      <c r="AH171" s="401"/>
      <c r="AI171" s="399"/>
    </row>
    <row r="172" ht="12.0" customHeight="1">
      <c r="A172" s="399"/>
      <c r="B172" s="436"/>
      <c r="C172" s="424"/>
      <c r="D172" s="399">
        <v>1.0</v>
      </c>
      <c r="E172" s="399" t="s">
        <v>576</v>
      </c>
      <c r="F172" s="399"/>
      <c r="G172" s="437">
        <v>0.0</v>
      </c>
      <c r="H172" s="456">
        <v>0.0</v>
      </c>
      <c r="I172" s="424" t="s">
        <v>873</v>
      </c>
      <c r="J172" s="447"/>
      <c r="K172" s="447"/>
      <c r="L172" s="455"/>
      <c r="M172" s="436"/>
      <c r="N172" s="436"/>
      <c r="O172" s="399"/>
      <c r="P172" s="399"/>
      <c r="Q172" s="399"/>
      <c r="R172" s="399"/>
      <c r="S172" s="400"/>
      <c r="T172" s="400"/>
      <c r="U172" s="400"/>
      <c r="V172" s="400"/>
      <c r="W172" s="400"/>
      <c r="X172" s="400"/>
      <c r="Y172" s="400"/>
      <c r="Z172" s="400"/>
      <c r="AA172" s="400"/>
      <c r="AB172" s="399"/>
      <c r="AC172" s="401"/>
      <c r="AD172" s="401"/>
      <c r="AE172" s="401"/>
      <c r="AF172" s="401"/>
      <c r="AG172" s="401"/>
      <c r="AH172" s="401"/>
      <c r="AI172" s="399"/>
    </row>
    <row r="173" ht="12.0" customHeight="1">
      <c r="A173" s="399"/>
      <c r="B173" s="436"/>
      <c r="C173" s="424"/>
      <c r="D173" s="399">
        <v>1.0</v>
      </c>
      <c r="E173" s="399" t="s">
        <v>577</v>
      </c>
      <c r="F173" s="399"/>
      <c r="G173" s="437">
        <v>0.0</v>
      </c>
      <c r="H173" s="456">
        <v>0.0</v>
      </c>
      <c r="I173" s="424" t="s">
        <v>873</v>
      </c>
      <c r="J173" s="447"/>
      <c r="K173" s="447"/>
      <c r="L173" s="455"/>
      <c r="M173" s="436"/>
      <c r="N173" s="436"/>
      <c r="O173" s="399"/>
      <c r="P173" s="399"/>
      <c r="Q173" s="399"/>
      <c r="R173" s="399"/>
      <c r="S173" s="400"/>
      <c r="T173" s="400"/>
      <c r="U173" s="400"/>
      <c r="V173" s="400"/>
      <c r="W173" s="400"/>
      <c r="X173" s="400"/>
      <c r="Y173" s="400"/>
      <c r="Z173" s="400"/>
      <c r="AA173" s="400"/>
      <c r="AB173" s="399"/>
      <c r="AC173" s="401"/>
      <c r="AD173" s="401"/>
      <c r="AE173" s="401"/>
      <c r="AF173" s="401"/>
      <c r="AG173" s="401"/>
      <c r="AH173" s="401"/>
      <c r="AI173" s="399"/>
    </row>
    <row r="174" ht="12.0" customHeight="1">
      <c r="A174" s="399"/>
      <c r="B174" s="436"/>
      <c r="C174" s="424"/>
      <c r="D174" s="399">
        <v>1.0</v>
      </c>
      <c r="E174" s="399" t="s">
        <v>578</v>
      </c>
      <c r="F174" s="399"/>
      <c r="G174" s="437">
        <v>0.0</v>
      </c>
      <c r="H174" s="456">
        <v>0.0</v>
      </c>
      <c r="I174" s="424" t="s">
        <v>873</v>
      </c>
      <c r="J174" s="447"/>
      <c r="K174" s="447"/>
      <c r="L174" s="455"/>
      <c r="M174" s="436"/>
      <c r="N174" s="436"/>
      <c r="O174" s="399"/>
      <c r="P174" s="399"/>
      <c r="Q174" s="399"/>
      <c r="R174" s="399"/>
      <c r="S174" s="400"/>
      <c r="T174" s="400"/>
      <c r="U174" s="400"/>
      <c r="V174" s="400"/>
      <c r="W174" s="400"/>
      <c r="X174" s="400"/>
      <c r="Y174" s="400"/>
      <c r="Z174" s="400"/>
      <c r="AA174" s="400"/>
      <c r="AB174" s="399"/>
      <c r="AC174" s="401"/>
      <c r="AD174" s="401"/>
      <c r="AE174" s="401"/>
      <c r="AF174" s="401"/>
      <c r="AG174" s="401"/>
      <c r="AH174" s="401"/>
      <c r="AI174" s="399"/>
    </row>
    <row r="175" ht="12.0" customHeight="1">
      <c r="A175" s="399"/>
      <c r="B175" s="436"/>
      <c r="C175" s="424"/>
      <c r="D175" s="399">
        <v>1.0</v>
      </c>
      <c r="E175" s="399" t="s">
        <v>579</v>
      </c>
      <c r="F175" s="399"/>
      <c r="G175" s="437">
        <v>0.0</v>
      </c>
      <c r="H175" s="456">
        <v>0.0</v>
      </c>
      <c r="I175" s="424" t="s">
        <v>873</v>
      </c>
      <c r="J175" s="447"/>
      <c r="K175" s="447"/>
      <c r="L175" s="455"/>
      <c r="M175" s="436"/>
      <c r="N175" s="436"/>
      <c r="O175" s="399"/>
      <c r="P175" s="399"/>
      <c r="Q175" s="399"/>
      <c r="R175" s="399"/>
      <c r="S175" s="400"/>
      <c r="T175" s="400"/>
      <c r="U175" s="400"/>
      <c r="V175" s="400"/>
      <c r="W175" s="400"/>
      <c r="X175" s="400"/>
      <c r="Y175" s="400"/>
      <c r="Z175" s="400"/>
      <c r="AA175" s="400"/>
      <c r="AB175" s="399"/>
      <c r="AC175" s="401"/>
      <c r="AD175" s="401"/>
      <c r="AE175" s="401"/>
      <c r="AF175" s="401"/>
      <c r="AG175" s="401"/>
      <c r="AH175" s="401"/>
      <c r="AI175" s="399"/>
    </row>
    <row r="176" ht="12.0" customHeight="1">
      <c r="A176" s="399"/>
      <c r="B176" s="436"/>
      <c r="C176" s="424"/>
      <c r="D176" s="399">
        <v>1.0</v>
      </c>
      <c r="E176" s="399" t="s">
        <v>580</v>
      </c>
      <c r="F176" s="399"/>
      <c r="G176" s="437">
        <v>0.0</v>
      </c>
      <c r="H176" s="456">
        <v>0.0</v>
      </c>
      <c r="I176" s="424" t="s">
        <v>873</v>
      </c>
      <c r="J176" s="447"/>
      <c r="K176" s="447"/>
      <c r="L176" s="455"/>
      <c r="M176" s="436"/>
      <c r="N176" s="436"/>
      <c r="O176" s="399"/>
      <c r="P176" s="399"/>
      <c r="Q176" s="399"/>
      <c r="R176" s="399"/>
      <c r="S176" s="400"/>
      <c r="T176" s="400"/>
      <c r="U176" s="400"/>
      <c r="V176" s="400"/>
      <c r="W176" s="400"/>
      <c r="X176" s="400"/>
      <c r="Y176" s="400"/>
      <c r="Z176" s="400"/>
      <c r="AA176" s="400"/>
      <c r="AB176" s="399"/>
      <c r="AC176" s="401"/>
      <c r="AD176" s="401"/>
      <c r="AE176" s="401"/>
      <c r="AF176" s="401"/>
      <c r="AG176" s="401"/>
      <c r="AH176" s="401"/>
      <c r="AI176" s="399"/>
    </row>
    <row r="177" ht="12.0" customHeight="1">
      <c r="A177" s="399"/>
      <c r="B177" s="436"/>
      <c r="C177" s="424"/>
      <c r="D177" s="399">
        <v>2.0</v>
      </c>
      <c r="E177" s="399" t="s">
        <v>581</v>
      </c>
      <c r="F177" s="399"/>
      <c r="G177" s="437">
        <v>0.0</v>
      </c>
      <c r="H177" s="456">
        <v>0.0</v>
      </c>
      <c r="I177" s="424" t="s">
        <v>873</v>
      </c>
      <c r="J177" s="447"/>
      <c r="K177" s="447"/>
      <c r="L177" s="455"/>
      <c r="M177" s="436"/>
      <c r="N177" s="436"/>
      <c r="O177" s="399"/>
      <c r="P177" s="399"/>
      <c r="Q177" s="399"/>
      <c r="R177" s="399"/>
      <c r="S177" s="400"/>
      <c r="T177" s="400"/>
      <c r="U177" s="400"/>
      <c r="V177" s="400"/>
      <c r="W177" s="400"/>
      <c r="X177" s="400"/>
      <c r="Y177" s="400"/>
      <c r="Z177" s="400"/>
      <c r="AA177" s="400"/>
      <c r="AB177" s="399"/>
      <c r="AC177" s="401"/>
      <c r="AD177" s="401"/>
      <c r="AE177" s="401"/>
      <c r="AF177" s="401"/>
      <c r="AG177" s="401"/>
      <c r="AH177" s="401"/>
      <c r="AI177" s="399"/>
    </row>
    <row r="178" ht="12.0" customHeight="1">
      <c r="A178" s="399"/>
      <c r="B178" s="436"/>
      <c r="C178" s="424"/>
      <c r="D178" s="399">
        <v>0.0</v>
      </c>
      <c r="E178" s="399" t="s">
        <v>1208</v>
      </c>
      <c r="F178" s="399"/>
      <c r="G178" s="437">
        <v>0.0</v>
      </c>
      <c r="H178" s="456">
        <v>0.0</v>
      </c>
      <c r="I178" s="424" t="s">
        <v>873</v>
      </c>
      <c r="J178" s="447"/>
      <c r="K178" s="447"/>
      <c r="L178" s="455"/>
      <c r="M178" s="436"/>
      <c r="N178" s="436"/>
      <c r="O178" s="399"/>
      <c r="P178" s="399"/>
      <c r="Q178" s="399"/>
      <c r="R178" s="399"/>
      <c r="S178" s="400"/>
      <c r="T178" s="400"/>
      <c r="U178" s="400"/>
      <c r="V178" s="400"/>
      <c r="W178" s="400"/>
      <c r="X178" s="400"/>
      <c r="Y178" s="400"/>
      <c r="Z178" s="400"/>
      <c r="AA178" s="400"/>
      <c r="AB178" s="399"/>
      <c r="AC178" s="401"/>
      <c r="AD178" s="401"/>
      <c r="AE178" s="401"/>
      <c r="AF178" s="401"/>
      <c r="AG178" s="401"/>
      <c r="AH178" s="401"/>
      <c r="AI178" s="399"/>
    </row>
    <row r="179" ht="12.0" customHeight="1">
      <c r="A179" s="399"/>
      <c r="B179" s="436"/>
      <c r="C179" s="424"/>
      <c r="D179" s="441">
        <v>8.0</v>
      </c>
      <c r="E179" s="399" t="s">
        <v>589</v>
      </c>
      <c r="F179" s="399"/>
      <c r="G179" s="437">
        <v>0.0</v>
      </c>
      <c r="H179" s="457">
        <v>0.0</v>
      </c>
      <c r="I179" s="424" t="s">
        <v>873</v>
      </c>
      <c r="J179" s="447"/>
      <c r="K179" s="447"/>
      <c r="L179" s="455"/>
      <c r="M179" s="436"/>
      <c r="N179" s="436"/>
      <c r="O179" s="399"/>
      <c r="P179" s="399"/>
      <c r="Q179" s="399"/>
      <c r="R179" s="399"/>
      <c r="S179" s="400"/>
      <c r="T179" s="400"/>
      <c r="U179" s="400"/>
      <c r="V179" s="400"/>
      <c r="W179" s="400"/>
      <c r="X179" s="400"/>
      <c r="Y179" s="400"/>
      <c r="Z179" s="400"/>
      <c r="AA179" s="400"/>
      <c r="AB179" s="399"/>
      <c r="AC179" s="401"/>
      <c r="AD179" s="401"/>
      <c r="AE179" s="401"/>
      <c r="AF179" s="401"/>
      <c r="AG179" s="401"/>
      <c r="AH179" s="401"/>
      <c r="AI179" s="399"/>
    </row>
    <row r="180" ht="12.0" customHeight="1">
      <c r="A180" s="399"/>
      <c r="B180" s="436"/>
      <c r="C180" s="424"/>
      <c r="D180" s="399">
        <v>18.0</v>
      </c>
      <c r="E180" s="399"/>
      <c r="F180" s="399"/>
      <c r="G180" s="399"/>
      <c r="H180" s="456">
        <v>0.0</v>
      </c>
      <c r="I180" s="436"/>
      <c r="J180" s="447"/>
      <c r="K180" s="447"/>
      <c r="L180" s="455"/>
      <c r="M180" s="436"/>
      <c r="N180" s="436"/>
      <c r="O180" s="399"/>
      <c r="P180" s="399"/>
      <c r="Q180" s="399"/>
      <c r="R180" s="399"/>
      <c r="S180" s="400"/>
      <c r="T180" s="400"/>
      <c r="U180" s="400"/>
      <c r="V180" s="400"/>
      <c r="W180" s="400"/>
      <c r="X180" s="400"/>
      <c r="Y180" s="400"/>
      <c r="Z180" s="400"/>
      <c r="AA180" s="400"/>
      <c r="AB180" s="399"/>
      <c r="AC180" s="401"/>
      <c r="AD180" s="401"/>
      <c r="AE180" s="401"/>
      <c r="AF180" s="401"/>
      <c r="AG180" s="401"/>
      <c r="AH180" s="401"/>
      <c r="AI180" s="399"/>
    </row>
    <row r="181" ht="12.0" customHeight="1">
      <c r="A181" s="399"/>
      <c r="B181" s="436"/>
      <c r="C181" s="424"/>
      <c r="D181" s="399"/>
      <c r="E181" s="399"/>
      <c r="F181" s="399"/>
      <c r="G181" s="399"/>
      <c r="H181" s="436"/>
      <c r="I181" s="436"/>
      <c r="J181" s="447"/>
      <c r="K181" s="447"/>
      <c r="L181" s="455"/>
      <c r="M181" s="436"/>
      <c r="N181" s="436"/>
      <c r="O181" s="399"/>
      <c r="P181" s="399"/>
      <c r="Q181" s="399"/>
      <c r="R181" s="399"/>
      <c r="S181" s="400"/>
      <c r="T181" s="400"/>
      <c r="U181" s="400"/>
      <c r="V181" s="400"/>
      <c r="W181" s="400"/>
      <c r="X181" s="400"/>
      <c r="Y181" s="400"/>
      <c r="Z181" s="400"/>
      <c r="AA181" s="400"/>
      <c r="AB181" s="399"/>
      <c r="AC181" s="401"/>
      <c r="AD181" s="401"/>
      <c r="AE181" s="401"/>
      <c r="AF181" s="401"/>
      <c r="AG181" s="401"/>
      <c r="AH181" s="401"/>
      <c r="AI181" s="399"/>
    </row>
    <row r="182" ht="12.0" customHeight="1">
      <c r="A182" s="399"/>
      <c r="B182" s="436"/>
      <c r="C182" s="424"/>
      <c r="D182" s="399" t="s">
        <v>874</v>
      </c>
      <c r="E182" s="399"/>
      <c r="F182" s="399"/>
      <c r="G182" s="436">
        <v>8.0</v>
      </c>
      <c r="H182" s="424" t="s">
        <v>384</v>
      </c>
      <c r="I182" s="436"/>
      <c r="J182" s="447"/>
      <c r="K182" s="447"/>
      <c r="L182" s="455"/>
      <c r="M182" s="436"/>
      <c r="N182" s="436"/>
      <c r="O182" s="399"/>
      <c r="P182" s="399"/>
      <c r="Q182" s="399"/>
      <c r="R182" s="399"/>
      <c r="S182" s="400"/>
      <c r="T182" s="400"/>
      <c r="U182" s="400"/>
      <c r="V182" s="400"/>
      <c r="W182" s="400"/>
      <c r="X182" s="400"/>
      <c r="Y182" s="400"/>
      <c r="Z182" s="400"/>
      <c r="AA182" s="400"/>
      <c r="AB182" s="399"/>
      <c r="AC182" s="401"/>
      <c r="AD182" s="401"/>
      <c r="AE182" s="401"/>
      <c r="AF182" s="401"/>
      <c r="AG182" s="401"/>
      <c r="AH182" s="401"/>
      <c r="AI182" s="399"/>
    </row>
    <row r="183" ht="12.0" customHeight="1">
      <c r="A183" s="399"/>
      <c r="B183" s="436"/>
      <c r="C183" s="424"/>
      <c r="D183" s="399" t="s">
        <v>383</v>
      </c>
      <c r="E183" s="399"/>
      <c r="F183" s="399"/>
      <c r="G183" s="436">
        <v>16.0</v>
      </c>
      <c r="H183" s="424" t="s">
        <v>384</v>
      </c>
      <c r="I183" s="436"/>
      <c r="J183" s="447"/>
      <c r="K183" s="447"/>
      <c r="L183" s="455"/>
      <c r="M183" s="436"/>
      <c r="N183" s="436"/>
      <c r="O183" s="399"/>
      <c r="P183" s="399"/>
      <c r="Q183" s="399"/>
      <c r="R183" s="399"/>
      <c r="S183" s="400"/>
      <c r="T183" s="400"/>
      <c r="U183" s="400"/>
      <c r="V183" s="400"/>
      <c r="W183" s="400"/>
      <c r="X183" s="400"/>
      <c r="Y183" s="400"/>
      <c r="Z183" s="400"/>
      <c r="AA183" s="400"/>
      <c r="AB183" s="399"/>
      <c r="AC183" s="401"/>
      <c r="AD183" s="401"/>
      <c r="AE183" s="401"/>
      <c r="AF183" s="401"/>
      <c r="AG183" s="401"/>
      <c r="AH183" s="401"/>
      <c r="AI183" s="399"/>
    </row>
    <row r="184" ht="12.0" customHeight="1">
      <c r="A184" s="399"/>
      <c r="B184" s="436"/>
      <c r="C184" s="424"/>
      <c r="D184" s="399" t="s">
        <v>385</v>
      </c>
      <c r="E184" s="399"/>
      <c r="F184" s="399"/>
      <c r="G184" s="436">
        <v>8.0</v>
      </c>
      <c r="H184" s="424" t="s">
        <v>384</v>
      </c>
      <c r="I184" s="436"/>
      <c r="J184" s="447"/>
      <c r="K184" s="447"/>
      <c r="L184" s="455"/>
      <c r="M184" s="436"/>
      <c r="N184" s="436"/>
      <c r="O184" s="399"/>
      <c r="P184" s="399"/>
      <c r="Q184" s="399"/>
      <c r="R184" s="399"/>
      <c r="S184" s="400"/>
      <c r="T184" s="400"/>
      <c r="U184" s="400"/>
      <c r="V184" s="400"/>
      <c r="W184" s="400"/>
      <c r="X184" s="400"/>
      <c r="Y184" s="400"/>
      <c r="Z184" s="400"/>
      <c r="AA184" s="400"/>
      <c r="AB184" s="399"/>
      <c r="AC184" s="401"/>
      <c r="AD184" s="401"/>
      <c r="AE184" s="401"/>
      <c r="AF184" s="401"/>
      <c r="AG184" s="401"/>
      <c r="AH184" s="401"/>
      <c r="AI184" s="399"/>
    </row>
    <row r="185" ht="12.0" customHeight="1">
      <c r="A185" s="399"/>
      <c r="B185" s="436"/>
      <c r="C185" s="424"/>
      <c r="D185" s="399" t="s">
        <v>386</v>
      </c>
      <c r="E185" s="399"/>
      <c r="F185" s="399"/>
      <c r="G185" s="436">
        <v>12.0</v>
      </c>
      <c r="H185" s="424" t="s">
        <v>384</v>
      </c>
      <c r="I185" s="436"/>
      <c r="J185" s="447"/>
      <c r="K185" s="447"/>
      <c r="L185" s="455"/>
      <c r="M185" s="436"/>
      <c r="N185" s="436"/>
      <c r="O185" s="399"/>
      <c r="P185" s="399"/>
      <c r="Q185" s="399"/>
      <c r="R185" s="399"/>
      <c r="S185" s="400"/>
      <c r="T185" s="400"/>
      <c r="U185" s="400"/>
      <c r="V185" s="400"/>
      <c r="W185" s="400"/>
      <c r="X185" s="400"/>
      <c r="Y185" s="400"/>
      <c r="Z185" s="400"/>
      <c r="AA185" s="400"/>
      <c r="AB185" s="399"/>
      <c r="AC185" s="401"/>
      <c r="AD185" s="401"/>
      <c r="AE185" s="401"/>
      <c r="AF185" s="401"/>
      <c r="AG185" s="401"/>
      <c r="AH185" s="401"/>
      <c r="AI185" s="399"/>
    </row>
    <row r="186" ht="12.0" customHeight="1">
      <c r="A186" s="399"/>
      <c r="B186" s="436"/>
      <c r="C186" s="424"/>
      <c r="D186" s="399" t="s">
        <v>387</v>
      </c>
      <c r="E186" s="399"/>
      <c r="F186" s="399"/>
      <c r="G186" s="435">
        <v>4.0</v>
      </c>
      <c r="H186" s="424" t="s">
        <v>384</v>
      </c>
      <c r="I186" s="436"/>
      <c r="J186" s="447"/>
      <c r="K186" s="447"/>
      <c r="L186" s="455"/>
      <c r="M186" s="436"/>
      <c r="N186" s="436"/>
      <c r="O186" s="399"/>
      <c r="P186" s="399"/>
      <c r="Q186" s="399"/>
      <c r="R186" s="399"/>
      <c r="S186" s="400"/>
      <c r="T186" s="400"/>
      <c r="U186" s="400"/>
      <c r="V186" s="400"/>
      <c r="W186" s="400"/>
      <c r="X186" s="400"/>
      <c r="Y186" s="400"/>
      <c r="Z186" s="400"/>
      <c r="AA186" s="400"/>
      <c r="AB186" s="399"/>
      <c r="AC186" s="401"/>
      <c r="AD186" s="401"/>
      <c r="AE186" s="401"/>
      <c r="AF186" s="401"/>
      <c r="AG186" s="401"/>
      <c r="AH186" s="401"/>
      <c r="AI186" s="399"/>
    </row>
    <row r="187" ht="12.0" customHeight="1">
      <c r="A187" s="399"/>
      <c r="B187" s="436"/>
      <c r="C187" s="424"/>
      <c r="D187" s="399"/>
      <c r="E187" s="399"/>
      <c r="F187" s="399"/>
      <c r="G187" s="436">
        <v>48.0</v>
      </c>
      <c r="H187" s="424" t="s">
        <v>384</v>
      </c>
      <c r="I187" s="436"/>
      <c r="J187" s="447"/>
      <c r="K187" s="447"/>
      <c r="L187" s="455"/>
      <c r="M187" s="436"/>
      <c r="N187" s="436"/>
      <c r="O187" s="399"/>
      <c r="P187" s="399"/>
      <c r="Q187" s="399"/>
      <c r="R187" s="399"/>
      <c r="S187" s="400"/>
      <c r="T187" s="400"/>
      <c r="U187" s="400"/>
      <c r="V187" s="400"/>
      <c r="W187" s="400"/>
      <c r="X187" s="400"/>
      <c r="Y187" s="400"/>
      <c r="Z187" s="400"/>
      <c r="AA187" s="400"/>
      <c r="AB187" s="399"/>
      <c r="AC187" s="401"/>
      <c r="AD187" s="401"/>
      <c r="AE187" s="401"/>
      <c r="AF187" s="401"/>
      <c r="AG187" s="401"/>
      <c r="AH187" s="401"/>
      <c r="AI187" s="399"/>
    </row>
    <row r="188" ht="12.0" customHeight="1">
      <c r="A188" s="399"/>
      <c r="B188" s="436"/>
      <c r="C188" s="424"/>
      <c r="D188" s="399"/>
      <c r="E188" s="399"/>
      <c r="F188" s="399"/>
      <c r="G188" s="399"/>
      <c r="H188" s="436"/>
      <c r="I188" s="436"/>
      <c r="J188" s="447"/>
      <c r="K188" s="447"/>
      <c r="L188" s="455"/>
      <c r="M188" s="436"/>
      <c r="N188" s="436"/>
      <c r="O188" s="399"/>
      <c r="P188" s="399"/>
      <c r="Q188" s="399"/>
      <c r="R188" s="399"/>
      <c r="S188" s="400"/>
      <c r="T188" s="400"/>
      <c r="U188" s="400"/>
      <c r="V188" s="400"/>
      <c r="W188" s="400"/>
      <c r="X188" s="400"/>
      <c r="Y188" s="400"/>
      <c r="Z188" s="400"/>
      <c r="AA188" s="400"/>
      <c r="AB188" s="399"/>
      <c r="AC188" s="401"/>
      <c r="AD188" s="401"/>
      <c r="AE188" s="401"/>
      <c r="AF188" s="401"/>
      <c r="AG188" s="401"/>
      <c r="AH188" s="401"/>
      <c r="AI188" s="399"/>
    </row>
    <row r="189" ht="12.0" customHeight="1">
      <c r="A189" s="399"/>
      <c r="B189" s="436"/>
      <c r="C189" s="424"/>
      <c r="D189" s="399" t="s">
        <v>875</v>
      </c>
      <c r="E189" s="399"/>
      <c r="F189" s="399">
        <v>48.0</v>
      </c>
      <c r="G189" s="436" t="s">
        <v>389</v>
      </c>
      <c r="H189" s="437">
        <v>0.0</v>
      </c>
      <c r="I189" s="437">
        <v>0.0</v>
      </c>
      <c r="J189" s="447"/>
      <c r="K189" s="447"/>
      <c r="L189" s="455"/>
      <c r="M189" s="436"/>
      <c r="N189" s="436"/>
      <c r="O189" s="399"/>
      <c r="P189" s="399"/>
      <c r="Q189" s="399"/>
      <c r="R189" s="399"/>
      <c r="S189" s="400"/>
      <c r="T189" s="400"/>
      <c r="U189" s="400"/>
      <c r="V189" s="400"/>
      <c r="W189" s="400"/>
      <c r="X189" s="400"/>
      <c r="Y189" s="400"/>
      <c r="Z189" s="400"/>
      <c r="AA189" s="400"/>
      <c r="AB189" s="399"/>
      <c r="AC189" s="401"/>
      <c r="AD189" s="401"/>
      <c r="AE189" s="401"/>
      <c r="AF189" s="401"/>
      <c r="AG189" s="401"/>
      <c r="AH189" s="401"/>
      <c r="AI189" s="399"/>
    </row>
    <row r="190" ht="12.0" customHeight="1">
      <c r="A190" s="399"/>
      <c r="B190" s="436"/>
      <c r="C190" s="424"/>
      <c r="D190" s="399" t="s">
        <v>876</v>
      </c>
      <c r="E190" s="399"/>
      <c r="F190" s="399">
        <v>18.0</v>
      </c>
      <c r="G190" s="436" t="s">
        <v>389</v>
      </c>
      <c r="H190" s="437">
        <v>400.0</v>
      </c>
      <c r="I190" s="437">
        <v>7200.0</v>
      </c>
      <c r="J190" s="447"/>
      <c r="K190" s="447"/>
      <c r="L190" s="455"/>
      <c r="M190" s="436"/>
      <c r="N190" s="436"/>
      <c r="O190" s="399"/>
      <c r="P190" s="399"/>
      <c r="Q190" s="399"/>
      <c r="R190" s="399"/>
      <c r="S190" s="400"/>
      <c r="T190" s="400"/>
      <c r="U190" s="400"/>
      <c r="V190" s="400"/>
      <c r="W190" s="400"/>
      <c r="X190" s="400"/>
      <c r="Y190" s="400"/>
      <c r="Z190" s="400"/>
      <c r="AA190" s="400"/>
      <c r="AB190" s="399"/>
      <c r="AC190" s="401"/>
      <c r="AD190" s="401"/>
      <c r="AE190" s="401"/>
      <c r="AF190" s="401"/>
      <c r="AG190" s="401"/>
      <c r="AH190" s="401"/>
      <c r="AI190" s="399"/>
    </row>
    <row r="191" ht="12.0" customHeight="1">
      <c r="A191" s="399"/>
      <c r="B191" s="436"/>
      <c r="C191" s="424"/>
      <c r="D191" s="399"/>
      <c r="E191" s="399"/>
      <c r="F191" s="399"/>
      <c r="G191" s="399"/>
      <c r="H191" s="436"/>
      <c r="I191" s="436"/>
      <c r="J191" s="447"/>
      <c r="K191" s="447"/>
      <c r="L191" s="455"/>
      <c r="M191" s="436"/>
      <c r="N191" s="436"/>
      <c r="O191" s="399"/>
      <c r="P191" s="399"/>
      <c r="Q191" s="399"/>
      <c r="R191" s="399"/>
      <c r="S191" s="400"/>
      <c r="T191" s="400"/>
      <c r="U191" s="400"/>
      <c r="V191" s="400"/>
      <c r="W191" s="400"/>
      <c r="X191" s="400"/>
      <c r="Y191" s="400"/>
      <c r="Z191" s="400"/>
      <c r="AA191" s="400"/>
      <c r="AB191" s="399"/>
      <c r="AC191" s="401"/>
      <c r="AD191" s="401"/>
      <c r="AE191" s="401"/>
      <c r="AF191" s="401"/>
      <c r="AG191" s="401"/>
      <c r="AH191" s="401"/>
      <c r="AI191" s="399"/>
    </row>
    <row r="192" ht="12.0" customHeight="1">
      <c r="A192" s="399"/>
      <c r="B192" s="436"/>
      <c r="C192" s="424" t="s">
        <v>1209</v>
      </c>
      <c r="D192" s="426" t="s">
        <v>1210</v>
      </c>
      <c r="E192" s="399"/>
      <c r="F192" s="399"/>
      <c r="G192" s="399"/>
      <c r="H192" s="436"/>
      <c r="I192" s="436">
        <v>40.0</v>
      </c>
      <c r="J192" s="455">
        <v>1.0</v>
      </c>
      <c r="K192" s="455">
        <v>40.0</v>
      </c>
      <c r="L192" s="455">
        <v>270.0</v>
      </c>
      <c r="M192" s="436"/>
      <c r="N192" s="436"/>
      <c r="O192" s="399"/>
      <c r="P192" s="399"/>
      <c r="Q192" s="399"/>
      <c r="R192" s="399"/>
      <c r="S192" s="400">
        <v>23400.0</v>
      </c>
      <c r="T192" s="400">
        <v>0.0</v>
      </c>
      <c r="U192" s="400"/>
      <c r="V192" s="400"/>
      <c r="W192" s="400"/>
      <c r="X192" s="400"/>
      <c r="Y192" s="400"/>
      <c r="Z192" s="400"/>
      <c r="AA192" s="400">
        <v>23400.0</v>
      </c>
      <c r="AB192" s="399"/>
      <c r="AC192" s="401"/>
      <c r="AD192" s="401"/>
      <c r="AE192" s="401"/>
      <c r="AF192" s="401"/>
      <c r="AG192" s="401"/>
      <c r="AH192" s="401"/>
      <c r="AI192" s="399"/>
    </row>
    <row r="193" ht="12.0" customHeight="1">
      <c r="A193" s="399"/>
      <c r="B193" s="436"/>
      <c r="C193" s="424"/>
      <c r="D193" s="399" t="s">
        <v>1211</v>
      </c>
      <c r="E193" s="399"/>
      <c r="F193" s="399"/>
      <c r="G193" s="399"/>
      <c r="H193" s="436"/>
      <c r="I193" s="436"/>
      <c r="J193" s="447"/>
      <c r="K193" s="447"/>
      <c r="L193" s="455"/>
      <c r="M193" s="436"/>
      <c r="N193" s="436"/>
      <c r="O193" s="399"/>
      <c r="P193" s="399"/>
      <c r="Q193" s="399"/>
      <c r="R193" s="399"/>
      <c r="S193" s="400"/>
      <c r="T193" s="445"/>
      <c r="U193" s="400"/>
      <c r="V193" s="400"/>
      <c r="W193" s="400"/>
      <c r="X193" s="400"/>
      <c r="Y193" s="400"/>
      <c r="Z193" s="400"/>
      <c r="AA193" s="400"/>
      <c r="AB193" s="399"/>
      <c r="AC193" s="401"/>
      <c r="AD193" s="401"/>
      <c r="AE193" s="401"/>
      <c r="AF193" s="401"/>
      <c r="AG193" s="401"/>
      <c r="AH193" s="401"/>
      <c r="AI193" s="399"/>
    </row>
    <row r="194" ht="12.0" customHeight="1">
      <c r="A194" s="399"/>
      <c r="B194" s="436"/>
      <c r="C194" s="424"/>
      <c r="D194" s="399" t="s">
        <v>343</v>
      </c>
      <c r="E194" s="399"/>
      <c r="F194" s="399"/>
      <c r="G194" s="435" t="s">
        <v>381</v>
      </c>
      <c r="H194" s="435" t="s">
        <v>382</v>
      </c>
      <c r="I194" s="436"/>
      <c r="J194" s="447"/>
      <c r="K194" s="447"/>
      <c r="L194" s="455"/>
      <c r="M194" s="436"/>
      <c r="N194" s="436"/>
      <c r="O194" s="399"/>
      <c r="P194" s="399"/>
      <c r="Q194" s="399"/>
      <c r="R194" s="399"/>
      <c r="S194" s="400"/>
      <c r="T194" s="445"/>
      <c r="U194" s="400"/>
      <c r="V194" s="400"/>
      <c r="W194" s="400"/>
      <c r="X194" s="400"/>
      <c r="Y194" s="400"/>
      <c r="Z194" s="400"/>
      <c r="AA194" s="400"/>
      <c r="AB194" s="399"/>
      <c r="AC194" s="401"/>
      <c r="AD194" s="401"/>
      <c r="AE194" s="401"/>
      <c r="AF194" s="401"/>
      <c r="AG194" s="401"/>
      <c r="AH194" s="401"/>
      <c r="AI194" s="399"/>
    </row>
    <row r="195" ht="12.0" customHeight="1">
      <c r="A195" s="399"/>
      <c r="B195" s="436"/>
      <c r="C195" s="424"/>
      <c r="D195" s="399">
        <v>1.0</v>
      </c>
      <c r="E195" s="399" t="s">
        <v>375</v>
      </c>
      <c r="F195" s="399"/>
      <c r="G195" s="437">
        <v>0.0</v>
      </c>
      <c r="H195" s="456">
        <v>0.0</v>
      </c>
      <c r="I195" s="424" t="s">
        <v>873</v>
      </c>
      <c r="J195" s="447"/>
      <c r="K195" s="447"/>
      <c r="L195" s="455"/>
      <c r="M195" s="436"/>
      <c r="N195" s="436"/>
      <c r="O195" s="399"/>
      <c r="P195" s="399"/>
      <c r="Q195" s="399"/>
      <c r="R195" s="399"/>
      <c r="S195" s="400"/>
      <c r="T195" s="445"/>
      <c r="U195" s="400"/>
      <c r="V195" s="400"/>
      <c r="W195" s="400"/>
      <c r="X195" s="400"/>
      <c r="Y195" s="400"/>
      <c r="Z195" s="400"/>
      <c r="AA195" s="400"/>
      <c r="AB195" s="399"/>
      <c r="AC195" s="401"/>
      <c r="AD195" s="401"/>
      <c r="AE195" s="401"/>
      <c r="AF195" s="401"/>
      <c r="AG195" s="401"/>
      <c r="AH195" s="401"/>
      <c r="AI195" s="399"/>
    </row>
    <row r="196" ht="12.0" customHeight="1">
      <c r="A196" s="399"/>
      <c r="B196" s="436"/>
      <c r="C196" s="424"/>
      <c r="D196" s="399">
        <v>1.0</v>
      </c>
      <c r="E196" s="399" t="s">
        <v>575</v>
      </c>
      <c r="F196" s="399"/>
      <c r="G196" s="437">
        <v>0.0</v>
      </c>
      <c r="H196" s="456">
        <v>0.0</v>
      </c>
      <c r="I196" s="424" t="s">
        <v>873</v>
      </c>
      <c r="J196" s="447"/>
      <c r="K196" s="447"/>
      <c r="L196" s="455"/>
      <c r="M196" s="436"/>
      <c r="N196" s="436"/>
      <c r="O196" s="399"/>
      <c r="P196" s="399"/>
      <c r="Q196" s="399"/>
      <c r="R196" s="399"/>
      <c r="S196" s="400"/>
      <c r="T196" s="445"/>
      <c r="U196" s="400"/>
      <c r="V196" s="400"/>
      <c r="W196" s="400"/>
      <c r="X196" s="400"/>
      <c r="Y196" s="400"/>
      <c r="Z196" s="400"/>
      <c r="AA196" s="400"/>
      <c r="AB196" s="399"/>
      <c r="AC196" s="401"/>
      <c r="AD196" s="401"/>
      <c r="AE196" s="401"/>
      <c r="AF196" s="401"/>
      <c r="AG196" s="401"/>
      <c r="AH196" s="401"/>
      <c r="AI196" s="399"/>
    </row>
    <row r="197" ht="12.0" customHeight="1">
      <c r="A197" s="399"/>
      <c r="B197" s="436"/>
      <c r="C197" s="424"/>
      <c r="D197" s="399">
        <v>1.0</v>
      </c>
      <c r="E197" s="399" t="s">
        <v>374</v>
      </c>
      <c r="F197" s="399"/>
      <c r="G197" s="437">
        <v>0.0</v>
      </c>
      <c r="H197" s="456">
        <v>0.0</v>
      </c>
      <c r="I197" s="424" t="s">
        <v>873</v>
      </c>
      <c r="J197" s="447"/>
      <c r="K197" s="447"/>
      <c r="L197" s="455"/>
      <c r="M197" s="436"/>
      <c r="N197" s="436"/>
      <c r="O197" s="399"/>
      <c r="P197" s="399"/>
      <c r="Q197" s="399"/>
      <c r="R197" s="399"/>
      <c r="S197" s="400"/>
      <c r="T197" s="445"/>
      <c r="U197" s="400"/>
      <c r="V197" s="400"/>
      <c r="W197" s="400"/>
      <c r="X197" s="400"/>
      <c r="Y197" s="400"/>
      <c r="Z197" s="400"/>
      <c r="AA197" s="400"/>
      <c r="AB197" s="399"/>
      <c r="AC197" s="401"/>
      <c r="AD197" s="401"/>
      <c r="AE197" s="401"/>
      <c r="AF197" s="401"/>
      <c r="AG197" s="401"/>
      <c r="AH197" s="401"/>
      <c r="AI197" s="399"/>
    </row>
    <row r="198" ht="12.0" customHeight="1">
      <c r="A198" s="399"/>
      <c r="B198" s="436"/>
      <c r="C198" s="424"/>
      <c r="D198" s="399">
        <v>1.0</v>
      </c>
      <c r="E198" s="399" t="s">
        <v>576</v>
      </c>
      <c r="F198" s="399"/>
      <c r="G198" s="437">
        <v>0.0</v>
      </c>
      <c r="H198" s="456">
        <v>0.0</v>
      </c>
      <c r="I198" s="424" t="s">
        <v>873</v>
      </c>
      <c r="J198" s="447"/>
      <c r="K198" s="447"/>
      <c r="L198" s="455"/>
      <c r="M198" s="436"/>
      <c r="N198" s="436"/>
      <c r="O198" s="399"/>
      <c r="P198" s="399"/>
      <c r="Q198" s="399"/>
      <c r="R198" s="399"/>
      <c r="S198" s="400"/>
      <c r="T198" s="445"/>
      <c r="U198" s="400"/>
      <c r="V198" s="400"/>
      <c r="W198" s="400"/>
      <c r="X198" s="400"/>
      <c r="Y198" s="400"/>
      <c r="Z198" s="400"/>
      <c r="AA198" s="400"/>
      <c r="AB198" s="399"/>
      <c r="AC198" s="401"/>
      <c r="AD198" s="401"/>
      <c r="AE198" s="401"/>
      <c r="AF198" s="401"/>
      <c r="AG198" s="401"/>
      <c r="AH198" s="401"/>
      <c r="AI198" s="399"/>
    </row>
    <row r="199" ht="12.0" customHeight="1">
      <c r="A199" s="399"/>
      <c r="B199" s="436"/>
      <c r="C199" s="424"/>
      <c r="D199" s="399">
        <v>1.0</v>
      </c>
      <c r="E199" s="399" t="s">
        <v>577</v>
      </c>
      <c r="F199" s="399"/>
      <c r="G199" s="437">
        <v>0.0</v>
      </c>
      <c r="H199" s="456">
        <v>0.0</v>
      </c>
      <c r="I199" s="424" t="s">
        <v>873</v>
      </c>
      <c r="J199" s="447"/>
      <c r="K199" s="447"/>
      <c r="L199" s="455"/>
      <c r="M199" s="436"/>
      <c r="N199" s="436"/>
      <c r="O199" s="399"/>
      <c r="P199" s="399"/>
      <c r="Q199" s="399"/>
      <c r="R199" s="399"/>
      <c r="S199" s="400"/>
      <c r="T199" s="445"/>
      <c r="U199" s="400"/>
      <c r="V199" s="400"/>
      <c r="W199" s="400"/>
      <c r="X199" s="400"/>
      <c r="Y199" s="400"/>
      <c r="Z199" s="400"/>
      <c r="AA199" s="400"/>
      <c r="AB199" s="399"/>
      <c r="AC199" s="401"/>
      <c r="AD199" s="401"/>
      <c r="AE199" s="401"/>
      <c r="AF199" s="401"/>
      <c r="AG199" s="401"/>
      <c r="AH199" s="401"/>
      <c r="AI199" s="399"/>
    </row>
    <row r="200" ht="12.0" customHeight="1">
      <c r="A200" s="399"/>
      <c r="B200" s="436"/>
      <c r="C200" s="424"/>
      <c r="D200" s="399">
        <v>1.0</v>
      </c>
      <c r="E200" s="399" t="s">
        <v>578</v>
      </c>
      <c r="F200" s="399"/>
      <c r="G200" s="437">
        <v>0.0</v>
      </c>
      <c r="H200" s="456">
        <v>0.0</v>
      </c>
      <c r="I200" s="424" t="s">
        <v>873</v>
      </c>
      <c r="J200" s="447"/>
      <c r="K200" s="447"/>
      <c r="L200" s="455"/>
      <c r="M200" s="436"/>
      <c r="N200" s="436"/>
      <c r="O200" s="399"/>
      <c r="P200" s="399"/>
      <c r="Q200" s="399"/>
      <c r="R200" s="399"/>
      <c r="S200" s="400"/>
      <c r="T200" s="445"/>
      <c r="U200" s="400"/>
      <c r="V200" s="400"/>
      <c r="W200" s="400"/>
      <c r="X200" s="400"/>
      <c r="Y200" s="400"/>
      <c r="Z200" s="400"/>
      <c r="AA200" s="400"/>
      <c r="AB200" s="399"/>
      <c r="AC200" s="401"/>
      <c r="AD200" s="401"/>
      <c r="AE200" s="401"/>
      <c r="AF200" s="401"/>
      <c r="AG200" s="401"/>
      <c r="AH200" s="401"/>
      <c r="AI200" s="399"/>
    </row>
    <row r="201" ht="12.0" customHeight="1">
      <c r="A201" s="399"/>
      <c r="B201" s="436"/>
      <c r="C201" s="424"/>
      <c r="D201" s="399">
        <v>1.0</v>
      </c>
      <c r="E201" s="399" t="s">
        <v>579</v>
      </c>
      <c r="F201" s="399"/>
      <c r="G201" s="437">
        <v>0.0</v>
      </c>
      <c r="H201" s="456">
        <v>0.0</v>
      </c>
      <c r="I201" s="424" t="s">
        <v>873</v>
      </c>
      <c r="J201" s="447"/>
      <c r="K201" s="447"/>
      <c r="L201" s="455"/>
      <c r="M201" s="436"/>
      <c r="N201" s="436"/>
      <c r="O201" s="399"/>
      <c r="P201" s="399"/>
      <c r="Q201" s="399"/>
      <c r="R201" s="399"/>
      <c r="S201" s="400"/>
      <c r="T201" s="445"/>
      <c r="U201" s="400"/>
      <c r="V201" s="400"/>
      <c r="W201" s="400"/>
      <c r="X201" s="400"/>
      <c r="Y201" s="400"/>
      <c r="Z201" s="400"/>
      <c r="AA201" s="400"/>
      <c r="AB201" s="399"/>
      <c r="AC201" s="401"/>
      <c r="AD201" s="401"/>
      <c r="AE201" s="401"/>
      <c r="AF201" s="401"/>
      <c r="AG201" s="401"/>
      <c r="AH201" s="401"/>
      <c r="AI201" s="399"/>
    </row>
    <row r="202" ht="12.0" customHeight="1">
      <c r="A202" s="399"/>
      <c r="B202" s="436"/>
      <c r="C202" s="424"/>
      <c r="D202" s="399">
        <v>1.0</v>
      </c>
      <c r="E202" s="399" t="s">
        <v>580</v>
      </c>
      <c r="F202" s="399"/>
      <c r="G202" s="437">
        <v>0.0</v>
      </c>
      <c r="H202" s="456">
        <v>0.0</v>
      </c>
      <c r="I202" s="424" t="s">
        <v>873</v>
      </c>
      <c r="J202" s="447"/>
      <c r="K202" s="447"/>
      <c r="L202" s="455"/>
      <c r="M202" s="436"/>
      <c r="N202" s="436"/>
      <c r="O202" s="399"/>
      <c r="P202" s="399"/>
      <c r="Q202" s="399"/>
      <c r="R202" s="399"/>
      <c r="S202" s="400"/>
      <c r="T202" s="445"/>
      <c r="U202" s="400"/>
      <c r="V202" s="400"/>
      <c r="W202" s="400"/>
      <c r="X202" s="400"/>
      <c r="Y202" s="400"/>
      <c r="Z202" s="400"/>
      <c r="AA202" s="400"/>
      <c r="AB202" s="399"/>
      <c r="AC202" s="401"/>
      <c r="AD202" s="401"/>
      <c r="AE202" s="401"/>
      <c r="AF202" s="401"/>
      <c r="AG202" s="401"/>
      <c r="AH202" s="401"/>
      <c r="AI202" s="399"/>
    </row>
    <row r="203" ht="12.0" customHeight="1">
      <c r="A203" s="399"/>
      <c r="B203" s="436"/>
      <c r="C203" s="424"/>
      <c r="D203" s="399">
        <v>2.0</v>
      </c>
      <c r="E203" s="399" t="s">
        <v>581</v>
      </c>
      <c r="F203" s="399"/>
      <c r="G203" s="437">
        <v>0.0</v>
      </c>
      <c r="H203" s="456">
        <v>0.0</v>
      </c>
      <c r="I203" s="424" t="s">
        <v>873</v>
      </c>
      <c r="J203" s="447"/>
      <c r="K203" s="447"/>
      <c r="L203" s="455"/>
      <c r="M203" s="436"/>
      <c r="N203" s="436"/>
      <c r="O203" s="399"/>
      <c r="P203" s="399"/>
      <c r="Q203" s="399"/>
      <c r="R203" s="399"/>
      <c r="S203" s="400"/>
      <c r="T203" s="445"/>
      <c r="U203" s="400"/>
      <c r="V203" s="400"/>
      <c r="W203" s="400"/>
      <c r="X203" s="400"/>
      <c r="Y203" s="400"/>
      <c r="Z203" s="400"/>
      <c r="AA203" s="400"/>
      <c r="AB203" s="399"/>
      <c r="AC203" s="401"/>
      <c r="AD203" s="401"/>
      <c r="AE203" s="401"/>
      <c r="AF203" s="401"/>
      <c r="AG203" s="401"/>
      <c r="AH203" s="401"/>
      <c r="AI203" s="399"/>
    </row>
    <row r="204" ht="12.0" customHeight="1">
      <c r="A204" s="399"/>
      <c r="B204" s="436"/>
      <c r="C204" s="424"/>
      <c r="D204" s="399">
        <v>0.0</v>
      </c>
      <c r="E204" s="399" t="s">
        <v>1208</v>
      </c>
      <c r="F204" s="399"/>
      <c r="G204" s="437">
        <v>0.0</v>
      </c>
      <c r="H204" s="456">
        <v>0.0</v>
      </c>
      <c r="I204" s="424" t="s">
        <v>873</v>
      </c>
      <c r="J204" s="447"/>
      <c r="K204" s="447"/>
      <c r="L204" s="455"/>
      <c r="M204" s="436"/>
      <c r="N204" s="436"/>
      <c r="O204" s="399"/>
      <c r="P204" s="399"/>
      <c r="Q204" s="399"/>
      <c r="R204" s="399"/>
      <c r="S204" s="400"/>
      <c r="T204" s="400"/>
      <c r="U204" s="400"/>
      <c r="V204" s="400"/>
      <c r="W204" s="400"/>
      <c r="X204" s="400"/>
      <c r="Y204" s="400"/>
      <c r="Z204" s="400"/>
      <c r="AA204" s="400"/>
      <c r="AB204" s="399"/>
      <c r="AC204" s="401"/>
      <c r="AD204" s="401"/>
      <c r="AE204" s="401"/>
      <c r="AF204" s="401"/>
      <c r="AG204" s="401"/>
      <c r="AH204" s="401"/>
      <c r="AI204" s="399"/>
    </row>
    <row r="205" ht="12.0" customHeight="1">
      <c r="A205" s="399"/>
      <c r="B205" s="436"/>
      <c r="C205" s="424"/>
      <c r="D205" s="441">
        <v>8.0</v>
      </c>
      <c r="E205" s="399" t="s">
        <v>589</v>
      </c>
      <c r="F205" s="399"/>
      <c r="G205" s="437">
        <v>0.0</v>
      </c>
      <c r="H205" s="457">
        <v>0.0</v>
      </c>
      <c r="I205" s="424" t="s">
        <v>873</v>
      </c>
      <c r="J205" s="447"/>
      <c r="K205" s="447"/>
      <c r="L205" s="455"/>
      <c r="M205" s="436"/>
      <c r="N205" s="436"/>
      <c r="O205" s="399"/>
      <c r="P205" s="399"/>
      <c r="Q205" s="399"/>
      <c r="R205" s="399"/>
      <c r="S205" s="400"/>
      <c r="T205" s="445"/>
      <c r="U205" s="400"/>
      <c r="V205" s="400"/>
      <c r="W205" s="400"/>
      <c r="X205" s="400"/>
      <c r="Y205" s="400"/>
      <c r="Z205" s="400"/>
      <c r="AA205" s="400"/>
      <c r="AB205" s="399"/>
      <c r="AC205" s="401"/>
      <c r="AD205" s="401"/>
      <c r="AE205" s="401"/>
      <c r="AF205" s="401"/>
      <c r="AG205" s="401"/>
      <c r="AH205" s="401"/>
      <c r="AI205" s="399"/>
    </row>
    <row r="206" ht="12.0" customHeight="1">
      <c r="A206" s="399"/>
      <c r="B206" s="436"/>
      <c r="C206" s="424"/>
      <c r="D206" s="399">
        <v>18.0</v>
      </c>
      <c r="E206" s="399"/>
      <c r="F206" s="399"/>
      <c r="G206" s="399"/>
      <c r="H206" s="437">
        <v>0.0</v>
      </c>
      <c r="I206" s="436"/>
      <c r="J206" s="447"/>
      <c r="K206" s="447"/>
      <c r="L206" s="455"/>
      <c r="M206" s="436"/>
      <c r="N206" s="436"/>
      <c r="O206" s="399"/>
      <c r="P206" s="399"/>
      <c r="Q206" s="399"/>
      <c r="R206" s="399"/>
      <c r="S206" s="400"/>
      <c r="T206" s="445"/>
      <c r="U206" s="400"/>
      <c r="V206" s="400"/>
      <c r="W206" s="400"/>
      <c r="X206" s="400"/>
      <c r="Y206" s="400"/>
      <c r="Z206" s="400"/>
      <c r="AA206" s="400"/>
      <c r="AB206" s="399"/>
      <c r="AC206" s="401"/>
      <c r="AD206" s="401"/>
      <c r="AE206" s="401"/>
      <c r="AF206" s="401"/>
      <c r="AG206" s="401"/>
      <c r="AH206" s="401"/>
      <c r="AI206" s="399"/>
    </row>
    <row r="207" ht="12.0" customHeight="1">
      <c r="A207" s="399"/>
      <c r="B207" s="436"/>
      <c r="C207" s="424"/>
      <c r="D207" s="399"/>
      <c r="E207" s="399"/>
      <c r="F207" s="399"/>
      <c r="G207" s="399"/>
      <c r="H207" s="436"/>
      <c r="I207" s="436"/>
      <c r="J207" s="447"/>
      <c r="K207" s="447"/>
      <c r="L207" s="455"/>
      <c r="M207" s="436"/>
      <c r="N207" s="436"/>
      <c r="O207" s="399"/>
      <c r="P207" s="399"/>
      <c r="Q207" s="399"/>
      <c r="R207" s="399"/>
      <c r="S207" s="400"/>
      <c r="T207" s="445"/>
      <c r="U207" s="400"/>
      <c r="V207" s="400"/>
      <c r="W207" s="400"/>
      <c r="X207" s="400"/>
      <c r="Y207" s="400"/>
      <c r="Z207" s="400"/>
      <c r="AA207" s="400"/>
      <c r="AB207" s="399"/>
      <c r="AC207" s="401"/>
      <c r="AD207" s="401"/>
      <c r="AE207" s="401"/>
      <c r="AF207" s="401"/>
      <c r="AG207" s="401"/>
      <c r="AH207" s="401"/>
      <c r="AI207" s="399"/>
    </row>
    <row r="208" ht="12.0" customHeight="1">
      <c r="A208" s="399"/>
      <c r="B208" s="436"/>
      <c r="C208" s="424"/>
      <c r="D208" s="399"/>
      <c r="E208" s="399"/>
      <c r="F208" s="399"/>
      <c r="G208" s="399"/>
      <c r="H208" s="436"/>
      <c r="I208" s="436" t="s">
        <v>357</v>
      </c>
      <c r="J208" s="436" t="s">
        <v>392</v>
      </c>
      <c r="K208" s="436" t="s">
        <v>393</v>
      </c>
      <c r="L208" s="436" t="s">
        <v>394</v>
      </c>
      <c r="M208" s="399"/>
      <c r="N208" s="436"/>
      <c r="O208" s="399"/>
      <c r="P208" s="399"/>
      <c r="Q208" s="399"/>
      <c r="R208" s="399"/>
      <c r="S208" s="400"/>
      <c r="T208" s="445"/>
      <c r="U208" s="400"/>
      <c r="V208" s="400"/>
      <c r="W208" s="400"/>
      <c r="X208" s="400"/>
      <c r="Y208" s="400"/>
      <c r="Z208" s="400"/>
      <c r="AA208" s="400"/>
      <c r="AB208" s="399"/>
      <c r="AC208" s="401"/>
      <c r="AD208" s="401"/>
      <c r="AE208" s="401"/>
      <c r="AF208" s="401"/>
      <c r="AG208" s="401"/>
      <c r="AH208" s="401"/>
      <c r="AI208" s="399"/>
    </row>
    <row r="209" ht="12.0" customHeight="1">
      <c r="A209" s="399"/>
      <c r="B209" s="436"/>
      <c r="C209" s="424"/>
      <c r="D209" s="399"/>
      <c r="E209" s="399"/>
      <c r="F209" s="399"/>
      <c r="G209" s="399"/>
      <c r="H209" s="435" t="s">
        <v>184</v>
      </c>
      <c r="I209" s="435" t="s">
        <v>395</v>
      </c>
      <c r="J209" s="442" t="s">
        <v>360</v>
      </c>
      <c r="K209" s="435" t="s">
        <v>396</v>
      </c>
      <c r="L209" s="435" t="s">
        <v>360</v>
      </c>
      <c r="M209" s="399"/>
      <c r="N209" s="435"/>
      <c r="O209" s="399"/>
      <c r="P209" s="399"/>
      <c r="Q209" s="399"/>
      <c r="R209" s="399"/>
      <c r="S209" s="400"/>
      <c r="T209" s="445"/>
      <c r="U209" s="400"/>
      <c r="V209" s="400"/>
      <c r="W209" s="400"/>
      <c r="X209" s="400"/>
      <c r="Y209" s="400"/>
      <c r="Z209" s="400"/>
      <c r="AA209" s="400"/>
      <c r="AB209" s="399"/>
      <c r="AC209" s="401"/>
      <c r="AD209" s="401"/>
      <c r="AE209" s="401"/>
      <c r="AF209" s="401"/>
      <c r="AG209" s="401"/>
      <c r="AH209" s="401"/>
      <c r="AI209" s="399"/>
    </row>
    <row r="210" ht="12.0" customHeight="1">
      <c r="A210" s="399"/>
      <c r="B210" s="436"/>
      <c r="C210" s="424"/>
      <c r="D210" s="424" t="s">
        <v>397</v>
      </c>
      <c r="E210" s="399"/>
      <c r="F210" s="399"/>
      <c r="G210" s="399"/>
      <c r="H210" s="458">
        <v>600.0</v>
      </c>
      <c r="I210" s="459">
        <v>18.0</v>
      </c>
      <c r="J210" s="456">
        <v>10800.0</v>
      </c>
      <c r="K210" s="436"/>
      <c r="L210" s="458">
        <v>10800.0</v>
      </c>
      <c r="M210" s="399"/>
      <c r="N210" s="458"/>
      <c r="O210" s="399"/>
      <c r="P210" s="399"/>
      <c r="Q210" s="399"/>
      <c r="R210" s="399"/>
      <c r="S210" s="400"/>
      <c r="T210" s="445"/>
      <c r="U210" s="400"/>
      <c r="V210" s="400"/>
      <c r="W210" s="400"/>
      <c r="X210" s="400"/>
      <c r="Y210" s="400"/>
      <c r="Z210" s="400"/>
      <c r="AA210" s="400"/>
      <c r="AB210" s="399"/>
      <c r="AC210" s="401"/>
      <c r="AD210" s="401"/>
      <c r="AE210" s="401"/>
      <c r="AF210" s="401"/>
      <c r="AG210" s="401"/>
      <c r="AH210" s="401"/>
      <c r="AI210" s="399"/>
    </row>
    <row r="211" ht="12.0" customHeight="1">
      <c r="A211" s="399"/>
      <c r="B211" s="436"/>
      <c r="C211" s="424"/>
      <c r="D211" s="424" t="s">
        <v>398</v>
      </c>
      <c r="E211" s="399"/>
      <c r="F211" s="399"/>
      <c r="G211" s="399"/>
      <c r="H211" s="458">
        <v>350.0</v>
      </c>
      <c r="I211" s="459">
        <v>18.0</v>
      </c>
      <c r="J211" s="456">
        <v>6300.0</v>
      </c>
      <c r="K211" s="436"/>
      <c r="L211" s="458">
        <v>6300.0</v>
      </c>
      <c r="M211" s="399"/>
      <c r="N211" s="458"/>
      <c r="O211" s="399"/>
      <c r="P211" s="399"/>
      <c r="Q211" s="399"/>
      <c r="R211" s="399"/>
      <c r="S211" s="400"/>
      <c r="T211" s="445"/>
      <c r="U211" s="400"/>
      <c r="V211" s="400"/>
      <c r="W211" s="400"/>
      <c r="X211" s="400"/>
      <c r="Y211" s="400"/>
      <c r="Z211" s="400"/>
      <c r="AA211" s="400"/>
      <c r="AB211" s="399"/>
      <c r="AC211" s="401"/>
      <c r="AD211" s="401"/>
      <c r="AE211" s="401"/>
      <c r="AF211" s="401"/>
      <c r="AG211" s="401"/>
      <c r="AH211" s="401"/>
      <c r="AI211" s="399"/>
    </row>
    <row r="212" ht="12.0" customHeight="1">
      <c r="A212" s="399"/>
      <c r="B212" s="436"/>
      <c r="C212" s="424"/>
      <c r="D212" s="399" t="s">
        <v>399</v>
      </c>
      <c r="E212" s="399"/>
      <c r="F212" s="399">
        <v>4.0</v>
      </c>
      <c r="G212" s="399" t="s">
        <v>400</v>
      </c>
      <c r="H212" s="458">
        <v>150.0</v>
      </c>
      <c r="I212" s="459">
        <v>18.0</v>
      </c>
      <c r="J212" s="456">
        <v>2700.0</v>
      </c>
      <c r="K212" s="437">
        <v>0.0</v>
      </c>
      <c r="L212" s="458">
        <v>2700.0</v>
      </c>
      <c r="M212" s="399"/>
      <c r="N212" s="458"/>
      <c r="O212" s="399"/>
      <c r="P212" s="399"/>
      <c r="Q212" s="399"/>
      <c r="R212" s="399"/>
      <c r="S212" s="400"/>
      <c r="T212" s="445"/>
      <c r="U212" s="400"/>
      <c r="V212" s="400"/>
      <c r="W212" s="400"/>
      <c r="X212" s="400"/>
      <c r="Y212" s="400"/>
      <c r="Z212" s="400"/>
      <c r="AA212" s="400"/>
      <c r="AB212" s="399"/>
      <c r="AC212" s="401"/>
      <c r="AD212" s="401"/>
      <c r="AE212" s="401"/>
      <c r="AF212" s="401"/>
      <c r="AG212" s="401"/>
      <c r="AH212" s="401"/>
      <c r="AI212" s="399"/>
    </row>
    <row r="213" ht="12.0" customHeight="1">
      <c r="A213" s="399"/>
      <c r="B213" s="436"/>
      <c r="C213" s="424"/>
      <c r="D213" s="399" t="s">
        <v>401</v>
      </c>
      <c r="E213" s="436"/>
      <c r="F213" s="399">
        <v>1.0</v>
      </c>
      <c r="G213" s="399" t="s">
        <v>400</v>
      </c>
      <c r="H213" s="458">
        <v>50.0</v>
      </c>
      <c r="I213" s="459">
        <v>18.0</v>
      </c>
      <c r="J213" s="456">
        <v>900.0</v>
      </c>
      <c r="K213" s="437">
        <v>0.0</v>
      </c>
      <c r="L213" s="458">
        <v>900.0</v>
      </c>
      <c r="M213" s="399"/>
      <c r="N213" s="458"/>
      <c r="O213" s="399"/>
      <c r="P213" s="399"/>
      <c r="Q213" s="399"/>
      <c r="R213" s="399"/>
      <c r="S213" s="400"/>
      <c r="T213" s="445"/>
      <c r="U213" s="400"/>
      <c r="V213" s="400"/>
      <c r="W213" s="400"/>
      <c r="X213" s="400"/>
      <c r="Y213" s="400"/>
      <c r="Z213" s="400"/>
      <c r="AA213" s="400"/>
      <c r="AB213" s="399"/>
      <c r="AC213" s="401"/>
      <c r="AD213" s="401"/>
      <c r="AE213" s="401"/>
      <c r="AF213" s="401"/>
      <c r="AG213" s="401"/>
      <c r="AH213" s="401"/>
      <c r="AI213" s="399"/>
    </row>
    <row r="214" ht="12.0" customHeight="1">
      <c r="A214" s="399"/>
      <c r="B214" s="436"/>
      <c r="C214" s="424"/>
      <c r="D214" s="399" t="s">
        <v>402</v>
      </c>
      <c r="E214" s="399"/>
      <c r="F214" s="399">
        <v>1.0</v>
      </c>
      <c r="G214" s="399" t="s">
        <v>400</v>
      </c>
      <c r="H214" s="458">
        <v>25.0</v>
      </c>
      <c r="I214" s="459">
        <v>18.0</v>
      </c>
      <c r="J214" s="456">
        <v>450.0</v>
      </c>
      <c r="K214" s="437">
        <v>0.0</v>
      </c>
      <c r="L214" s="458">
        <v>450.0</v>
      </c>
      <c r="M214" s="399"/>
      <c r="N214" s="458"/>
      <c r="O214" s="399"/>
      <c r="P214" s="399"/>
      <c r="Q214" s="399"/>
      <c r="R214" s="399"/>
      <c r="S214" s="400"/>
      <c r="T214" s="445"/>
      <c r="U214" s="400"/>
      <c r="V214" s="400"/>
      <c r="W214" s="400"/>
      <c r="X214" s="400"/>
      <c r="Y214" s="400"/>
      <c r="Z214" s="400"/>
      <c r="AA214" s="400"/>
      <c r="AB214" s="399"/>
      <c r="AC214" s="401"/>
      <c r="AD214" s="401"/>
      <c r="AE214" s="401"/>
      <c r="AF214" s="401"/>
      <c r="AG214" s="401"/>
      <c r="AH214" s="401"/>
      <c r="AI214" s="399"/>
    </row>
    <row r="215" ht="12.0" customHeight="1">
      <c r="A215" s="399"/>
      <c r="B215" s="436"/>
      <c r="C215" s="424"/>
      <c r="D215" s="424" t="s">
        <v>403</v>
      </c>
      <c r="E215" s="399"/>
      <c r="F215" s="399">
        <v>1.0</v>
      </c>
      <c r="G215" s="399" t="s">
        <v>400</v>
      </c>
      <c r="H215" s="458">
        <v>125.0</v>
      </c>
      <c r="I215" s="459">
        <v>18.0</v>
      </c>
      <c r="J215" s="456">
        <v>2250.0</v>
      </c>
      <c r="K215" s="437">
        <v>0.0</v>
      </c>
      <c r="L215" s="458">
        <v>2250.0</v>
      </c>
      <c r="M215" s="399"/>
      <c r="N215" s="458"/>
      <c r="O215" s="399"/>
      <c r="P215" s="399"/>
      <c r="Q215" s="399"/>
      <c r="R215" s="399"/>
      <c r="S215" s="400"/>
      <c r="T215" s="445"/>
      <c r="U215" s="400"/>
      <c r="V215" s="400"/>
      <c r="W215" s="400"/>
      <c r="X215" s="400"/>
      <c r="Y215" s="400"/>
      <c r="Z215" s="400"/>
      <c r="AA215" s="400"/>
      <c r="AB215" s="399"/>
      <c r="AC215" s="401"/>
      <c r="AD215" s="401"/>
      <c r="AE215" s="401"/>
      <c r="AF215" s="401"/>
      <c r="AG215" s="401"/>
      <c r="AH215" s="401"/>
      <c r="AI215" s="399"/>
    </row>
    <row r="216" ht="12.0" customHeight="1">
      <c r="A216" s="399"/>
      <c r="B216" s="436"/>
      <c r="C216" s="424"/>
      <c r="D216" s="424" t="s">
        <v>404</v>
      </c>
      <c r="E216" s="399"/>
      <c r="F216" s="399">
        <v>8.0</v>
      </c>
      <c r="G216" s="399" t="s">
        <v>405</v>
      </c>
      <c r="H216" s="458"/>
      <c r="I216" s="436"/>
      <c r="J216" s="456"/>
      <c r="K216" s="437">
        <v>0.0</v>
      </c>
      <c r="L216" s="458">
        <v>0.0</v>
      </c>
      <c r="M216" s="399"/>
      <c r="N216" s="458"/>
      <c r="O216" s="399"/>
      <c r="P216" s="399"/>
      <c r="Q216" s="399"/>
      <c r="R216" s="399"/>
      <c r="S216" s="400"/>
      <c r="T216" s="445"/>
      <c r="U216" s="400"/>
      <c r="V216" s="400"/>
      <c r="W216" s="400"/>
      <c r="X216" s="400"/>
      <c r="Y216" s="400"/>
      <c r="Z216" s="400"/>
      <c r="AA216" s="400"/>
      <c r="AB216" s="399"/>
      <c r="AC216" s="401"/>
      <c r="AD216" s="401"/>
      <c r="AE216" s="401"/>
      <c r="AF216" s="401"/>
      <c r="AG216" s="401"/>
      <c r="AH216" s="401"/>
      <c r="AI216" s="399"/>
    </row>
    <row r="217" ht="12.0" customHeight="1">
      <c r="A217" s="399"/>
      <c r="B217" s="436"/>
      <c r="C217" s="424"/>
      <c r="D217" s="399"/>
      <c r="E217" s="399"/>
      <c r="F217" s="399"/>
      <c r="G217" s="399"/>
      <c r="H217" s="458"/>
      <c r="I217" s="436"/>
      <c r="J217" s="456"/>
      <c r="K217" s="460"/>
      <c r="L217" s="461"/>
      <c r="M217" s="399"/>
      <c r="N217" s="458"/>
      <c r="O217" s="399"/>
      <c r="P217" s="399"/>
      <c r="Q217" s="399"/>
      <c r="R217" s="399"/>
      <c r="S217" s="400"/>
      <c r="T217" s="445"/>
      <c r="U217" s="400"/>
      <c r="V217" s="400"/>
      <c r="W217" s="400"/>
      <c r="X217" s="400"/>
      <c r="Y217" s="400"/>
      <c r="Z217" s="400"/>
      <c r="AA217" s="400"/>
      <c r="AB217" s="399"/>
      <c r="AC217" s="401"/>
      <c r="AD217" s="401"/>
      <c r="AE217" s="401"/>
      <c r="AF217" s="401"/>
      <c r="AG217" s="401"/>
      <c r="AH217" s="401"/>
      <c r="AI217" s="399"/>
    </row>
    <row r="218" ht="12.0" customHeight="1">
      <c r="A218" s="399"/>
      <c r="B218" s="436"/>
      <c r="C218" s="424"/>
      <c r="D218" s="399"/>
      <c r="E218" s="399"/>
      <c r="F218" s="399">
        <v>15.0</v>
      </c>
      <c r="G218" s="399"/>
      <c r="H218" s="436"/>
      <c r="I218" s="456"/>
      <c r="J218" s="456">
        <v>23400.0</v>
      </c>
      <c r="K218" s="437">
        <v>0.0</v>
      </c>
      <c r="L218" s="458">
        <v>23400.0</v>
      </c>
      <c r="M218" s="399"/>
      <c r="N218" s="458"/>
      <c r="O218" s="399"/>
      <c r="P218" s="399"/>
      <c r="Q218" s="399"/>
      <c r="R218" s="399"/>
      <c r="S218" s="400"/>
      <c r="T218" s="445"/>
      <c r="U218" s="400"/>
      <c r="V218" s="400"/>
      <c r="W218" s="400"/>
      <c r="X218" s="400"/>
      <c r="Y218" s="400"/>
      <c r="Z218" s="400"/>
      <c r="AA218" s="400"/>
      <c r="AB218" s="399"/>
      <c r="AC218" s="401"/>
      <c r="AD218" s="401"/>
      <c r="AE218" s="401"/>
      <c r="AF218" s="401"/>
      <c r="AG218" s="401"/>
      <c r="AH218" s="401"/>
      <c r="AI218" s="399"/>
    </row>
    <row r="219" ht="12.0" customHeight="1">
      <c r="A219" s="399"/>
      <c r="B219" s="436"/>
      <c r="C219" s="424"/>
      <c r="D219" s="399"/>
      <c r="E219" s="399"/>
      <c r="F219" s="399"/>
      <c r="G219" s="399"/>
      <c r="H219" s="436"/>
      <c r="I219" s="456"/>
      <c r="J219" s="456"/>
      <c r="K219" s="437"/>
      <c r="L219" s="458"/>
      <c r="M219" s="399"/>
      <c r="N219" s="458"/>
      <c r="O219" s="399"/>
      <c r="P219" s="399"/>
      <c r="Q219" s="399"/>
      <c r="R219" s="399"/>
      <c r="S219" s="400"/>
      <c r="T219" s="445"/>
      <c r="U219" s="400"/>
      <c r="V219" s="400"/>
      <c r="W219" s="400"/>
      <c r="X219" s="400"/>
      <c r="Y219" s="400"/>
      <c r="Z219" s="400"/>
      <c r="AA219" s="400"/>
      <c r="AB219" s="399"/>
      <c r="AC219" s="401"/>
      <c r="AD219" s="401"/>
      <c r="AE219" s="401"/>
      <c r="AF219" s="401"/>
      <c r="AG219" s="401"/>
      <c r="AH219" s="401"/>
      <c r="AI219" s="399"/>
    </row>
    <row r="220" ht="12.0" customHeight="1">
      <c r="A220" s="399"/>
      <c r="B220" s="436"/>
      <c r="C220" s="424" t="s">
        <v>1212</v>
      </c>
      <c r="D220" s="426" t="s">
        <v>1213</v>
      </c>
      <c r="E220" s="399"/>
      <c r="F220" s="399"/>
      <c r="G220" s="399"/>
      <c r="H220" s="436"/>
      <c r="I220" s="436">
        <v>40.0</v>
      </c>
      <c r="J220" s="455">
        <v>1.0</v>
      </c>
      <c r="K220" s="455">
        <v>40.0</v>
      </c>
      <c r="L220" s="455">
        <v>720.0</v>
      </c>
      <c r="M220" s="436"/>
      <c r="N220" s="436"/>
      <c r="O220" s="399"/>
      <c r="P220" s="399"/>
      <c r="Q220" s="399"/>
      <c r="R220" s="399"/>
      <c r="S220" s="400"/>
      <c r="T220" s="400">
        <v>0.0</v>
      </c>
      <c r="U220" s="400"/>
      <c r="V220" s="400"/>
      <c r="W220" s="400"/>
      <c r="X220" s="400"/>
      <c r="Y220" s="400"/>
      <c r="Z220" s="400"/>
      <c r="AA220" s="400">
        <v>0.0</v>
      </c>
      <c r="AB220" s="399"/>
      <c r="AC220" s="401"/>
      <c r="AD220" s="401"/>
      <c r="AE220" s="401"/>
      <c r="AF220" s="401"/>
      <c r="AG220" s="401"/>
      <c r="AH220" s="401"/>
      <c r="AI220" s="399"/>
    </row>
    <row r="221" ht="12.0" customHeight="1">
      <c r="A221" s="399"/>
      <c r="B221" s="436"/>
      <c r="C221" s="399"/>
      <c r="D221" s="399" t="s">
        <v>1211</v>
      </c>
      <c r="E221" s="399"/>
      <c r="F221" s="399"/>
      <c r="G221" s="399"/>
      <c r="H221" s="436"/>
      <c r="I221" s="436"/>
      <c r="J221" s="447"/>
      <c r="K221" s="447"/>
      <c r="L221" s="455"/>
      <c r="M221" s="436"/>
      <c r="N221" s="436"/>
      <c r="O221" s="399"/>
      <c r="P221" s="399"/>
      <c r="Q221" s="399"/>
      <c r="R221" s="399"/>
      <c r="S221" s="400"/>
      <c r="T221" s="445"/>
      <c r="U221" s="400"/>
      <c r="V221" s="400"/>
      <c r="W221" s="400"/>
      <c r="X221" s="400"/>
      <c r="Y221" s="400"/>
      <c r="Z221" s="400"/>
      <c r="AA221" s="400"/>
      <c r="AB221" s="399"/>
      <c r="AC221" s="401"/>
      <c r="AD221" s="401"/>
      <c r="AE221" s="401"/>
      <c r="AF221" s="401"/>
      <c r="AG221" s="401"/>
      <c r="AH221" s="401"/>
      <c r="AI221" s="399"/>
    </row>
    <row r="222" ht="12.0" customHeight="1">
      <c r="A222" s="399"/>
      <c r="B222" s="436"/>
      <c r="C222" s="399"/>
      <c r="D222" s="399" t="s">
        <v>343</v>
      </c>
      <c r="E222" s="399"/>
      <c r="F222" s="399"/>
      <c r="G222" s="435" t="s">
        <v>381</v>
      </c>
      <c r="H222" s="435" t="s">
        <v>382</v>
      </c>
      <c r="I222" s="436"/>
      <c r="J222" s="447"/>
      <c r="K222" s="447"/>
      <c r="L222" s="455"/>
      <c r="M222" s="436"/>
      <c r="N222" s="436"/>
      <c r="O222" s="399"/>
      <c r="P222" s="399"/>
      <c r="Q222" s="399"/>
      <c r="R222" s="399"/>
      <c r="S222" s="400"/>
      <c r="T222" s="445"/>
      <c r="U222" s="400"/>
      <c r="V222" s="400"/>
      <c r="W222" s="400"/>
      <c r="X222" s="400"/>
      <c r="Y222" s="400"/>
      <c r="Z222" s="400"/>
      <c r="AA222" s="400"/>
      <c r="AB222" s="399"/>
      <c r="AC222" s="401"/>
      <c r="AD222" s="401"/>
      <c r="AE222" s="401"/>
      <c r="AF222" s="401"/>
      <c r="AG222" s="401"/>
      <c r="AH222" s="401"/>
      <c r="AI222" s="399"/>
    </row>
    <row r="223" ht="12.0" customHeight="1">
      <c r="A223" s="399"/>
      <c r="B223" s="436"/>
      <c r="C223" s="399"/>
      <c r="D223" s="399">
        <v>1.0</v>
      </c>
      <c r="E223" s="399" t="s">
        <v>375</v>
      </c>
      <c r="F223" s="399"/>
      <c r="G223" s="437">
        <v>0.0</v>
      </c>
      <c r="H223" s="456">
        <v>0.0</v>
      </c>
      <c r="I223" s="424" t="s">
        <v>873</v>
      </c>
      <c r="J223" s="447"/>
      <c r="K223" s="447"/>
      <c r="L223" s="455"/>
      <c r="M223" s="436"/>
      <c r="N223" s="436"/>
      <c r="O223" s="399"/>
      <c r="P223" s="399"/>
      <c r="Q223" s="399"/>
      <c r="R223" s="399"/>
      <c r="S223" s="400"/>
      <c r="T223" s="445"/>
      <c r="U223" s="400"/>
      <c r="V223" s="400"/>
      <c r="W223" s="400"/>
      <c r="X223" s="400"/>
      <c r="Y223" s="400"/>
      <c r="Z223" s="400"/>
      <c r="AA223" s="400"/>
      <c r="AB223" s="399"/>
      <c r="AC223" s="401"/>
      <c r="AD223" s="401"/>
      <c r="AE223" s="401"/>
      <c r="AF223" s="401"/>
      <c r="AG223" s="401"/>
      <c r="AH223" s="401"/>
      <c r="AI223" s="399"/>
    </row>
    <row r="224" ht="12.0" customHeight="1">
      <c r="A224" s="399"/>
      <c r="B224" s="436"/>
      <c r="C224" s="399"/>
      <c r="D224" s="399">
        <v>1.0</v>
      </c>
      <c r="E224" s="399" t="s">
        <v>575</v>
      </c>
      <c r="F224" s="399"/>
      <c r="G224" s="437">
        <v>0.0</v>
      </c>
      <c r="H224" s="456">
        <v>0.0</v>
      </c>
      <c r="I224" s="424" t="s">
        <v>873</v>
      </c>
      <c r="J224" s="447"/>
      <c r="K224" s="447"/>
      <c r="L224" s="455"/>
      <c r="M224" s="436"/>
      <c r="N224" s="436"/>
      <c r="O224" s="399"/>
      <c r="P224" s="399"/>
      <c r="Q224" s="399"/>
      <c r="R224" s="399"/>
      <c r="S224" s="400"/>
      <c r="T224" s="445"/>
      <c r="U224" s="400"/>
      <c r="V224" s="400"/>
      <c r="W224" s="400"/>
      <c r="X224" s="400"/>
      <c r="Y224" s="400"/>
      <c r="Z224" s="400"/>
      <c r="AA224" s="400"/>
      <c r="AB224" s="399"/>
      <c r="AC224" s="401"/>
      <c r="AD224" s="401"/>
      <c r="AE224" s="401"/>
      <c r="AF224" s="401"/>
      <c r="AG224" s="401"/>
      <c r="AH224" s="401"/>
      <c r="AI224" s="399"/>
    </row>
    <row r="225" ht="12.0" customHeight="1">
      <c r="A225" s="399"/>
      <c r="B225" s="436"/>
      <c r="C225" s="399"/>
      <c r="D225" s="399">
        <v>1.0</v>
      </c>
      <c r="E225" s="399" t="s">
        <v>374</v>
      </c>
      <c r="F225" s="399"/>
      <c r="G225" s="437">
        <v>0.0</v>
      </c>
      <c r="H225" s="456">
        <v>0.0</v>
      </c>
      <c r="I225" s="424" t="s">
        <v>873</v>
      </c>
      <c r="J225" s="447"/>
      <c r="K225" s="447"/>
      <c r="L225" s="455"/>
      <c r="M225" s="436"/>
      <c r="N225" s="436"/>
      <c r="O225" s="399"/>
      <c r="P225" s="399"/>
      <c r="Q225" s="399"/>
      <c r="R225" s="399"/>
      <c r="S225" s="400"/>
      <c r="T225" s="445"/>
      <c r="U225" s="400"/>
      <c r="V225" s="400"/>
      <c r="W225" s="400"/>
      <c r="X225" s="400"/>
      <c r="Y225" s="400"/>
      <c r="Z225" s="400"/>
      <c r="AA225" s="400"/>
      <c r="AB225" s="399"/>
      <c r="AC225" s="401"/>
      <c r="AD225" s="401"/>
      <c r="AE225" s="401"/>
      <c r="AF225" s="401"/>
      <c r="AG225" s="401"/>
      <c r="AH225" s="401"/>
      <c r="AI225" s="399"/>
    </row>
    <row r="226" ht="12.0" customHeight="1">
      <c r="A226" s="399"/>
      <c r="B226" s="436"/>
      <c r="C226" s="399"/>
      <c r="D226" s="399">
        <v>1.0</v>
      </c>
      <c r="E226" s="399" t="s">
        <v>576</v>
      </c>
      <c r="F226" s="399"/>
      <c r="G226" s="437">
        <v>0.0</v>
      </c>
      <c r="H226" s="456">
        <v>0.0</v>
      </c>
      <c r="I226" s="424" t="s">
        <v>873</v>
      </c>
      <c r="J226" s="447"/>
      <c r="K226" s="447"/>
      <c r="L226" s="455"/>
      <c r="M226" s="436"/>
      <c r="N226" s="436"/>
      <c r="O226" s="399"/>
      <c r="P226" s="399"/>
      <c r="Q226" s="399"/>
      <c r="R226" s="399"/>
      <c r="S226" s="400"/>
      <c r="T226" s="445"/>
      <c r="U226" s="400"/>
      <c r="V226" s="400"/>
      <c r="W226" s="400"/>
      <c r="X226" s="400"/>
      <c r="Y226" s="400"/>
      <c r="Z226" s="400"/>
      <c r="AA226" s="400"/>
      <c r="AB226" s="399"/>
      <c r="AC226" s="401"/>
      <c r="AD226" s="401"/>
      <c r="AE226" s="401"/>
      <c r="AF226" s="401"/>
      <c r="AG226" s="401"/>
      <c r="AH226" s="401"/>
      <c r="AI226" s="399"/>
    </row>
    <row r="227" ht="12.0" customHeight="1">
      <c r="A227" s="399"/>
      <c r="B227" s="436"/>
      <c r="C227" s="399"/>
      <c r="D227" s="399">
        <v>1.0</v>
      </c>
      <c r="E227" s="399" t="s">
        <v>577</v>
      </c>
      <c r="F227" s="399"/>
      <c r="G227" s="437">
        <v>0.0</v>
      </c>
      <c r="H227" s="456">
        <v>0.0</v>
      </c>
      <c r="I227" s="424" t="s">
        <v>873</v>
      </c>
      <c r="J227" s="447"/>
      <c r="K227" s="447"/>
      <c r="L227" s="455"/>
      <c r="M227" s="436"/>
      <c r="N227" s="436"/>
      <c r="O227" s="399"/>
      <c r="P227" s="399"/>
      <c r="Q227" s="399"/>
      <c r="R227" s="399"/>
      <c r="S227" s="400"/>
      <c r="T227" s="445"/>
      <c r="U227" s="400"/>
      <c r="V227" s="400"/>
      <c r="W227" s="400"/>
      <c r="X227" s="400"/>
      <c r="Y227" s="400"/>
      <c r="Z227" s="400"/>
      <c r="AA227" s="400"/>
      <c r="AB227" s="399"/>
      <c r="AC227" s="401"/>
      <c r="AD227" s="401"/>
      <c r="AE227" s="401"/>
      <c r="AF227" s="401"/>
      <c r="AG227" s="401"/>
      <c r="AH227" s="401"/>
      <c r="AI227" s="399"/>
    </row>
    <row r="228" ht="12.0" customHeight="1">
      <c r="A228" s="399"/>
      <c r="B228" s="436"/>
      <c r="C228" s="399"/>
      <c r="D228" s="399">
        <v>1.0</v>
      </c>
      <c r="E228" s="399" t="s">
        <v>578</v>
      </c>
      <c r="F228" s="399"/>
      <c r="G228" s="437">
        <v>0.0</v>
      </c>
      <c r="H228" s="456">
        <v>0.0</v>
      </c>
      <c r="I228" s="424" t="s">
        <v>873</v>
      </c>
      <c r="J228" s="447"/>
      <c r="K228" s="447"/>
      <c r="L228" s="455"/>
      <c r="M228" s="436"/>
      <c r="N228" s="436"/>
      <c r="O228" s="399"/>
      <c r="P228" s="399"/>
      <c r="Q228" s="399"/>
      <c r="R228" s="399"/>
      <c r="S228" s="400"/>
      <c r="T228" s="445"/>
      <c r="U228" s="400"/>
      <c r="V228" s="400"/>
      <c r="W228" s="400"/>
      <c r="X228" s="400"/>
      <c r="Y228" s="400"/>
      <c r="Z228" s="400"/>
      <c r="AA228" s="400"/>
      <c r="AB228" s="399"/>
      <c r="AC228" s="401"/>
      <c r="AD228" s="401"/>
      <c r="AE228" s="401"/>
      <c r="AF228" s="401"/>
      <c r="AG228" s="401"/>
      <c r="AH228" s="401"/>
      <c r="AI228" s="399"/>
    </row>
    <row r="229" ht="12.0" customHeight="1">
      <c r="A229" s="399"/>
      <c r="B229" s="436"/>
      <c r="C229" s="399"/>
      <c r="D229" s="399">
        <v>1.0</v>
      </c>
      <c r="E229" s="399" t="s">
        <v>579</v>
      </c>
      <c r="F229" s="399"/>
      <c r="G229" s="437">
        <v>0.0</v>
      </c>
      <c r="H229" s="456">
        <v>0.0</v>
      </c>
      <c r="I229" s="424" t="s">
        <v>873</v>
      </c>
      <c r="J229" s="447"/>
      <c r="K229" s="447"/>
      <c r="L229" s="455"/>
      <c r="M229" s="436"/>
      <c r="N229" s="436"/>
      <c r="O229" s="399"/>
      <c r="P229" s="399"/>
      <c r="Q229" s="399"/>
      <c r="R229" s="399"/>
      <c r="S229" s="400"/>
      <c r="T229" s="445"/>
      <c r="U229" s="400"/>
      <c r="V229" s="400"/>
      <c r="W229" s="400"/>
      <c r="X229" s="400"/>
      <c r="Y229" s="400"/>
      <c r="Z229" s="400"/>
      <c r="AA229" s="400"/>
      <c r="AB229" s="399"/>
      <c r="AC229" s="401"/>
      <c r="AD229" s="401"/>
      <c r="AE229" s="401"/>
      <c r="AF229" s="401"/>
      <c r="AG229" s="401"/>
      <c r="AH229" s="401"/>
      <c r="AI229" s="399"/>
    </row>
    <row r="230" ht="12.0" customHeight="1">
      <c r="A230" s="399"/>
      <c r="B230" s="436"/>
      <c r="C230" s="399"/>
      <c r="D230" s="399">
        <v>1.0</v>
      </c>
      <c r="E230" s="399" t="s">
        <v>580</v>
      </c>
      <c r="F230" s="399"/>
      <c r="G230" s="437">
        <v>0.0</v>
      </c>
      <c r="H230" s="456">
        <v>0.0</v>
      </c>
      <c r="I230" s="424" t="s">
        <v>873</v>
      </c>
      <c r="J230" s="447"/>
      <c r="K230" s="447"/>
      <c r="L230" s="455"/>
      <c r="M230" s="436"/>
      <c r="N230" s="436"/>
      <c r="O230" s="399"/>
      <c r="P230" s="399"/>
      <c r="Q230" s="399"/>
      <c r="R230" s="399"/>
      <c r="S230" s="400"/>
      <c r="T230" s="445"/>
      <c r="U230" s="400"/>
      <c r="V230" s="400"/>
      <c r="W230" s="400"/>
      <c r="X230" s="400"/>
      <c r="Y230" s="400"/>
      <c r="Z230" s="400"/>
      <c r="AA230" s="400"/>
      <c r="AB230" s="399"/>
      <c r="AC230" s="401"/>
      <c r="AD230" s="401"/>
      <c r="AE230" s="401"/>
      <c r="AF230" s="401"/>
      <c r="AG230" s="401"/>
      <c r="AH230" s="401"/>
      <c r="AI230" s="399"/>
    </row>
    <row r="231" ht="12.0" customHeight="1">
      <c r="A231" s="399"/>
      <c r="B231" s="436"/>
      <c r="C231" s="399"/>
      <c r="D231" s="399">
        <v>2.0</v>
      </c>
      <c r="E231" s="399" t="s">
        <v>581</v>
      </c>
      <c r="F231" s="399"/>
      <c r="G231" s="437">
        <v>0.0</v>
      </c>
      <c r="H231" s="456">
        <v>0.0</v>
      </c>
      <c r="I231" s="424" t="s">
        <v>873</v>
      </c>
      <c r="J231" s="447"/>
      <c r="K231" s="447"/>
      <c r="L231" s="455"/>
      <c r="M231" s="436"/>
      <c r="N231" s="436"/>
      <c r="O231" s="399"/>
      <c r="P231" s="399"/>
      <c r="Q231" s="399"/>
      <c r="R231" s="399"/>
      <c r="S231" s="400"/>
      <c r="T231" s="445"/>
      <c r="U231" s="400"/>
      <c r="V231" s="400"/>
      <c r="W231" s="400"/>
      <c r="X231" s="400"/>
      <c r="Y231" s="400"/>
      <c r="Z231" s="400"/>
      <c r="AA231" s="400"/>
      <c r="AB231" s="399"/>
      <c r="AC231" s="401"/>
      <c r="AD231" s="401"/>
      <c r="AE231" s="401"/>
      <c r="AF231" s="401"/>
      <c r="AG231" s="401"/>
      <c r="AH231" s="401"/>
      <c r="AI231" s="399"/>
    </row>
    <row r="232" ht="12.0" customHeight="1">
      <c r="A232" s="399"/>
      <c r="B232" s="436"/>
      <c r="C232" s="436"/>
      <c r="D232" s="399">
        <v>0.0</v>
      </c>
      <c r="E232" s="399" t="s">
        <v>1208</v>
      </c>
      <c r="F232" s="399"/>
      <c r="G232" s="437">
        <v>0.0</v>
      </c>
      <c r="H232" s="456">
        <v>0.0</v>
      </c>
      <c r="I232" s="424" t="s">
        <v>873</v>
      </c>
      <c r="J232" s="447"/>
      <c r="K232" s="447"/>
      <c r="L232" s="455"/>
      <c r="M232" s="436"/>
      <c r="N232" s="436"/>
      <c r="O232" s="399"/>
      <c r="P232" s="399"/>
      <c r="Q232" s="399"/>
      <c r="R232" s="399"/>
      <c r="S232" s="400"/>
      <c r="T232" s="400"/>
      <c r="U232" s="400"/>
      <c r="V232" s="400"/>
      <c r="W232" s="400"/>
      <c r="X232" s="400"/>
      <c r="Y232" s="400"/>
      <c r="Z232" s="400"/>
      <c r="AA232" s="400"/>
      <c r="AB232" s="399"/>
      <c r="AC232" s="401"/>
      <c r="AD232" s="401"/>
      <c r="AE232" s="401"/>
      <c r="AF232" s="401"/>
      <c r="AG232" s="401"/>
      <c r="AH232" s="401"/>
      <c r="AI232" s="399"/>
    </row>
    <row r="233" ht="12.0" customHeight="1">
      <c r="A233" s="399"/>
      <c r="B233" s="436"/>
      <c r="C233" s="399"/>
      <c r="D233" s="441">
        <v>8.0</v>
      </c>
      <c r="E233" s="399" t="s">
        <v>589</v>
      </c>
      <c r="F233" s="399"/>
      <c r="G233" s="437">
        <v>0.0</v>
      </c>
      <c r="H233" s="457">
        <v>0.0</v>
      </c>
      <c r="I233" s="424" t="s">
        <v>873</v>
      </c>
      <c r="J233" s="447"/>
      <c r="K233" s="447"/>
      <c r="L233" s="455"/>
      <c r="M233" s="436"/>
      <c r="N233" s="436"/>
      <c r="O233" s="399"/>
      <c r="P233" s="399"/>
      <c r="Q233" s="399"/>
      <c r="R233" s="399"/>
      <c r="S233" s="400"/>
      <c r="T233" s="445"/>
      <c r="U233" s="400"/>
      <c r="V233" s="400"/>
      <c r="W233" s="400"/>
      <c r="X233" s="400"/>
      <c r="Y233" s="400"/>
      <c r="Z233" s="400"/>
      <c r="AA233" s="400"/>
      <c r="AB233" s="399"/>
      <c r="AC233" s="401"/>
      <c r="AD233" s="401"/>
      <c r="AE233" s="401"/>
      <c r="AF233" s="401"/>
      <c r="AG233" s="401"/>
      <c r="AH233" s="401"/>
      <c r="AI233" s="399"/>
    </row>
    <row r="234" ht="12.0" customHeight="1">
      <c r="A234" s="399"/>
      <c r="B234" s="436"/>
      <c r="C234" s="399"/>
      <c r="D234" s="399">
        <v>18.0</v>
      </c>
      <c r="E234" s="399"/>
      <c r="F234" s="399"/>
      <c r="G234" s="399"/>
      <c r="H234" s="437">
        <v>0.0</v>
      </c>
      <c r="I234" s="436"/>
      <c r="J234" s="447"/>
      <c r="K234" s="447"/>
      <c r="L234" s="455"/>
      <c r="M234" s="436"/>
      <c r="N234" s="436"/>
      <c r="O234" s="399"/>
      <c r="P234" s="399"/>
      <c r="Q234" s="399"/>
      <c r="R234" s="399"/>
      <c r="S234" s="400"/>
      <c r="T234" s="445"/>
      <c r="U234" s="400"/>
      <c r="V234" s="400"/>
      <c r="W234" s="400"/>
      <c r="X234" s="400"/>
      <c r="Y234" s="400"/>
      <c r="Z234" s="400"/>
      <c r="AA234" s="400"/>
      <c r="AB234" s="399"/>
      <c r="AC234" s="401"/>
      <c r="AD234" s="401"/>
      <c r="AE234" s="401"/>
      <c r="AF234" s="401"/>
      <c r="AG234" s="401"/>
      <c r="AH234" s="401"/>
      <c r="AI234" s="399"/>
    </row>
    <row r="235" ht="12.0" customHeight="1">
      <c r="A235" s="399"/>
      <c r="B235" s="436"/>
      <c r="C235" s="399"/>
      <c r="D235" s="399"/>
      <c r="E235" s="399"/>
      <c r="F235" s="399"/>
      <c r="G235" s="399"/>
      <c r="H235" s="436"/>
      <c r="I235" s="456"/>
      <c r="J235" s="456"/>
      <c r="K235" s="437"/>
      <c r="L235" s="458"/>
      <c r="M235" s="399"/>
      <c r="N235" s="458"/>
      <c r="O235" s="399"/>
      <c r="P235" s="399"/>
      <c r="Q235" s="399"/>
      <c r="R235" s="399"/>
      <c r="S235" s="400"/>
      <c r="T235" s="445"/>
      <c r="U235" s="400"/>
      <c r="V235" s="400"/>
      <c r="W235" s="400"/>
      <c r="X235" s="400"/>
      <c r="Y235" s="400"/>
      <c r="Z235" s="400"/>
      <c r="AA235" s="400"/>
      <c r="AB235" s="399"/>
      <c r="AC235" s="401"/>
      <c r="AD235" s="401"/>
      <c r="AE235" s="401"/>
      <c r="AF235" s="401"/>
      <c r="AG235" s="401"/>
      <c r="AH235" s="401"/>
      <c r="AI235" s="399"/>
    </row>
    <row r="236" ht="12.0" customHeight="1">
      <c r="A236" s="399"/>
      <c r="B236" s="436"/>
      <c r="C236" s="399"/>
      <c r="D236" s="399"/>
      <c r="E236" s="399"/>
      <c r="F236" s="399"/>
      <c r="G236" s="399"/>
      <c r="H236" s="436"/>
      <c r="I236" s="456"/>
      <c r="J236" s="456"/>
      <c r="K236" s="437"/>
      <c r="L236" s="458"/>
      <c r="M236" s="399"/>
      <c r="N236" s="458"/>
      <c r="O236" s="399"/>
      <c r="P236" s="399"/>
      <c r="Q236" s="399"/>
      <c r="R236" s="399"/>
      <c r="S236" s="400"/>
      <c r="T236" s="445"/>
      <c r="U236" s="400"/>
      <c r="V236" s="400"/>
      <c r="W236" s="400"/>
      <c r="X236" s="400"/>
      <c r="Y236" s="400"/>
      <c r="Z236" s="400"/>
      <c r="AA236" s="400"/>
      <c r="AB236" s="399"/>
      <c r="AC236" s="401"/>
      <c r="AD236" s="401"/>
      <c r="AE236" s="401"/>
      <c r="AF236" s="401"/>
      <c r="AG236" s="401"/>
      <c r="AH236" s="401"/>
      <c r="AI236" s="399"/>
    </row>
    <row r="237" ht="12.0" customHeight="1">
      <c r="A237" s="399"/>
      <c r="B237" s="436"/>
      <c r="C237" s="399"/>
      <c r="D237" s="399"/>
      <c r="E237" s="399"/>
      <c r="F237" s="399"/>
      <c r="G237" s="399"/>
      <c r="H237" s="436"/>
      <c r="I237" s="456"/>
      <c r="J237" s="456"/>
      <c r="K237" s="437"/>
      <c r="L237" s="458"/>
      <c r="M237" s="399"/>
      <c r="N237" s="458"/>
      <c r="O237" s="399"/>
      <c r="P237" s="399"/>
      <c r="Q237" s="399"/>
      <c r="R237" s="399"/>
      <c r="S237" s="400"/>
      <c r="T237" s="445"/>
      <c r="U237" s="400"/>
      <c r="V237" s="400"/>
      <c r="W237" s="400"/>
      <c r="X237" s="400"/>
      <c r="Y237" s="400"/>
      <c r="Z237" s="400"/>
      <c r="AA237" s="400"/>
      <c r="AB237" s="399"/>
      <c r="AC237" s="401"/>
      <c r="AD237" s="401"/>
      <c r="AE237" s="401"/>
      <c r="AF237" s="401"/>
      <c r="AG237" s="401"/>
      <c r="AH237" s="401"/>
      <c r="AI237" s="399"/>
    </row>
    <row r="238" ht="12.0" customHeight="1">
      <c r="A238" s="535"/>
      <c r="B238" s="536">
        <v>1.9</v>
      </c>
      <c r="C238" s="535" t="s">
        <v>883</v>
      </c>
      <c r="D238" s="535"/>
      <c r="E238" s="535"/>
      <c r="F238" s="535"/>
      <c r="G238" s="535"/>
      <c r="H238" s="539" t="s">
        <v>882</v>
      </c>
      <c r="I238" s="540">
        <v>168.0</v>
      </c>
      <c r="J238" s="540">
        <v>1.2100000000000002</v>
      </c>
      <c r="K238" s="540">
        <v>181.2</v>
      </c>
      <c r="L238" s="540">
        <v>0.0</v>
      </c>
      <c r="M238" s="540">
        <v>0.0</v>
      </c>
      <c r="N238" s="540">
        <v>0.0</v>
      </c>
      <c r="O238" s="540">
        <v>0.0</v>
      </c>
      <c r="P238" s="540">
        <v>0.0</v>
      </c>
      <c r="Q238" s="540">
        <v>0.0</v>
      </c>
      <c r="R238" s="540">
        <v>0.0</v>
      </c>
      <c r="S238" s="541">
        <v>1000.0</v>
      </c>
      <c r="T238" s="541">
        <v>0.0</v>
      </c>
      <c r="U238" s="541">
        <v>0.0</v>
      </c>
      <c r="V238" s="541">
        <v>0.0</v>
      </c>
      <c r="W238" s="541">
        <v>0.0</v>
      </c>
      <c r="X238" s="541">
        <v>0.0</v>
      </c>
      <c r="Y238" s="541">
        <v>0.0</v>
      </c>
      <c r="Z238" s="541">
        <v>0.0</v>
      </c>
      <c r="AA238" s="537">
        <v>1000.0</v>
      </c>
      <c r="AB238" s="535"/>
      <c r="AC238" s="401"/>
      <c r="AD238" s="401"/>
      <c r="AE238" s="401"/>
      <c r="AF238" s="401"/>
      <c r="AG238" s="401"/>
      <c r="AH238" s="401"/>
      <c r="AI238" s="535"/>
    </row>
    <row r="239" ht="12.0" customHeight="1">
      <c r="A239" s="399"/>
      <c r="B239" s="467"/>
      <c r="C239" s="399"/>
      <c r="D239" s="399"/>
      <c r="E239" s="399"/>
      <c r="F239" s="399"/>
      <c r="G239" s="399"/>
      <c r="H239" s="436"/>
      <c r="I239" s="430"/>
      <c r="J239" s="430"/>
      <c r="K239" s="430"/>
      <c r="L239" s="468"/>
      <c r="M239" s="399"/>
      <c r="N239" s="399"/>
      <c r="O239" s="399"/>
      <c r="P239" s="399"/>
      <c r="Q239" s="399"/>
      <c r="R239" s="399"/>
      <c r="S239" s="400"/>
      <c r="T239" s="439"/>
      <c r="U239" s="400"/>
      <c r="V239" s="400"/>
      <c r="W239" s="400"/>
      <c r="X239" s="400"/>
      <c r="Y239" s="400"/>
      <c r="Z239" s="400"/>
      <c r="AA239" s="400"/>
      <c r="AB239" s="399"/>
      <c r="AC239" s="401"/>
      <c r="AD239" s="401"/>
      <c r="AE239" s="401"/>
      <c r="AF239" s="401"/>
      <c r="AG239" s="401"/>
      <c r="AH239" s="401"/>
      <c r="AI239" s="399"/>
    </row>
    <row r="240" ht="12.0" customHeight="1">
      <c r="A240" s="399"/>
      <c r="B240" s="467"/>
      <c r="C240" s="399"/>
      <c r="D240" s="399"/>
      <c r="E240" s="399"/>
      <c r="F240" s="399"/>
      <c r="G240" s="399"/>
      <c r="H240" s="436"/>
      <c r="I240" s="430"/>
      <c r="J240" s="430"/>
      <c r="K240" s="430"/>
      <c r="L240" s="468"/>
      <c r="M240" s="399"/>
      <c r="N240" s="399"/>
      <c r="O240" s="399"/>
      <c r="P240" s="399"/>
      <c r="Q240" s="399"/>
      <c r="R240" s="399"/>
      <c r="S240" s="400"/>
      <c r="T240" s="439"/>
      <c r="U240" s="400"/>
      <c r="V240" s="400"/>
      <c r="W240" s="400"/>
      <c r="X240" s="400"/>
      <c r="Y240" s="400"/>
      <c r="Z240" s="400"/>
      <c r="AA240" s="400"/>
      <c r="AB240" s="399"/>
      <c r="AC240" s="401"/>
      <c r="AD240" s="401"/>
      <c r="AE240" s="401"/>
      <c r="AF240" s="401"/>
      <c r="AG240" s="401"/>
      <c r="AH240" s="401"/>
      <c r="AI240" s="399"/>
    </row>
    <row r="241" ht="12.0" customHeight="1">
      <c r="A241" s="399"/>
      <c r="B241" s="467"/>
      <c r="C241" s="424" t="s">
        <v>884</v>
      </c>
      <c r="D241" s="399" t="s">
        <v>412</v>
      </c>
      <c r="E241" s="399"/>
      <c r="F241" s="399"/>
      <c r="G241" s="399"/>
      <c r="H241" s="436" t="s">
        <v>882</v>
      </c>
      <c r="I241" s="430">
        <v>16.0</v>
      </c>
      <c r="J241" s="430">
        <v>1.2100000000000002</v>
      </c>
      <c r="K241" s="430">
        <v>19.360000000000003</v>
      </c>
      <c r="L241" s="468">
        <v>0.0</v>
      </c>
      <c r="M241" s="399"/>
      <c r="N241" s="399"/>
      <c r="O241" s="399"/>
      <c r="P241" s="399"/>
      <c r="Q241" s="399"/>
      <c r="R241" s="399"/>
      <c r="S241" s="400"/>
      <c r="T241" s="439">
        <v>0.0</v>
      </c>
      <c r="U241" s="400"/>
      <c r="V241" s="400"/>
      <c r="W241" s="400"/>
      <c r="X241" s="400"/>
      <c r="Y241" s="400"/>
      <c r="Z241" s="400"/>
      <c r="AA241" s="400">
        <v>0.0</v>
      </c>
      <c r="AB241" s="399"/>
      <c r="AC241" s="401"/>
      <c r="AD241" s="401"/>
      <c r="AE241" s="401"/>
      <c r="AF241" s="401"/>
      <c r="AG241" s="401"/>
      <c r="AH241" s="401"/>
      <c r="AI241" s="399"/>
    </row>
    <row r="242" ht="12.0" customHeight="1">
      <c r="A242" s="399"/>
      <c r="B242" s="467"/>
      <c r="C242" s="424"/>
      <c r="D242" s="399"/>
      <c r="E242" s="399"/>
      <c r="F242" s="399"/>
      <c r="G242" s="399"/>
      <c r="H242" s="399"/>
      <c r="I242" s="399"/>
      <c r="J242" s="399"/>
      <c r="K242" s="399"/>
      <c r="L242" s="469"/>
      <c r="M242" s="399"/>
      <c r="N242" s="399"/>
      <c r="O242" s="399"/>
      <c r="P242" s="399"/>
      <c r="Q242" s="399"/>
      <c r="R242" s="399"/>
      <c r="S242" s="400"/>
      <c r="T242" s="445"/>
      <c r="U242" s="400"/>
      <c r="V242" s="400"/>
      <c r="W242" s="400"/>
      <c r="X242" s="400"/>
      <c r="Y242" s="400"/>
      <c r="Z242" s="400"/>
      <c r="AA242" s="400"/>
      <c r="AB242" s="399"/>
      <c r="AC242" s="401"/>
      <c r="AD242" s="401"/>
      <c r="AE242" s="401"/>
      <c r="AF242" s="401"/>
      <c r="AG242" s="401"/>
      <c r="AH242" s="401"/>
      <c r="AI242" s="399"/>
    </row>
    <row r="243" ht="12.0" customHeight="1">
      <c r="A243" s="399"/>
      <c r="B243" s="467"/>
      <c r="C243" s="424"/>
      <c r="D243" s="399"/>
      <c r="E243" s="469" t="s">
        <v>413</v>
      </c>
      <c r="F243" s="399">
        <v>16.0</v>
      </c>
      <c r="G243" s="399" t="s">
        <v>414</v>
      </c>
      <c r="H243" s="437"/>
      <c r="I243" s="445"/>
      <c r="J243" s="399"/>
      <c r="K243" s="399"/>
      <c r="L243" s="469"/>
      <c r="M243" s="399"/>
      <c r="N243" s="399"/>
      <c r="O243" s="399"/>
      <c r="P243" s="399"/>
      <c r="Q243" s="399"/>
      <c r="R243" s="399"/>
      <c r="S243" s="400"/>
      <c r="T243" s="445"/>
      <c r="U243" s="400"/>
      <c r="V243" s="400"/>
      <c r="W243" s="400"/>
      <c r="X243" s="400"/>
      <c r="Y243" s="400"/>
      <c r="Z243" s="400"/>
      <c r="AA243" s="400"/>
      <c r="AB243" s="399"/>
      <c r="AC243" s="401"/>
      <c r="AD243" s="401"/>
      <c r="AE243" s="401"/>
      <c r="AF243" s="401"/>
      <c r="AG243" s="401"/>
      <c r="AH243" s="401"/>
      <c r="AI243" s="399"/>
    </row>
    <row r="244" ht="12.0" customHeight="1">
      <c r="A244" s="399"/>
      <c r="B244" s="467"/>
      <c r="C244" s="424"/>
      <c r="D244" s="399"/>
      <c r="E244" s="399"/>
      <c r="F244" s="399"/>
      <c r="G244" s="399"/>
      <c r="H244" s="399"/>
      <c r="I244" s="399"/>
      <c r="J244" s="399"/>
      <c r="K244" s="399"/>
      <c r="L244" s="469"/>
      <c r="M244" s="399"/>
      <c r="N244" s="399"/>
      <c r="O244" s="399"/>
      <c r="P244" s="399"/>
      <c r="Q244" s="399"/>
      <c r="R244" s="399"/>
      <c r="S244" s="400"/>
      <c r="T244" s="445"/>
      <c r="U244" s="400"/>
      <c r="V244" s="400"/>
      <c r="W244" s="400"/>
      <c r="X244" s="400"/>
      <c r="Y244" s="400"/>
      <c r="Z244" s="400"/>
      <c r="AA244" s="400"/>
      <c r="AB244" s="399"/>
      <c r="AC244" s="401"/>
      <c r="AD244" s="401"/>
      <c r="AE244" s="401"/>
      <c r="AF244" s="401"/>
      <c r="AG244" s="401"/>
      <c r="AH244" s="401"/>
      <c r="AI244" s="399"/>
    </row>
    <row r="245" ht="12.0" customHeight="1">
      <c r="A245" s="399"/>
      <c r="B245" s="399"/>
      <c r="C245" s="454" t="s">
        <v>885</v>
      </c>
      <c r="D245" s="399" t="s">
        <v>416</v>
      </c>
      <c r="E245" s="399"/>
      <c r="F245" s="399"/>
      <c r="G245" s="399"/>
      <c r="H245" s="399"/>
      <c r="I245" s="399">
        <v>72.0</v>
      </c>
      <c r="J245" s="399"/>
      <c r="K245" s="399">
        <v>81.84</v>
      </c>
      <c r="L245" s="399">
        <v>0.0</v>
      </c>
      <c r="M245" s="399">
        <v>0.0</v>
      </c>
      <c r="N245" s="399">
        <v>0.0</v>
      </c>
      <c r="O245" s="399">
        <v>0.0</v>
      </c>
      <c r="P245" s="399">
        <v>0.0</v>
      </c>
      <c r="Q245" s="399">
        <v>0.0</v>
      </c>
      <c r="R245" s="399"/>
      <c r="S245" s="400">
        <v>1000.0</v>
      </c>
      <c r="T245" s="400">
        <v>0.0</v>
      </c>
      <c r="U245" s="400"/>
      <c r="V245" s="400"/>
      <c r="W245" s="400"/>
      <c r="X245" s="400"/>
      <c r="Y245" s="400"/>
      <c r="Z245" s="400"/>
      <c r="AA245" s="400">
        <v>1000.0</v>
      </c>
      <c r="AB245" s="399"/>
      <c r="AC245" s="401"/>
      <c r="AD245" s="401"/>
      <c r="AE245" s="401"/>
      <c r="AF245" s="401"/>
      <c r="AG245" s="401"/>
      <c r="AH245" s="401"/>
      <c r="AI245" s="399"/>
    </row>
    <row r="246" ht="12.0" customHeight="1">
      <c r="A246" s="399"/>
      <c r="B246" s="467"/>
      <c r="C246" s="399"/>
      <c r="D246" s="399"/>
      <c r="E246" s="399"/>
      <c r="F246" s="399"/>
      <c r="G246" s="399"/>
      <c r="H246" s="399"/>
      <c r="I246" s="399"/>
      <c r="J246" s="399"/>
      <c r="K246" s="399"/>
      <c r="L246" s="469"/>
      <c r="M246" s="399"/>
      <c r="N246" s="399"/>
      <c r="O246" s="399"/>
      <c r="P246" s="399"/>
      <c r="Q246" s="399"/>
      <c r="R246" s="399"/>
      <c r="S246" s="400"/>
      <c r="T246" s="445"/>
      <c r="U246" s="400"/>
      <c r="V246" s="400"/>
      <c r="W246" s="400"/>
      <c r="X246" s="400"/>
      <c r="Y246" s="400"/>
      <c r="Z246" s="400"/>
      <c r="AA246" s="400"/>
      <c r="AB246" s="399"/>
      <c r="AC246" s="401"/>
      <c r="AD246" s="401"/>
      <c r="AE246" s="401"/>
      <c r="AF246" s="401"/>
      <c r="AG246" s="401"/>
      <c r="AH246" s="401"/>
      <c r="AI246" s="399"/>
    </row>
    <row r="247" ht="12.0" customHeight="1">
      <c r="A247" s="399"/>
      <c r="B247" s="467"/>
      <c r="C247" s="436" t="s">
        <v>886</v>
      </c>
      <c r="D247" s="399" t="s">
        <v>887</v>
      </c>
      <c r="E247" s="399"/>
      <c r="F247" s="399"/>
      <c r="G247" s="399"/>
      <c r="H247" s="436" t="s">
        <v>882</v>
      </c>
      <c r="I247" s="469">
        <v>24.0</v>
      </c>
      <c r="J247" s="470">
        <v>1.2100000000000002</v>
      </c>
      <c r="K247" s="470">
        <v>29.040000000000006</v>
      </c>
      <c r="L247" s="468">
        <v>0.0</v>
      </c>
      <c r="M247" s="431">
        <v>0.0</v>
      </c>
      <c r="N247" s="431">
        <v>0.0</v>
      </c>
      <c r="O247" s="431"/>
      <c r="P247" s="468"/>
      <c r="Q247" s="468"/>
      <c r="R247" s="468"/>
      <c r="S247" s="400">
        <v>1000.0</v>
      </c>
      <c r="T247" s="439">
        <v>0.0</v>
      </c>
      <c r="U247" s="400"/>
      <c r="V247" s="400"/>
      <c r="W247" s="400"/>
      <c r="X247" s="400"/>
      <c r="Y247" s="400"/>
      <c r="Z247" s="400"/>
      <c r="AA247" s="400">
        <v>1000.0</v>
      </c>
      <c r="AB247" s="399"/>
      <c r="AC247" s="401"/>
      <c r="AD247" s="401"/>
      <c r="AE247" s="401"/>
      <c r="AF247" s="401"/>
      <c r="AG247" s="401"/>
      <c r="AH247" s="401"/>
      <c r="AI247" s="399"/>
    </row>
    <row r="248" ht="12.0" customHeight="1">
      <c r="A248" s="399"/>
      <c r="B248" s="467"/>
      <c r="C248" s="436"/>
      <c r="D248" s="399"/>
      <c r="E248" s="399"/>
      <c r="F248" s="399"/>
      <c r="G248" s="399"/>
      <c r="H248" s="399"/>
      <c r="I248" s="469"/>
      <c r="J248" s="399"/>
      <c r="K248" s="399"/>
      <c r="L248" s="469"/>
      <c r="M248" s="399"/>
      <c r="N248" s="399"/>
      <c r="O248" s="399"/>
      <c r="P248" s="399"/>
      <c r="Q248" s="399"/>
      <c r="R248" s="399"/>
      <c r="S248" s="471" t="s">
        <v>595</v>
      </c>
      <c r="T248" s="445"/>
      <c r="U248" s="400"/>
      <c r="V248" s="400"/>
      <c r="W248" s="400"/>
      <c r="X248" s="400"/>
      <c r="Y248" s="400"/>
      <c r="Z248" s="400"/>
      <c r="AA248" s="400"/>
      <c r="AB248" s="399"/>
      <c r="AC248" s="401"/>
      <c r="AD248" s="401"/>
      <c r="AE248" s="401"/>
      <c r="AF248" s="401"/>
      <c r="AG248" s="401"/>
      <c r="AH248" s="401"/>
      <c r="AI248" s="399"/>
    </row>
    <row r="249" ht="12.0" customHeight="1">
      <c r="A249" s="399"/>
      <c r="B249" s="467"/>
      <c r="C249" s="436" t="s">
        <v>888</v>
      </c>
      <c r="D249" s="399" t="s">
        <v>420</v>
      </c>
      <c r="E249" s="399"/>
      <c r="F249" s="399"/>
      <c r="G249" s="399"/>
      <c r="H249" s="436" t="s">
        <v>882</v>
      </c>
      <c r="I249" s="469">
        <v>8.0</v>
      </c>
      <c r="J249" s="470">
        <v>1.1</v>
      </c>
      <c r="K249" s="470">
        <v>8.8</v>
      </c>
      <c r="L249" s="468">
        <v>0.0</v>
      </c>
      <c r="M249" s="431">
        <v>0.0</v>
      </c>
      <c r="N249" s="431">
        <v>0.0</v>
      </c>
      <c r="O249" s="431"/>
      <c r="P249" s="468"/>
      <c r="Q249" s="468"/>
      <c r="R249" s="468"/>
      <c r="S249" s="400"/>
      <c r="T249" s="439">
        <v>0.0</v>
      </c>
      <c r="U249" s="400"/>
      <c r="V249" s="400"/>
      <c r="W249" s="400"/>
      <c r="X249" s="400"/>
      <c r="Y249" s="400"/>
      <c r="Z249" s="400"/>
      <c r="AA249" s="400">
        <v>0.0</v>
      </c>
      <c r="AB249" s="399"/>
      <c r="AC249" s="401"/>
      <c r="AD249" s="401"/>
      <c r="AE249" s="401"/>
      <c r="AF249" s="401"/>
      <c r="AG249" s="401"/>
      <c r="AH249" s="401"/>
      <c r="AI249" s="399"/>
    </row>
    <row r="250" ht="12.0" customHeight="1">
      <c r="A250" s="399"/>
      <c r="B250" s="467"/>
      <c r="C250" s="399"/>
      <c r="D250" s="399"/>
      <c r="E250" s="399"/>
      <c r="F250" s="399"/>
      <c r="G250" s="399"/>
      <c r="H250" s="399"/>
      <c r="I250" s="399"/>
      <c r="J250" s="399"/>
      <c r="K250" s="399"/>
      <c r="L250" s="469"/>
      <c r="M250" s="399"/>
      <c r="N250" s="399"/>
      <c r="O250" s="399"/>
      <c r="P250" s="399"/>
      <c r="Q250" s="399"/>
      <c r="R250" s="399"/>
      <c r="S250" s="400"/>
      <c r="T250" s="445"/>
      <c r="U250" s="400"/>
      <c r="V250" s="400"/>
      <c r="W250" s="400"/>
      <c r="X250" s="400"/>
      <c r="Y250" s="400"/>
      <c r="Z250" s="400"/>
      <c r="AA250" s="400"/>
      <c r="AB250" s="399"/>
      <c r="AC250" s="401"/>
      <c r="AD250" s="401"/>
      <c r="AE250" s="401"/>
      <c r="AF250" s="401"/>
      <c r="AG250" s="401"/>
      <c r="AH250" s="401"/>
      <c r="AI250" s="399"/>
    </row>
    <row r="251" ht="12.0" customHeight="1">
      <c r="A251" s="399"/>
      <c r="B251" s="467"/>
      <c r="C251" s="436" t="s">
        <v>889</v>
      </c>
      <c r="D251" s="399" t="s">
        <v>890</v>
      </c>
      <c r="E251" s="399"/>
      <c r="F251" s="399"/>
      <c r="G251" s="399"/>
      <c r="H251" s="436" t="s">
        <v>882</v>
      </c>
      <c r="I251" s="469">
        <v>40.0</v>
      </c>
      <c r="J251" s="470">
        <v>1.1</v>
      </c>
      <c r="K251" s="470">
        <v>44.0</v>
      </c>
      <c r="L251" s="468">
        <v>0.0</v>
      </c>
      <c r="M251" s="431">
        <v>0.0</v>
      </c>
      <c r="N251" s="431">
        <v>0.0</v>
      </c>
      <c r="O251" s="431"/>
      <c r="P251" s="468"/>
      <c r="Q251" s="468"/>
      <c r="R251" s="468"/>
      <c r="S251" s="400"/>
      <c r="T251" s="439">
        <v>0.0</v>
      </c>
      <c r="U251" s="400"/>
      <c r="V251" s="400"/>
      <c r="W251" s="400"/>
      <c r="X251" s="400"/>
      <c r="Y251" s="400"/>
      <c r="Z251" s="400"/>
      <c r="AA251" s="400">
        <v>0.0</v>
      </c>
      <c r="AB251" s="399"/>
      <c r="AC251" s="401"/>
      <c r="AD251" s="401"/>
      <c r="AE251" s="401"/>
      <c r="AF251" s="401"/>
      <c r="AG251" s="401"/>
      <c r="AH251" s="401"/>
      <c r="AI251" s="399"/>
    </row>
    <row r="252" ht="12.0" customHeight="1">
      <c r="A252" s="399"/>
      <c r="B252" s="467"/>
      <c r="C252" s="399"/>
      <c r="D252" s="399"/>
      <c r="E252" s="399"/>
      <c r="F252" s="399"/>
      <c r="G252" s="399"/>
      <c r="H252" s="399"/>
      <c r="I252" s="399"/>
      <c r="J252" s="399"/>
      <c r="K252" s="399"/>
      <c r="L252" s="469"/>
      <c r="M252" s="399"/>
      <c r="N252" s="399"/>
      <c r="O252" s="399"/>
      <c r="P252" s="399"/>
      <c r="Q252" s="399"/>
      <c r="R252" s="399"/>
      <c r="S252" s="400"/>
      <c r="T252" s="445"/>
      <c r="U252" s="400"/>
      <c r="V252" s="400"/>
      <c r="W252" s="400"/>
      <c r="X252" s="400"/>
      <c r="Y252" s="400"/>
      <c r="Z252" s="400"/>
      <c r="AA252" s="400"/>
      <c r="AB252" s="399"/>
      <c r="AC252" s="401"/>
      <c r="AD252" s="401"/>
      <c r="AE252" s="401"/>
      <c r="AF252" s="401"/>
      <c r="AG252" s="401"/>
      <c r="AH252" s="401"/>
      <c r="AI252" s="399"/>
    </row>
    <row r="253" ht="12.0" customHeight="1">
      <c r="A253" s="399"/>
      <c r="B253" s="467"/>
      <c r="C253" s="454" t="s">
        <v>891</v>
      </c>
      <c r="D253" s="399" t="s">
        <v>1115</v>
      </c>
      <c r="E253" s="399"/>
      <c r="F253" s="399"/>
      <c r="G253" s="399"/>
      <c r="H253" s="436" t="s">
        <v>882</v>
      </c>
      <c r="I253" s="430">
        <v>80.0</v>
      </c>
      <c r="J253" s="430">
        <v>1.0</v>
      </c>
      <c r="K253" s="430">
        <v>80.0</v>
      </c>
      <c r="L253" s="468">
        <v>0.0</v>
      </c>
      <c r="M253" s="399"/>
      <c r="N253" s="458"/>
      <c r="O253" s="399"/>
      <c r="P253" s="399"/>
      <c r="Q253" s="399"/>
      <c r="R253" s="399"/>
      <c r="S253" s="400"/>
      <c r="T253" s="439">
        <v>0.0</v>
      </c>
      <c r="U253" s="400"/>
      <c r="V253" s="400"/>
      <c r="W253" s="400"/>
      <c r="X253" s="400"/>
      <c r="Y253" s="400"/>
      <c r="Z253" s="400"/>
      <c r="AA253" s="400">
        <v>0.0</v>
      </c>
      <c r="AB253" s="399"/>
      <c r="AC253" s="401"/>
      <c r="AD253" s="401"/>
      <c r="AE253" s="401"/>
      <c r="AF253" s="401"/>
      <c r="AG253" s="401"/>
      <c r="AH253" s="401"/>
      <c r="AI253" s="399"/>
    </row>
    <row r="254" ht="12.0" customHeight="1">
      <c r="A254" s="399"/>
      <c r="B254" s="467"/>
      <c r="C254" s="399"/>
      <c r="D254" s="399"/>
      <c r="E254" s="399"/>
      <c r="F254" s="399"/>
      <c r="G254" s="399"/>
      <c r="H254" s="399"/>
      <c r="I254" s="399"/>
      <c r="J254" s="399"/>
      <c r="K254" s="399"/>
      <c r="L254" s="469"/>
      <c r="M254" s="399"/>
      <c r="N254" s="399"/>
      <c r="O254" s="399"/>
      <c r="P254" s="399"/>
      <c r="Q254" s="399"/>
      <c r="R254" s="399"/>
      <c r="S254" s="400"/>
      <c r="T254" s="445"/>
      <c r="U254" s="400"/>
      <c r="V254" s="400"/>
      <c r="W254" s="400"/>
      <c r="X254" s="400"/>
      <c r="Y254" s="400"/>
      <c r="Z254" s="400"/>
      <c r="AA254" s="400"/>
      <c r="AB254" s="399"/>
      <c r="AC254" s="401"/>
      <c r="AD254" s="401"/>
      <c r="AE254" s="401"/>
      <c r="AF254" s="401"/>
      <c r="AG254" s="401"/>
      <c r="AH254" s="401"/>
      <c r="AI254" s="399"/>
    </row>
    <row r="255" ht="12.0" customHeight="1">
      <c r="A255" s="535"/>
      <c r="B255" s="542">
        <v>1.1</v>
      </c>
      <c r="C255" s="535" t="s">
        <v>1214</v>
      </c>
      <c r="D255" s="535"/>
      <c r="E255" s="535"/>
      <c r="F255" s="535"/>
      <c r="G255" s="535"/>
      <c r="H255" s="535"/>
      <c r="I255" s="538">
        <v>72.0</v>
      </c>
      <c r="J255" s="535"/>
      <c r="K255" s="538">
        <v>87.12000000000002</v>
      </c>
      <c r="L255" s="538">
        <v>0.0</v>
      </c>
      <c r="M255" s="538">
        <v>0.0</v>
      </c>
      <c r="N255" s="538">
        <v>0.0</v>
      </c>
      <c r="O255" s="538">
        <v>0.0</v>
      </c>
      <c r="P255" s="538">
        <v>0.0</v>
      </c>
      <c r="Q255" s="538">
        <v>0.0</v>
      </c>
      <c r="R255" s="538">
        <v>0.0</v>
      </c>
      <c r="S255" s="537">
        <v>15000.0</v>
      </c>
      <c r="T255" s="537">
        <v>0.0</v>
      </c>
      <c r="U255" s="537">
        <v>0.0</v>
      </c>
      <c r="V255" s="537">
        <v>0.0</v>
      </c>
      <c r="W255" s="537">
        <v>0.0</v>
      </c>
      <c r="X255" s="537">
        <v>0.0</v>
      </c>
      <c r="Y255" s="537">
        <v>0.0</v>
      </c>
      <c r="Z255" s="537">
        <v>0.0</v>
      </c>
      <c r="AA255" s="537">
        <v>15000.0</v>
      </c>
      <c r="AB255" s="535"/>
      <c r="AC255" s="401"/>
      <c r="AD255" s="401"/>
      <c r="AE255" s="401"/>
      <c r="AF255" s="401"/>
      <c r="AG255" s="401"/>
      <c r="AH255" s="401"/>
      <c r="AI255" s="535"/>
    </row>
    <row r="256" ht="12.0" customHeight="1">
      <c r="A256" s="399"/>
      <c r="B256" s="436"/>
      <c r="C256" s="399"/>
      <c r="D256" s="399"/>
      <c r="E256" s="399"/>
      <c r="F256" s="399"/>
      <c r="G256" s="399"/>
      <c r="H256" s="399"/>
      <c r="I256" s="399"/>
      <c r="J256" s="399"/>
      <c r="K256" s="399"/>
      <c r="L256" s="399"/>
      <c r="M256" s="399"/>
      <c r="N256" s="399"/>
      <c r="O256" s="399"/>
      <c r="P256" s="399"/>
      <c r="Q256" s="399"/>
      <c r="R256" s="399"/>
      <c r="S256" s="400"/>
      <c r="T256" s="399"/>
      <c r="U256" s="400"/>
      <c r="V256" s="400"/>
      <c r="W256" s="400"/>
      <c r="X256" s="400"/>
      <c r="Y256" s="400"/>
      <c r="Z256" s="400"/>
      <c r="AA256" s="400"/>
      <c r="AB256" s="399"/>
      <c r="AC256" s="401"/>
      <c r="AD256" s="401"/>
      <c r="AE256" s="401"/>
      <c r="AF256" s="401"/>
      <c r="AG256" s="401"/>
      <c r="AH256" s="401"/>
      <c r="AI256" s="399"/>
    </row>
    <row r="257" ht="12.0" customHeight="1">
      <c r="A257" s="399"/>
      <c r="B257" s="436"/>
      <c r="C257" s="436" t="s">
        <v>981</v>
      </c>
      <c r="D257" s="399" t="s">
        <v>426</v>
      </c>
      <c r="E257" s="399"/>
      <c r="F257" s="399"/>
      <c r="G257" s="399"/>
      <c r="H257" s="436" t="s">
        <v>882</v>
      </c>
      <c r="I257" s="431">
        <v>24.0</v>
      </c>
      <c r="J257" s="470">
        <v>1.2100000000000002</v>
      </c>
      <c r="K257" s="470">
        <v>29.040000000000006</v>
      </c>
      <c r="L257" s="468">
        <v>0.0</v>
      </c>
      <c r="M257" s="431"/>
      <c r="N257" s="431"/>
      <c r="O257" s="431"/>
      <c r="P257" s="430">
        <v>0.0</v>
      </c>
      <c r="Q257" s="468"/>
      <c r="R257" s="468"/>
      <c r="S257" s="400">
        <v>5000.0</v>
      </c>
      <c r="T257" s="439">
        <v>0.0</v>
      </c>
      <c r="U257" s="400"/>
      <c r="V257" s="400"/>
      <c r="W257" s="400"/>
      <c r="X257" s="400"/>
      <c r="Y257" s="400"/>
      <c r="Z257" s="400"/>
      <c r="AA257" s="400">
        <v>5000.0</v>
      </c>
      <c r="AB257" s="399"/>
      <c r="AC257" s="401"/>
      <c r="AD257" s="401"/>
      <c r="AE257" s="401"/>
      <c r="AF257" s="401"/>
      <c r="AG257" s="401"/>
      <c r="AH257" s="401"/>
      <c r="AI257" s="399"/>
    </row>
    <row r="258" ht="12.0" customHeight="1">
      <c r="A258" s="399"/>
      <c r="B258" s="436"/>
      <c r="C258" s="436"/>
      <c r="D258" s="399"/>
      <c r="E258" s="399"/>
      <c r="F258" s="399"/>
      <c r="G258" s="399"/>
      <c r="H258" s="399"/>
      <c r="I258" s="399"/>
      <c r="J258" s="399"/>
      <c r="K258" s="399"/>
      <c r="L258" s="399"/>
      <c r="M258" s="399"/>
      <c r="N258" s="399"/>
      <c r="O258" s="399"/>
      <c r="P258" s="399"/>
      <c r="Q258" s="399"/>
      <c r="R258" s="399"/>
      <c r="S258" s="472" t="s">
        <v>601</v>
      </c>
      <c r="T258" s="399"/>
      <c r="U258" s="400"/>
      <c r="V258" s="400"/>
      <c r="W258" s="400"/>
      <c r="X258" s="400"/>
      <c r="Y258" s="400"/>
      <c r="Z258" s="400"/>
      <c r="AA258" s="400"/>
      <c r="AB258" s="399"/>
      <c r="AC258" s="401"/>
      <c r="AD258" s="401"/>
      <c r="AE258" s="401"/>
      <c r="AF258" s="401"/>
      <c r="AG258" s="401"/>
      <c r="AH258" s="401"/>
      <c r="AI258" s="399"/>
    </row>
    <row r="259" ht="12.0" customHeight="1">
      <c r="A259" s="399"/>
      <c r="B259" s="436"/>
      <c r="C259" s="436" t="s">
        <v>982</v>
      </c>
      <c r="D259" s="399" t="s">
        <v>895</v>
      </c>
      <c r="E259" s="399"/>
      <c r="F259" s="399"/>
      <c r="G259" s="399"/>
      <c r="H259" s="436" t="s">
        <v>882</v>
      </c>
      <c r="I259" s="431">
        <v>8.0</v>
      </c>
      <c r="J259" s="470">
        <v>1.2100000000000002</v>
      </c>
      <c r="K259" s="470">
        <v>9.680000000000001</v>
      </c>
      <c r="L259" s="468">
        <v>0.0</v>
      </c>
      <c r="M259" s="431"/>
      <c r="N259" s="431"/>
      <c r="O259" s="431"/>
      <c r="P259" s="430">
        <v>0.0</v>
      </c>
      <c r="Q259" s="468"/>
      <c r="R259" s="468"/>
      <c r="S259" s="400">
        <v>5000.0</v>
      </c>
      <c r="T259" s="439">
        <v>0.0</v>
      </c>
      <c r="U259" s="400"/>
      <c r="V259" s="400"/>
      <c r="W259" s="400"/>
      <c r="X259" s="400"/>
      <c r="Y259" s="400"/>
      <c r="Z259" s="400"/>
      <c r="AA259" s="400">
        <v>5000.0</v>
      </c>
      <c r="AB259" s="399"/>
      <c r="AC259" s="401"/>
      <c r="AD259" s="401"/>
      <c r="AE259" s="401"/>
      <c r="AF259" s="401"/>
      <c r="AG259" s="401"/>
      <c r="AH259" s="401"/>
      <c r="AI259" s="399"/>
    </row>
    <row r="260" ht="12.0" customHeight="1">
      <c r="A260" s="399"/>
      <c r="B260" s="436"/>
      <c r="C260" s="436"/>
      <c r="D260" s="399"/>
      <c r="E260" s="399"/>
      <c r="F260" s="399"/>
      <c r="G260" s="399"/>
      <c r="H260" s="399"/>
      <c r="I260" s="399"/>
      <c r="J260" s="399"/>
      <c r="K260" s="399"/>
      <c r="L260" s="399"/>
      <c r="M260" s="399"/>
      <c r="N260" s="399"/>
      <c r="O260" s="399"/>
      <c r="P260" s="399"/>
      <c r="Q260" s="399"/>
      <c r="R260" s="399"/>
      <c r="S260" s="400"/>
      <c r="T260" s="399"/>
      <c r="U260" s="400"/>
      <c r="V260" s="400"/>
      <c r="W260" s="400"/>
      <c r="X260" s="400"/>
      <c r="Y260" s="400"/>
      <c r="Z260" s="400"/>
      <c r="AA260" s="400"/>
      <c r="AB260" s="399"/>
      <c r="AC260" s="401"/>
      <c r="AD260" s="401"/>
      <c r="AE260" s="401"/>
      <c r="AF260" s="401"/>
      <c r="AG260" s="401"/>
      <c r="AH260" s="401"/>
      <c r="AI260" s="399"/>
    </row>
    <row r="261" ht="12.0" customHeight="1">
      <c r="A261" s="399"/>
      <c r="B261" s="436"/>
      <c r="C261" s="436" t="s">
        <v>984</v>
      </c>
      <c r="D261" s="399" t="s">
        <v>428</v>
      </c>
      <c r="E261" s="399"/>
      <c r="F261" s="399"/>
      <c r="G261" s="399"/>
      <c r="H261" s="436" t="s">
        <v>882</v>
      </c>
      <c r="I261" s="431">
        <v>40.0</v>
      </c>
      <c r="J261" s="470">
        <v>1.2100000000000002</v>
      </c>
      <c r="K261" s="470">
        <v>48.400000000000006</v>
      </c>
      <c r="L261" s="468">
        <v>0.0</v>
      </c>
      <c r="M261" s="431"/>
      <c r="N261" s="431"/>
      <c r="O261" s="431"/>
      <c r="P261" s="430">
        <v>0.0</v>
      </c>
      <c r="Q261" s="468"/>
      <c r="R261" s="468"/>
      <c r="S261" s="400">
        <v>5000.0</v>
      </c>
      <c r="T261" s="439">
        <v>0.0</v>
      </c>
      <c r="U261" s="400"/>
      <c r="V261" s="400"/>
      <c r="W261" s="400"/>
      <c r="X261" s="400"/>
      <c r="Y261" s="400"/>
      <c r="Z261" s="400"/>
      <c r="AA261" s="400">
        <v>5000.0</v>
      </c>
      <c r="AB261" s="399"/>
      <c r="AC261" s="401"/>
      <c r="AD261" s="401"/>
      <c r="AE261" s="401"/>
      <c r="AF261" s="401"/>
      <c r="AG261" s="401"/>
      <c r="AH261" s="401"/>
      <c r="AI261" s="399"/>
    </row>
    <row r="262" ht="12.0" customHeight="1">
      <c r="A262" s="399"/>
      <c r="B262" s="436"/>
      <c r="C262" s="399"/>
      <c r="D262" s="399"/>
      <c r="E262" s="399"/>
      <c r="F262" s="399"/>
      <c r="G262" s="399"/>
      <c r="H262" s="399"/>
      <c r="I262" s="399"/>
      <c r="J262" s="399"/>
      <c r="K262" s="399"/>
      <c r="L262" s="399"/>
      <c r="M262" s="399"/>
      <c r="N262" s="399"/>
      <c r="O262" s="399"/>
      <c r="P262" s="399"/>
      <c r="Q262" s="399"/>
      <c r="R262" s="399"/>
      <c r="S262" s="400"/>
      <c r="T262" s="399"/>
      <c r="U262" s="400"/>
      <c r="V262" s="400"/>
      <c r="W262" s="400"/>
      <c r="X262" s="400"/>
      <c r="Y262" s="400"/>
      <c r="Z262" s="400"/>
      <c r="AA262" s="400"/>
      <c r="AB262" s="399"/>
      <c r="AC262" s="401"/>
      <c r="AD262" s="401"/>
      <c r="AE262" s="401"/>
      <c r="AF262" s="401"/>
      <c r="AG262" s="401"/>
      <c r="AH262" s="401"/>
      <c r="AI262" s="399"/>
    </row>
    <row r="263" ht="12.0" customHeight="1">
      <c r="A263" s="535"/>
      <c r="B263" s="542">
        <v>1.11</v>
      </c>
      <c r="C263" s="535" t="s">
        <v>899</v>
      </c>
      <c r="D263" s="535"/>
      <c r="E263" s="535"/>
      <c r="F263" s="535"/>
      <c r="G263" s="535"/>
      <c r="H263" s="539"/>
      <c r="I263" s="543">
        <v>2726.7962025925926</v>
      </c>
      <c r="J263" s="543"/>
      <c r="K263" s="543">
        <v>3012.3962025925925</v>
      </c>
      <c r="L263" s="543">
        <v>0.0</v>
      </c>
      <c r="M263" s="543">
        <v>7200.0516333333335</v>
      </c>
      <c r="N263" s="543">
        <v>42.38000000000001</v>
      </c>
      <c r="O263" s="543">
        <v>7.499999999999999</v>
      </c>
      <c r="P263" s="543">
        <v>237.9</v>
      </c>
      <c r="Q263" s="543">
        <v>29722.539009583335</v>
      </c>
      <c r="R263" s="543">
        <v>193.2</v>
      </c>
      <c r="S263" s="537">
        <v>692739.41</v>
      </c>
      <c r="T263" s="537">
        <v>0.0</v>
      </c>
      <c r="U263" s="537">
        <v>1378925.3042261666</v>
      </c>
      <c r="V263" s="537">
        <v>984.5596800000002</v>
      </c>
      <c r="W263" s="537">
        <v>0.0</v>
      </c>
      <c r="X263" s="537">
        <v>4466.927881481481</v>
      </c>
      <c r="Y263" s="537">
        <v>163383.65635289095</v>
      </c>
      <c r="Z263" s="537">
        <v>85907.0912</v>
      </c>
      <c r="AA263" s="537">
        <v>2326406.9493405395</v>
      </c>
      <c r="AB263" s="535"/>
      <c r="AC263" s="401"/>
      <c r="AD263" s="401"/>
      <c r="AE263" s="401"/>
      <c r="AF263" s="401"/>
      <c r="AG263" s="401"/>
      <c r="AH263" s="401"/>
      <c r="AI263" s="535"/>
    </row>
    <row r="264" ht="12.0" customHeight="1">
      <c r="A264" s="399"/>
      <c r="B264" s="436"/>
      <c r="C264" s="399"/>
      <c r="D264" s="441" t="s">
        <v>238</v>
      </c>
      <c r="E264" s="399"/>
      <c r="F264" s="399"/>
      <c r="G264" s="399"/>
      <c r="H264" s="436"/>
      <c r="I264" s="431"/>
      <c r="J264" s="470"/>
      <c r="K264" s="470"/>
      <c r="L264" s="468"/>
      <c r="M264" s="400"/>
      <c r="N264" s="399"/>
      <c r="O264" s="399"/>
      <c r="P264" s="399"/>
      <c r="Q264" s="399"/>
      <c r="R264" s="399"/>
      <c r="S264" s="400"/>
      <c r="T264" s="399"/>
      <c r="U264" s="400"/>
      <c r="V264" s="400"/>
      <c r="W264" s="400"/>
      <c r="X264" s="400"/>
      <c r="Y264" s="400"/>
      <c r="Z264" s="400"/>
      <c r="AA264" s="400"/>
      <c r="AB264" s="399"/>
      <c r="AC264" s="401"/>
      <c r="AD264" s="401"/>
      <c r="AE264" s="401"/>
      <c r="AF264" s="401"/>
      <c r="AG264" s="401"/>
      <c r="AH264" s="401"/>
      <c r="AI264" s="399"/>
    </row>
    <row r="265" ht="12.0" customHeight="1">
      <c r="A265" s="399"/>
      <c r="B265" s="436"/>
      <c r="C265" s="399"/>
      <c r="D265" s="399" t="s">
        <v>900</v>
      </c>
      <c r="E265" s="399"/>
      <c r="F265" s="399"/>
      <c r="G265" s="399"/>
      <c r="H265" s="436"/>
      <c r="I265" s="431"/>
      <c r="J265" s="470"/>
      <c r="K265" s="470"/>
      <c r="L265" s="468"/>
      <c r="M265" s="400"/>
      <c r="N265" s="399"/>
      <c r="O265" s="399"/>
      <c r="P265" s="399"/>
      <c r="Q265" s="399"/>
      <c r="R265" s="399"/>
      <c r="S265" s="400"/>
      <c r="T265" s="399"/>
      <c r="U265" s="400"/>
      <c r="V265" s="400"/>
      <c r="W265" s="400"/>
      <c r="X265" s="400"/>
      <c r="Y265" s="400"/>
      <c r="Z265" s="400"/>
      <c r="AA265" s="400"/>
      <c r="AB265" s="399"/>
      <c r="AC265" s="401"/>
      <c r="AD265" s="401"/>
      <c r="AE265" s="401"/>
      <c r="AF265" s="401"/>
      <c r="AG265" s="401"/>
      <c r="AH265" s="401"/>
      <c r="AI265" s="399"/>
    </row>
    <row r="266" ht="12.0" customHeight="1">
      <c r="A266" s="399"/>
      <c r="B266" s="436"/>
      <c r="C266" s="399"/>
      <c r="D266" s="399" t="s">
        <v>1215</v>
      </c>
      <c r="E266" s="399"/>
      <c r="F266" s="399"/>
      <c r="G266" s="399"/>
      <c r="H266" s="436"/>
      <c r="I266" s="431"/>
      <c r="J266" s="470"/>
      <c r="K266" s="470"/>
      <c r="L266" s="544" t="s">
        <v>1216</v>
      </c>
      <c r="M266" s="545">
        <v>1026.9445</v>
      </c>
      <c r="N266" s="399" t="s">
        <v>1217</v>
      </c>
      <c r="O266" s="399"/>
      <c r="P266" s="399"/>
      <c r="Q266" s="399"/>
      <c r="R266" s="399"/>
      <c r="S266" s="400"/>
      <c r="T266" s="399"/>
      <c r="U266" s="400"/>
      <c r="V266" s="400"/>
      <c r="W266" s="400"/>
      <c r="X266" s="400"/>
      <c r="Y266" s="400"/>
      <c r="Z266" s="400"/>
      <c r="AA266" s="400"/>
      <c r="AB266" s="399"/>
      <c r="AC266" s="401"/>
      <c r="AD266" s="401"/>
      <c r="AE266" s="401"/>
      <c r="AF266" s="401"/>
      <c r="AG266" s="401"/>
      <c r="AH266" s="401"/>
      <c r="AI266" s="399"/>
    </row>
    <row r="267" ht="12.0" customHeight="1">
      <c r="A267" s="399"/>
      <c r="B267" s="436"/>
      <c r="C267" s="399"/>
      <c r="D267" s="399" t="s">
        <v>908</v>
      </c>
      <c r="E267" s="399"/>
      <c r="F267" s="399"/>
      <c r="G267" s="399"/>
      <c r="H267" s="436"/>
      <c r="I267" s="431"/>
      <c r="J267" s="470"/>
      <c r="K267" s="470"/>
      <c r="L267" s="468"/>
      <c r="M267" s="423">
        <v>789.0445000000001</v>
      </c>
      <c r="N267" s="399" t="s">
        <v>1218</v>
      </c>
      <c r="O267" s="399"/>
      <c r="P267" s="399"/>
      <c r="Q267" s="399"/>
      <c r="R267" s="399"/>
      <c r="S267" s="400"/>
      <c r="T267" s="399"/>
      <c r="U267" s="400"/>
      <c r="V267" s="400"/>
      <c r="W267" s="400"/>
      <c r="X267" s="400"/>
      <c r="Y267" s="400"/>
      <c r="Z267" s="400"/>
      <c r="AA267" s="400"/>
      <c r="AB267" s="399"/>
      <c r="AC267" s="401"/>
      <c r="AD267" s="401"/>
      <c r="AE267" s="401"/>
      <c r="AF267" s="401"/>
      <c r="AG267" s="401"/>
      <c r="AH267" s="401"/>
      <c r="AI267" s="399"/>
    </row>
    <row r="268" ht="12.0" customHeight="1">
      <c r="A268" s="399"/>
      <c r="B268" s="436"/>
      <c r="C268" s="399"/>
      <c r="D268" s="399" t="s">
        <v>1219</v>
      </c>
      <c r="E268" s="399"/>
      <c r="F268" s="399"/>
      <c r="G268" s="399"/>
      <c r="H268" s="436"/>
      <c r="I268" s="431"/>
      <c r="J268" s="470"/>
      <c r="K268" s="470"/>
      <c r="L268" s="468"/>
      <c r="M268" s="400"/>
      <c r="N268" s="399"/>
      <c r="O268" s="399"/>
      <c r="P268" s="399"/>
      <c r="Q268" s="399"/>
      <c r="R268" s="399"/>
      <c r="S268" s="400"/>
      <c r="T268" s="399"/>
      <c r="U268" s="400"/>
      <c r="V268" s="400"/>
      <c r="W268" s="400"/>
      <c r="X268" s="400"/>
      <c r="Y268" s="400"/>
      <c r="Z268" s="400"/>
      <c r="AA268" s="400"/>
      <c r="AB268" s="399"/>
      <c r="AC268" s="401"/>
      <c r="AD268" s="401"/>
      <c r="AE268" s="401"/>
      <c r="AF268" s="401"/>
      <c r="AG268" s="401"/>
      <c r="AH268" s="401"/>
      <c r="AI268" s="399"/>
    </row>
    <row r="269" ht="12.0" customHeight="1">
      <c r="A269" s="399"/>
      <c r="B269" s="436"/>
      <c r="C269" s="399"/>
      <c r="D269" s="399" t="s">
        <v>1220</v>
      </c>
      <c r="E269" s="399"/>
      <c r="F269" s="399"/>
      <c r="G269" s="399"/>
      <c r="H269" s="436"/>
      <c r="I269" s="431"/>
      <c r="J269" s="470"/>
      <c r="K269" s="470"/>
      <c r="L269" s="468"/>
      <c r="M269" s="400"/>
      <c r="N269" s="399"/>
      <c r="O269" s="399"/>
      <c r="P269" s="399"/>
      <c r="Q269" s="399"/>
      <c r="R269" s="399"/>
      <c r="S269" s="400"/>
      <c r="T269" s="399"/>
      <c r="U269" s="400"/>
      <c r="V269" s="400"/>
      <c r="W269" s="400"/>
      <c r="X269" s="400"/>
      <c r="Y269" s="400"/>
      <c r="Z269" s="400"/>
      <c r="AA269" s="400"/>
      <c r="AB269" s="399"/>
      <c r="AC269" s="401"/>
      <c r="AD269" s="401"/>
      <c r="AE269" s="401"/>
      <c r="AF269" s="401"/>
      <c r="AG269" s="401"/>
      <c r="AH269" s="401"/>
      <c r="AI269" s="399"/>
    </row>
    <row r="270" ht="12.0" customHeight="1">
      <c r="A270" s="399"/>
      <c r="B270" s="436"/>
      <c r="C270" s="399"/>
      <c r="D270" s="399" t="s">
        <v>911</v>
      </c>
      <c r="E270" s="399"/>
      <c r="F270" s="399"/>
      <c r="G270" s="399"/>
      <c r="H270" s="436"/>
      <c r="I270" s="431"/>
      <c r="J270" s="470"/>
      <c r="K270" s="470"/>
      <c r="L270" s="468"/>
      <c r="M270" s="400"/>
      <c r="N270" s="399"/>
      <c r="O270" s="399"/>
      <c r="P270" s="399"/>
      <c r="Q270" s="399"/>
      <c r="R270" s="399"/>
      <c r="S270" s="400"/>
      <c r="T270" s="399"/>
      <c r="U270" s="400"/>
      <c r="V270" s="400"/>
      <c r="W270" s="400"/>
      <c r="X270" s="400"/>
      <c r="Y270" s="400"/>
      <c r="Z270" s="400"/>
      <c r="AA270" s="400"/>
      <c r="AB270" s="399"/>
      <c r="AC270" s="401"/>
      <c r="AD270" s="401"/>
      <c r="AE270" s="401"/>
      <c r="AF270" s="401"/>
      <c r="AG270" s="401"/>
      <c r="AH270" s="401"/>
      <c r="AI270" s="399"/>
    </row>
    <row r="271" ht="12.0" customHeight="1">
      <c r="A271" s="399"/>
      <c r="B271" s="436"/>
      <c r="C271" s="399"/>
      <c r="D271" s="399" t="s">
        <v>1221</v>
      </c>
      <c r="E271" s="399"/>
      <c r="F271" s="399"/>
      <c r="G271" s="399"/>
      <c r="H271" s="436"/>
      <c r="I271" s="431"/>
      <c r="J271" s="470"/>
      <c r="K271" s="470"/>
      <c r="L271" s="468"/>
      <c r="M271" s="400"/>
      <c r="N271" s="399"/>
      <c r="O271" s="399"/>
      <c r="P271" s="399"/>
      <c r="Q271" s="399"/>
      <c r="R271" s="399"/>
      <c r="S271" s="400"/>
      <c r="T271" s="399"/>
      <c r="U271" s="400"/>
      <c r="V271" s="400"/>
      <c r="W271" s="400"/>
      <c r="X271" s="400"/>
      <c r="Y271" s="400"/>
      <c r="Z271" s="400"/>
      <c r="AA271" s="400"/>
      <c r="AB271" s="399"/>
      <c r="AC271" s="401"/>
      <c r="AD271" s="401"/>
      <c r="AE271" s="401"/>
      <c r="AF271" s="401"/>
      <c r="AG271" s="401"/>
      <c r="AH271" s="401"/>
      <c r="AI271" s="399"/>
    </row>
    <row r="272" ht="12.0" customHeight="1">
      <c r="A272" s="399"/>
      <c r="B272" s="436"/>
      <c r="C272" s="399"/>
      <c r="D272" s="399" t="s">
        <v>1222</v>
      </c>
      <c r="E272" s="399"/>
      <c r="F272" s="399"/>
      <c r="G272" s="399"/>
      <c r="H272" s="436"/>
      <c r="I272" s="431"/>
      <c r="J272" s="470"/>
      <c r="K272" s="470"/>
      <c r="L272" s="468"/>
      <c r="M272" s="400"/>
      <c r="N272" s="399"/>
      <c r="O272" s="399"/>
      <c r="P272" s="399"/>
      <c r="Q272" s="399"/>
      <c r="R272" s="399"/>
      <c r="S272" s="400"/>
      <c r="T272" s="399"/>
      <c r="U272" s="400"/>
      <c r="V272" s="400"/>
      <c r="W272" s="400"/>
      <c r="X272" s="400"/>
      <c r="Y272" s="400"/>
      <c r="Z272" s="400"/>
      <c r="AA272" s="400"/>
      <c r="AB272" s="399"/>
      <c r="AC272" s="401"/>
      <c r="AD272" s="401"/>
      <c r="AE272" s="401"/>
      <c r="AF272" s="401"/>
      <c r="AG272" s="401"/>
      <c r="AH272" s="401"/>
      <c r="AI272" s="399"/>
    </row>
    <row r="273" ht="12.0" customHeight="1">
      <c r="A273" s="399"/>
      <c r="B273" s="436"/>
      <c r="C273" s="399"/>
      <c r="D273" s="399"/>
      <c r="E273" s="399"/>
      <c r="F273" s="399"/>
      <c r="G273" s="399"/>
      <c r="H273" s="436"/>
      <c r="I273" s="431"/>
      <c r="J273" s="470"/>
      <c r="K273" s="470"/>
      <c r="L273" s="468"/>
      <c r="M273" s="400"/>
      <c r="N273" s="399"/>
      <c r="O273" s="399"/>
      <c r="P273" s="399"/>
      <c r="Q273" s="399"/>
      <c r="R273" s="399"/>
      <c r="S273" s="400"/>
      <c r="T273" s="399"/>
      <c r="U273" s="400"/>
      <c r="V273" s="400"/>
      <c r="W273" s="400"/>
      <c r="X273" s="400"/>
      <c r="Y273" s="400"/>
      <c r="Z273" s="400"/>
      <c r="AA273" s="400"/>
      <c r="AB273" s="399"/>
      <c r="AC273" s="401"/>
      <c r="AD273" s="401"/>
      <c r="AE273" s="401"/>
      <c r="AF273" s="401"/>
      <c r="AG273" s="401"/>
      <c r="AH273" s="401"/>
      <c r="AI273" s="399"/>
    </row>
    <row r="274" ht="12.0" customHeight="1">
      <c r="A274" s="546"/>
      <c r="B274" s="547"/>
      <c r="C274" s="546" t="s">
        <v>1223</v>
      </c>
      <c r="D274" s="546" t="s">
        <v>1224</v>
      </c>
      <c r="E274" s="546"/>
      <c r="F274" s="546"/>
      <c r="G274" s="546"/>
      <c r="H274" s="547"/>
      <c r="I274" s="548">
        <v>1370.152485925926</v>
      </c>
      <c r="J274" s="549"/>
      <c r="K274" s="548">
        <v>1465.352485925926</v>
      </c>
      <c r="L274" s="548">
        <v>0.0</v>
      </c>
      <c r="M274" s="548">
        <v>7158.749333333333</v>
      </c>
      <c r="N274" s="548">
        <v>2.47</v>
      </c>
      <c r="O274" s="548">
        <v>0.6985294117647058</v>
      </c>
      <c r="P274" s="548">
        <v>237.9</v>
      </c>
      <c r="Q274" s="548">
        <v>22684.012339583336</v>
      </c>
      <c r="R274" s="548">
        <v>0.0</v>
      </c>
      <c r="S274" s="550">
        <v>692739.41</v>
      </c>
      <c r="T274" s="550">
        <v>0.0</v>
      </c>
      <c r="U274" s="550">
        <v>1376662.7736431665</v>
      </c>
      <c r="V274" s="550">
        <v>70.74992</v>
      </c>
      <c r="W274" s="550">
        <v>0.0</v>
      </c>
      <c r="X274" s="550">
        <v>4466.927881481481</v>
      </c>
      <c r="Y274" s="550">
        <v>130884.78012350823</v>
      </c>
      <c r="Z274" s="550">
        <v>0.0</v>
      </c>
      <c r="AA274" s="550">
        <v>2204824.6415681564</v>
      </c>
      <c r="AB274" s="546"/>
      <c r="AC274" s="401"/>
      <c r="AD274" s="401"/>
      <c r="AE274" s="401"/>
      <c r="AF274" s="401"/>
      <c r="AG274" s="401"/>
      <c r="AH274" s="401"/>
      <c r="AI274" s="546"/>
    </row>
    <row r="275" ht="12.0" customHeight="1">
      <c r="A275" s="399"/>
      <c r="B275" s="436"/>
      <c r="C275" s="399"/>
      <c r="D275" s="399"/>
      <c r="E275" s="399"/>
      <c r="F275" s="399"/>
      <c r="G275" s="399"/>
      <c r="H275" s="436"/>
      <c r="I275" s="401" t="s">
        <v>477</v>
      </c>
      <c r="J275" s="399"/>
      <c r="K275" s="477">
        <f t="array" ref="K275">SUM(IF(D285:D344="clean",Q285:Q344),0)-K292</f>
        <v>133.3344</v>
      </c>
      <c r="L275" s="468"/>
      <c r="M275" s="400"/>
      <c r="N275" s="399"/>
      <c r="O275" s="399"/>
      <c r="P275" s="399"/>
      <c r="Q275" s="399"/>
      <c r="R275" s="399"/>
      <c r="S275" s="400"/>
      <c r="T275" s="399"/>
      <c r="U275" s="400"/>
      <c r="V275" s="400"/>
      <c r="W275" s="400"/>
      <c r="X275" s="400"/>
      <c r="Y275" s="400"/>
      <c r="Z275" s="400"/>
      <c r="AA275" s="400"/>
      <c r="AB275" s="399"/>
      <c r="AC275" s="551">
        <f>(K275)*$H$1041/C$2</f>
        <v>1.201791386</v>
      </c>
      <c r="AD275" s="401"/>
      <c r="AE275" s="401">
        <f>(Q274-Q291-Q350-Q401)/C$2</f>
        <v>0.009311167903</v>
      </c>
      <c r="AF275" s="401"/>
      <c r="AG275" s="401"/>
      <c r="AH275" s="401"/>
      <c r="AI275" s="399"/>
    </row>
    <row r="276" ht="12.0" customHeight="1">
      <c r="A276" s="399"/>
      <c r="B276" s="436"/>
      <c r="C276" s="399"/>
      <c r="D276" s="399"/>
      <c r="E276" s="399"/>
      <c r="F276" s="399"/>
      <c r="G276" s="399"/>
      <c r="H276" s="436"/>
      <c r="I276" s="401" t="s">
        <v>510</v>
      </c>
      <c r="J276" s="399"/>
      <c r="K276" s="477">
        <f t="array" ref="K276">SUM(IF(D285:D344="contaminated",Q285:Q344),0)-K293</f>
        <v>0</v>
      </c>
      <c r="L276" s="468"/>
      <c r="M276" s="400"/>
      <c r="N276" s="399"/>
      <c r="O276" s="399"/>
      <c r="P276" s="399"/>
      <c r="Q276" s="399"/>
      <c r="R276" s="399"/>
      <c r="S276" s="400"/>
      <c r="T276" s="399"/>
      <c r="U276" s="400"/>
      <c r="V276" s="400"/>
      <c r="W276" s="400"/>
      <c r="X276" s="400"/>
      <c r="Y276" s="400"/>
      <c r="Z276" s="400"/>
      <c r="AA276" s="400"/>
      <c r="AB276" s="399"/>
      <c r="AC276" s="401"/>
      <c r="AD276" s="401"/>
      <c r="AE276" s="401"/>
      <c r="AF276" s="401"/>
      <c r="AG276" s="401">
        <v>0.0</v>
      </c>
      <c r="AH276" s="401"/>
      <c r="AI276" s="399"/>
    </row>
    <row r="277" ht="12.0" customHeight="1">
      <c r="A277" s="399"/>
      <c r="B277" s="436"/>
      <c r="C277" s="399"/>
      <c r="D277" s="399"/>
      <c r="E277" s="399"/>
      <c r="F277" s="399"/>
      <c r="G277" s="399"/>
      <c r="H277" s="436"/>
      <c r="I277" s="401" t="s">
        <v>511</v>
      </c>
      <c r="J277" s="399"/>
      <c r="K277" s="477">
        <f t="array" ref="K277">SUM(IF(D285:D344="Hazardous",Q285:Q344),0)-K294</f>
        <v>0</v>
      </c>
      <c r="L277" s="468"/>
      <c r="M277" s="400"/>
      <c r="N277" s="399"/>
      <c r="O277" s="399"/>
      <c r="P277" s="399"/>
      <c r="Q277" s="399"/>
      <c r="R277" s="399"/>
      <c r="S277" s="400"/>
      <c r="T277" s="399"/>
      <c r="U277" s="400"/>
      <c r="V277" s="400"/>
      <c r="W277" s="400"/>
      <c r="X277" s="400"/>
      <c r="Y277" s="400"/>
      <c r="Z277" s="400"/>
      <c r="AA277" s="400"/>
      <c r="AB277" s="399"/>
      <c r="AC277" s="401"/>
      <c r="AD277" s="401"/>
      <c r="AE277" s="401"/>
      <c r="AF277" s="477">
        <f>(N274-N291)</f>
        <v>0</v>
      </c>
      <c r="AG277" s="401"/>
      <c r="AH277" s="401"/>
      <c r="AI277" s="399"/>
    </row>
    <row r="278" ht="12.0" customHeight="1">
      <c r="A278" s="399"/>
      <c r="B278" s="436"/>
      <c r="C278" s="399"/>
      <c r="D278" s="399"/>
      <c r="E278" s="399"/>
      <c r="F278" s="399"/>
      <c r="G278" s="399"/>
      <c r="H278" s="436"/>
      <c r="I278" s="401" t="s">
        <v>483</v>
      </c>
      <c r="J278" s="399"/>
      <c r="K278" s="477">
        <f t="array" ref="K278">SUM(IF(D285:D344="Mixed",Q285:Q344),0)-K295</f>
        <v>0</v>
      </c>
      <c r="L278" s="468"/>
      <c r="M278" s="400"/>
      <c r="N278" s="399"/>
      <c r="O278" s="399"/>
      <c r="P278" s="399"/>
      <c r="Q278" s="399"/>
      <c r="R278" s="399"/>
      <c r="S278" s="400"/>
      <c r="T278" s="399"/>
      <c r="U278" s="400"/>
      <c r="V278" s="400"/>
      <c r="W278" s="400"/>
      <c r="X278" s="400"/>
      <c r="Y278" s="400"/>
      <c r="Z278" s="400"/>
      <c r="AA278" s="400"/>
      <c r="AB278" s="399"/>
      <c r="AC278" s="401"/>
      <c r="AD278" s="401"/>
      <c r="AE278" s="401"/>
      <c r="AF278" s="401"/>
      <c r="AG278" s="401"/>
      <c r="AH278" s="477">
        <f>P274-P291</f>
        <v>0</v>
      </c>
      <c r="AI278" s="399"/>
    </row>
    <row r="279" ht="12.0" customHeight="1">
      <c r="A279" s="399"/>
      <c r="B279" s="436"/>
      <c r="C279" s="399"/>
      <c r="D279" s="399"/>
      <c r="E279" s="399"/>
      <c r="F279" s="399"/>
      <c r="G279" s="399"/>
      <c r="H279" s="436"/>
      <c r="I279" s="431"/>
      <c r="J279" s="470"/>
      <c r="K279" s="470"/>
      <c r="L279" s="468"/>
      <c r="M279" s="400"/>
      <c r="N279" s="399"/>
      <c r="O279" s="399"/>
      <c r="P279" s="399"/>
      <c r="Q279" s="399"/>
      <c r="R279" s="399"/>
      <c r="S279" s="400"/>
      <c r="T279" s="399"/>
      <c r="U279" s="400"/>
      <c r="V279" s="400"/>
      <c r="W279" s="400"/>
      <c r="X279" s="400"/>
      <c r="Y279" s="400"/>
      <c r="Z279" s="400"/>
      <c r="AA279" s="400"/>
      <c r="AB279" s="399"/>
      <c r="AC279" s="401"/>
      <c r="AD279" s="401"/>
      <c r="AE279" s="401"/>
      <c r="AF279" s="401"/>
      <c r="AG279" s="401"/>
      <c r="AH279" s="401"/>
      <c r="AI279" s="399"/>
    </row>
    <row r="280" ht="12.0" customHeight="1">
      <c r="A280" s="399"/>
      <c r="B280" s="436"/>
      <c r="C280" s="399"/>
      <c r="D280" s="399"/>
      <c r="E280" s="399"/>
      <c r="F280" s="399"/>
      <c r="G280" s="399"/>
      <c r="H280" s="436"/>
      <c r="I280" s="431"/>
      <c r="J280" s="470"/>
      <c r="K280" s="470"/>
      <c r="L280" s="468"/>
      <c r="M280" s="400"/>
      <c r="N280" s="399"/>
      <c r="O280" s="399"/>
      <c r="P280" s="399"/>
      <c r="Q280" s="399"/>
      <c r="R280" s="399"/>
      <c r="S280" s="400"/>
      <c r="T280" s="399"/>
      <c r="U280" s="400"/>
      <c r="V280" s="400"/>
      <c r="W280" s="400"/>
      <c r="X280" s="400"/>
      <c r="Y280" s="400"/>
      <c r="Z280" s="400"/>
      <c r="AA280" s="400"/>
      <c r="AB280" s="399"/>
      <c r="AC280" s="401"/>
      <c r="AD280" s="401"/>
      <c r="AE280" s="401"/>
      <c r="AF280" s="401"/>
      <c r="AG280" s="401"/>
      <c r="AH280" s="401"/>
      <c r="AI280" s="399"/>
    </row>
    <row r="281" ht="12.0" customHeight="1">
      <c r="A281" s="399"/>
      <c r="B281" s="436"/>
      <c r="C281" s="436" t="s">
        <v>1225</v>
      </c>
      <c r="D281" s="399" t="s">
        <v>603</v>
      </c>
      <c r="E281" s="399"/>
      <c r="F281" s="399"/>
      <c r="G281" s="399"/>
      <c r="H281" s="436" t="s">
        <v>410</v>
      </c>
      <c r="I281" s="423">
        <v>40.0</v>
      </c>
      <c r="J281" s="470">
        <v>1.0</v>
      </c>
      <c r="K281" s="431">
        <v>40.0</v>
      </c>
      <c r="L281" s="468">
        <v>0.0</v>
      </c>
      <c r="M281" s="431"/>
      <c r="N281" s="431"/>
      <c r="O281" s="431"/>
      <c r="P281" s="430"/>
      <c r="Q281" s="468">
        <v>100.0</v>
      </c>
      <c r="R281" s="468"/>
      <c r="S281" s="400"/>
      <c r="T281" s="439">
        <v>0.0</v>
      </c>
      <c r="U281" s="400"/>
      <c r="V281" s="400"/>
      <c r="W281" s="400"/>
      <c r="X281" s="400"/>
      <c r="Y281" s="400">
        <v>461.7283950617284</v>
      </c>
      <c r="Z281" s="400"/>
      <c r="AA281" s="400">
        <v>461.7283950617284</v>
      </c>
      <c r="AB281" s="399"/>
      <c r="AC281" s="401"/>
      <c r="AD281" s="401"/>
      <c r="AE281" s="401"/>
      <c r="AF281" s="401"/>
      <c r="AG281" s="401"/>
      <c r="AH281" s="401"/>
      <c r="AI281" s="399"/>
    </row>
    <row r="282" ht="12.0" customHeight="1">
      <c r="A282" s="399"/>
      <c r="B282" s="436"/>
      <c r="C282" s="399"/>
      <c r="D282" s="399"/>
      <c r="E282" s="399"/>
      <c r="F282" s="399"/>
      <c r="G282" s="399"/>
      <c r="H282" s="399"/>
      <c r="I282" s="399"/>
      <c r="J282" s="436"/>
      <c r="K282" s="455"/>
      <c r="L282" s="436"/>
      <c r="M282" s="399"/>
      <c r="N282" s="399"/>
      <c r="O282" s="436"/>
      <c r="P282" s="399"/>
      <c r="Q282" s="399"/>
      <c r="R282" s="399"/>
      <c r="S282" s="400"/>
      <c r="T282" s="399"/>
      <c r="U282" s="400"/>
      <c r="V282" s="400"/>
      <c r="W282" s="400"/>
      <c r="X282" s="400"/>
      <c r="Y282" s="400"/>
      <c r="Z282" s="400"/>
      <c r="AA282" s="400"/>
      <c r="AB282" s="399"/>
      <c r="AC282" s="401"/>
      <c r="AD282" s="401"/>
      <c r="AE282" s="401"/>
      <c r="AF282" s="401"/>
      <c r="AG282" s="401"/>
      <c r="AH282" s="401"/>
      <c r="AI282" s="399"/>
    </row>
    <row r="283" ht="12.0" customHeight="1">
      <c r="A283" s="399"/>
      <c r="B283" s="436"/>
      <c r="C283" s="399"/>
      <c r="D283" s="399"/>
      <c r="E283" s="399"/>
      <c r="F283" s="399"/>
      <c r="G283" s="399"/>
      <c r="H283" s="399"/>
      <c r="I283" s="399"/>
      <c r="J283" s="399"/>
      <c r="K283" s="436" t="s">
        <v>607</v>
      </c>
      <c r="L283" s="436" t="s">
        <v>541</v>
      </c>
      <c r="M283" s="436" t="s">
        <v>648</v>
      </c>
      <c r="N283" s="399"/>
      <c r="O283" s="399"/>
      <c r="P283" s="436"/>
      <c r="Q283" s="399"/>
      <c r="R283" s="399"/>
      <c r="S283" s="400"/>
      <c r="T283" s="399"/>
      <c r="U283" s="400"/>
      <c r="V283" s="400"/>
      <c r="W283" s="400"/>
      <c r="X283" s="400"/>
      <c r="Y283" s="400"/>
      <c r="Z283" s="400"/>
      <c r="AA283" s="400"/>
      <c r="AB283" s="399"/>
      <c r="AC283" s="401"/>
      <c r="AD283" s="401"/>
      <c r="AE283" s="401"/>
      <c r="AF283" s="401"/>
      <c r="AG283" s="401"/>
      <c r="AH283" s="401"/>
      <c r="AI283" s="399"/>
    </row>
    <row r="284" ht="12.0" customHeight="1">
      <c r="A284" s="399"/>
      <c r="B284" s="436"/>
      <c r="C284" s="399"/>
      <c r="D284" s="469"/>
      <c r="E284" s="441" t="s">
        <v>609</v>
      </c>
      <c r="F284" s="399"/>
      <c r="G284" s="435" t="s">
        <v>357</v>
      </c>
      <c r="H284" s="435" t="s">
        <v>610</v>
      </c>
      <c r="I284" s="435" t="s">
        <v>611</v>
      </c>
      <c r="J284" s="435" t="s">
        <v>612</v>
      </c>
      <c r="K284" s="435" t="s">
        <v>613</v>
      </c>
      <c r="L284" s="435" t="s">
        <v>614</v>
      </c>
      <c r="M284" s="435" t="s">
        <v>615</v>
      </c>
      <c r="N284" s="399"/>
      <c r="O284" s="399"/>
      <c r="P284" s="435" t="s">
        <v>373</v>
      </c>
      <c r="Q284" s="399"/>
      <c r="R284" s="399"/>
      <c r="S284" s="400"/>
      <c r="T284" s="399"/>
      <c r="U284" s="400"/>
      <c r="V284" s="400"/>
      <c r="W284" s="400"/>
      <c r="X284" s="400"/>
      <c r="Y284" s="400"/>
      <c r="Z284" s="400"/>
      <c r="AA284" s="400"/>
      <c r="AB284" s="399"/>
      <c r="AC284" s="401"/>
      <c r="AD284" s="401"/>
      <c r="AE284" s="401"/>
      <c r="AF284" s="401"/>
      <c r="AG284" s="401"/>
      <c r="AH284" s="401"/>
      <c r="AI284" s="399"/>
    </row>
    <row r="285" ht="12.0" customHeight="1">
      <c r="A285" s="399"/>
      <c r="B285" s="436"/>
      <c r="C285" s="399"/>
      <c r="D285" s="399" t="s">
        <v>477</v>
      </c>
      <c r="E285" s="399" t="s">
        <v>654</v>
      </c>
      <c r="F285" s="399"/>
      <c r="G285" s="483"/>
      <c r="H285" s="455"/>
      <c r="I285" s="436"/>
      <c r="J285" s="455">
        <v>100.0</v>
      </c>
      <c r="K285" s="438">
        <v>0.0</v>
      </c>
      <c r="L285" s="431">
        <v>100.0</v>
      </c>
      <c r="M285" s="431">
        <v>0.12345679012345678</v>
      </c>
      <c r="N285" s="436"/>
      <c r="O285" s="399" t="s">
        <v>629</v>
      </c>
      <c r="P285" s="431">
        <v>1.0</v>
      </c>
      <c r="Q285" s="455">
        <v>40.0</v>
      </c>
      <c r="R285" s="424" t="s">
        <v>655</v>
      </c>
      <c r="S285" s="400"/>
      <c r="T285" s="399"/>
      <c r="U285" s="400"/>
      <c r="V285" s="400"/>
      <c r="W285" s="400"/>
      <c r="X285" s="400"/>
      <c r="Y285" s="400"/>
      <c r="Z285" s="400"/>
      <c r="AA285" s="400"/>
      <c r="AB285" s="399"/>
      <c r="AC285" s="401"/>
      <c r="AD285" s="401"/>
      <c r="AE285" s="401"/>
      <c r="AF285" s="401"/>
      <c r="AG285" s="401"/>
      <c r="AH285" s="401"/>
      <c r="AI285" s="399"/>
    </row>
    <row r="286" ht="12.0" customHeight="1">
      <c r="A286" s="399"/>
      <c r="B286" s="436"/>
      <c r="C286" s="399"/>
      <c r="D286" s="399"/>
      <c r="E286" s="399"/>
      <c r="F286" s="399"/>
      <c r="G286" s="436"/>
      <c r="H286" s="455"/>
      <c r="I286" s="399"/>
      <c r="J286" s="455"/>
      <c r="K286" s="438"/>
      <c r="L286" s="431">
        <v>100.0</v>
      </c>
      <c r="M286" s="431">
        <v>0.12345679012345678</v>
      </c>
      <c r="N286" s="436"/>
      <c r="O286" s="399"/>
      <c r="P286" s="399"/>
      <c r="Q286" s="455">
        <v>40.0</v>
      </c>
      <c r="R286" s="424"/>
      <c r="S286" s="400"/>
      <c r="T286" s="399"/>
      <c r="U286" s="400"/>
      <c r="V286" s="400"/>
      <c r="W286" s="400"/>
      <c r="X286" s="400"/>
      <c r="Y286" s="400"/>
      <c r="Z286" s="400"/>
      <c r="AA286" s="400"/>
      <c r="AB286" s="399"/>
      <c r="AC286" s="401"/>
      <c r="AD286" s="401"/>
      <c r="AE286" s="401"/>
      <c r="AF286" s="401"/>
      <c r="AG286" s="401"/>
      <c r="AH286" s="401"/>
      <c r="AI286" s="399"/>
    </row>
    <row r="287" ht="12.0" customHeight="1">
      <c r="A287" s="399"/>
      <c r="B287" s="436"/>
      <c r="C287" s="399"/>
      <c r="D287" s="399"/>
      <c r="E287" s="399"/>
      <c r="F287" s="399"/>
      <c r="G287" s="399"/>
      <c r="H287" s="399"/>
      <c r="I287" s="399"/>
      <c r="J287" s="436"/>
      <c r="K287" s="455"/>
      <c r="L287" s="436"/>
      <c r="M287" s="399"/>
      <c r="N287" s="399"/>
      <c r="O287" s="436"/>
      <c r="P287" s="399"/>
      <c r="Q287" s="399"/>
      <c r="R287" s="399"/>
      <c r="S287" s="400"/>
      <c r="T287" s="399"/>
      <c r="U287" s="400"/>
      <c r="V287" s="400"/>
      <c r="W287" s="400"/>
      <c r="X287" s="400"/>
      <c r="Y287" s="400"/>
      <c r="Z287" s="400"/>
      <c r="AA287" s="400"/>
      <c r="AB287" s="399"/>
      <c r="AC287" s="401"/>
      <c r="AD287" s="401"/>
      <c r="AE287" s="401"/>
      <c r="AF287" s="401"/>
      <c r="AG287" s="401"/>
      <c r="AH287" s="401"/>
      <c r="AI287" s="399"/>
    </row>
    <row r="288" ht="12.0" customHeight="1">
      <c r="A288" s="399"/>
      <c r="B288" s="436"/>
      <c r="C288" s="399"/>
      <c r="D288" s="399"/>
      <c r="E288" s="441" t="s">
        <v>544</v>
      </c>
      <c r="F288" s="399"/>
      <c r="G288" s="435" t="s">
        <v>553</v>
      </c>
      <c r="H288" s="479" t="s">
        <v>631</v>
      </c>
      <c r="I288" s="435" t="s">
        <v>632</v>
      </c>
      <c r="J288" s="479" t="s">
        <v>633</v>
      </c>
      <c r="K288" s="442" t="s">
        <v>634</v>
      </c>
      <c r="L288" s="479" t="s">
        <v>635</v>
      </c>
      <c r="M288" s="431"/>
      <c r="N288" s="436"/>
      <c r="O288" s="399"/>
      <c r="P288" s="455"/>
      <c r="Q288" s="399"/>
      <c r="R288" s="399"/>
      <c r="S288" s="400"/>
      <c r="T288" s="399"/>
      <c r="U288" s="400"/>
      <c r="V288" s="400"/>
      <c r="W288" s="400"/>
      <c r="X288" s="400"/>
      <c r="Y288" s="400"/>
      <c r="Z288" s="400"/>
      <c r="AA288" s="400"/>
      <c r="AB288" s="399"/>
      <c r="AC288" s="401"/>
      <c r="AD288" s="401"/>
      <c r="AE288" s="401"/>
      <c r="AF288" s="401"/>
      <c r="AG288" s="401"/>
      <c r="AH288" s="401"/>
      <c r="AI288" s="399"/>
    </row>
    <row r="289" ht="12.0" customHeight="1">
      <c r="A289" s="399"/>
      <c r="B289" s="436"/>
      <c r="C289" s="399"/>
      <c r="D289" s="399"/>
      <c r="E289" s="399" t="s">
        <v>636</v>
      </c>
      <c r="F289" s="399"/>
      <c r="G289" s="480">
        <v>100.0</v>
      </c>
      <c r="H289" s="480">
        <v>0.12345679012345678</v>
      </c>
      <c r="I289" s="456">
        <v>0.0</v>
      </c>
      <c r="J289" s="456">
        <v>61.72839506172839</v>
      </c>
      <c r="K289" s="456">
        <v>400.0</v>
      </c>
      <c r="L289" s="456">
        <v>461.7283950617284</v>
      </c>
      <c r="M289" s="431"/>
      <c r="N289" s="436"/>
      <c r="O289" s="399"/>
      <c r="P289" s="455"/>
      <c r="Q289" s="399"/>
      <c r="R289" s="399"/>
      <c r="S289" s="400"/>
      <c r="T289" s="399"/>
      <c r="U289" s="400"/>
      <c r="V289" s="400"/>
      <c r="W289" s="400"/>
      <c r="X289" s="400"/>
      <c r="Y289" s="400"/>
      <c r="Z289" s="400"/>
      <c r="AA289" s="400"/>
      <c r="AB289" s="399"/>
      <c r="AC289" s="401"/>
      <c r="AD289" s="401"/>
      <c r="AE289" s="401"/>
      <c r="AF289" s="401"/>
      <c r="AG289" s="401"/>
      <c r="AH289" s="401"/>
      <c r="AI289" s="399"/>
    </row>
    <row r="290" ht="12.0" customHeight="1">
      <c r="A290" s="399"/>
      <c r="B290" s="436"/>
      <c r="C290" s="399"/>
      <c r="D290" s="399"/>
      <c r="E290" s="399"/>
      <c r="F290" s="399"/>
      <c r="G290" s="399"/>
      <c r="H290" s="436"/>
      <c r="I290" s="431"/>
      <c r="J290" s="470"/>
      <c r="K290" s="470"/>
      <c r="L290" s="468"/>
      <c r="M290" s="400"/>
      <c r="N290" s="399"/>
      <c r="O290" s="399"/>
      <c r="P290" s="399"/>
      <c r="Q290" s="399"/>
      <c r="R290" s="399"/>
      <c r="S290" s="400"/>
      <c r="T290" s="399"/>
      <c r="U290" s="400"/>
      <c r="V290" s="400"/>
      <c r="W290" s="400"/>
      <c r="X290" s="400"/>
      <c r="Y290" s="400"/>
      <c r="Z290" s="400"/>
      <c r="AA290" s="400"/>
      <c r="AB290" s="399"/>
      <c r="AC290" s="401"/>
      <c r="AD290" s="401"/>
      <c r="AE290" s="401"/>
      <c r="AF290" s="401"/>
      <c r="AG290" s="401"/>
      <c r="AH290" s="401"/>
      <c r="AI290" s="399"/>
    </row>
    <row r="291" ht="12.0" customHeight="1">
      <c r="A291" s="399"/>
      <c r="B291" s="436"/>
      <c r="C291" s="436" t="s">
        <v>1226</v>
      </c>
      <c r="D291" s="399" t="s">
        <v>906</v>
      </c>
      <c r="E291" s="399"/>
      <c r="F291" s="399"/>
      <c r="G291" s="399"/>
      <c r="H291" s="436" t="s">
        <v>410</v>
      </c>
      <c r="I291" s="423">
        <v>85.35616000000002</v>
      </c>
      <c r="J291" s="470">
        <v>1.0</v>
      </c>
      <c r="K291" s="431">
        <v>85.35616000000002</v>
      </c>
      <c r="L291" s="468">
        <v>0.0</v>
      </c>
      <c r="M291" s="431"/>
      <c r="N291" s="431">
        <v>2.47</v>
      </c>
      <c r="O291" s="431">
        <v>0.6985294117647058</v>
      </c>
      <c r="P291" s="430">
        <v>237.9</v>
      </c>
      <c r="Q291" s="468">
        <v>12.35</v>
      </c>
      <c r="R291" s="430">
        <v>0.0</v>
      </c>
      <c r="S291" s="400"/>
      <c r="T291" s="439">
        <v>0.0</v>
      </c>
      <c r="U291" s="400"/>
      <c r="V291" s="400">
        <v>70.74992</v>
      </c>
      <c r="W291" s="400"/>
      <c r="X291" s="400">
        <v>4466.927881481481</v>
      </c>
      <c r="Y291" s="400">
        <v>57.023456790123454</v>
      </c>
      <c r="Z291" s="400">
        <v>0.0</v>
      </c>
      <c r="AA291" s="400">
        <v>4594.701258271604</v>
      </c>
      <c r="AB291" s="399"/>
      <c r="AC291" s="401"/>
      <c r="AD291" s="401"/>
      <c r="AE291" s="401"/>
      <c r="AF291" s="401"/>
      <c r="AG291" s="401"/>
      <c r="AH291" s="401"/>
      <c r="AI291" s="399"/>
    </row>
    <row r="292" ht="12.0" customHeight="1">
      <c r="A292" s="399"/>
      <c r="B292" s="436"/>
      <c r="C292" s="436"/>
      <c r="D292" s="399"/>
      <c r="E292" s="399"/>
      <c r="F292" s="399"/>
      <c r="G292" s="399"/>
      <c r="H292" s="436"/>
      <c r="I292" s="401" t="s">
        <v>477</v>
      </c>
      <c r="J292" s="399"/>
      <c r="K292" s="477">
        <f t="array" ref="K292">SUM(IF(D299:D303="clean",Q299:Q303),0)</f>
        <v>6.7925</v>
      </c>
      <c r="L292" s="468"/>
      <c r="M292" s="431"/>
      <c r="N292" s="431"/>
      <c r="O292" s="431"/>
      <c r="P292" s="430"/>
      <c r="Q292" s="468"/>
      <c r="R292" s="430"/>
      <c r="S292" s="400"/>
      <c r="T292" s="439"/>
      <c r="U292" s="400"/>
      <c r="V292" s="400"/>
      <c r="W292" s="400"/>
      <c r="X292" s="400"/>
      <c r="Y292" s="400"/>
      <c r="Z292" s="400"/>
      <c r="AA292" s="400"/>
      <c r="AB292" s="399"/>
      <c r="AC292" s="401"/>
      <c r="AD292" s="401"/>
      <c r="AE292" s="401"/>
      <c r="AF292" s="401"/>
      <c r="AG292" s="401"/>
      <c r="AH292" s="401"/>
      <c r="AI292" s="399"/>
    </row>
    <row r="293" ht="12.0" customHeight="1">
      <c r="A293" s="399"/>
      <c r="B293" s="436"/>
      <c r="C293" s="436"/>
      <c r="D293" s="399"/>
      <c r="E293" s="399"/>
      <c r="F293" s="399"/>
      <c r="G293" s="399"/>
      <c r="H293" s="436"/>
      <c r="I293" s="401" t="s">
        <v>510</v>
      </c>
      <c r="J293" s="399"/>
      <c r="K293" s="477">
        <f t="array" ref="K293">SUM(IF(D299:D303="contaminated",Q299:Q303),0)</f>
        <v>0</v>
      </c>
      <c r="L293" s="468"/>
      <c r="M293" s="431"/>
      <c r="N293" s="431"/>
      <c r="O293" s="431"/>
      <c r="P293" s="430"/>
      <c r="Q293" s="468"/>
      <c r="R293" s="430"/>
      <c r="S293" s="400"/>
      <c r="T293" s="439"/>
      <c r="U293" s="400"/>
      <c r="V293" s="400"/>
      <c r="W293" s="400"/>
      <c r="X293" s="400"/>
      <c r="Y293" s="400"/>
      <c r="Z293" s="400"/>
      <c r="AA293" s="400"/>
      <c r="AB293" s="399"/>
      <c r="AC293" s="401"/>
      <c r="AD293" s="401"/>
      <c r="AE293" s="401"/>
      <c r="AF293" s="401"/>
      <c r="AG293" s="401"/>
      <c r="AH293" s="401"/>
      <c r="AI293" s="399"/>
    </row>
    <row r="294" ht="12.0" customHeight="1">
      <c r="A294" s="399"/>
      <c r="B294" s="436"/>
      <c r="C294" s="436"/>
      <c r="D294" s="399"/>
      <c r="E294" s="399"/>
      <c r="F294" s="399"/>
      <c r="G294" s="399"/>
      <c r="H294" s="436"/>
      <c r="I294" s="401" t="s">
        <v>511</v>
      </c>
      <c r="J294" s="399"/>
      <c r="K294" s="477">
        <f t="array" ref="K294">SUM(IF(D299:D303="Hazardous",Q299:Q303),0)</f>
        <v>20.3775</v>
      </c>
      <c r="L294" s="468"/>
      <c r="M294" s="431"/>
      <c r="N294" s="431"/>
      <c r="O294" s="431"/>
      <c r="P294" s="430"/>
      <c r="Q294" s="468"/>
      <c r="R294" s="430"/>
      <c r="S294" s="400"/>
      <c r="T294" s="439"/>
      <c r="U294" s="400"/>
      <c r="V294" s="400"/>
      <c r="W294" s="400"/>
      <c r="X294" s="400"/>
      <c r="Y294" s="400"/>
      <c r="Z294" s="400"/>
      <c r="AA294" s="400"/>
      <c r="AB294" s="399"/>
      <c r="AC294" s="401"/>
      <c r="AD294" s="401"/>
      <c r="AE294" s="401"/>
      <c r="AF294" s="401"/>
      <c r="AG294" s="401"/>
      <c r="AH294" s="401"/>
      <c r="AI294" s="399"/>
    </row>
    <row r="295" ht="12.0" customHeight="1">
      <c r="A295" s="399"/>
      <c r="B295" s="436"/>
      <c r="C295" s="436"/>
      <c r="D295" s="399"/>
      <c r="E295" s="399"/>
      <c r="F295" s="399"/>
      <c r="G295" s="399"/>
      <c r="H295" s="436"/>
      <c r="I295" s="401" t="s">
        <v>483</v>
      </c>
      <c r="J295" s="399"/>
      <c r="K295" s="477">
        <f t="array" ref="K295">SUM(IF(D299:D303="Mixed",Q299:Q303),0)</f>
        <v>58.18616</v>
      </c>
      <c r="L295" s="468"/>
      <c r="M295" s="431"/>
      <c r="N295" s="431"/>
      <c r="O295" s="431"/>
      <c r="P295" s="430"/>
      <c r="Q295" s="468"/>
      <c r="R295" s="430"/>
      <c r="S295" s="400"/>
      <c r="T295" s="439"/>
      <c r="U295" s="400"/>
      <c r="V295" s="400"/>
      <c r="W295" s="400"/>
      <c r="X295" s="400"/>
      <c r="Y295" s="400"/>
      <c r="Z295" s="400"/>
      <c r="AA295" s="400"/>
      <c r="AB295" s="399"/>
      <c r="AC295" s="401"/>
      <c r="AD295" s="401"/>
      <c r="AE295" s="401"/>
      <c r="AF295" s="401"/>
      <c r="AG295" s="401"/>
      <c r="AH295" s="401"/>
      <c r="AI295" s="399"/>
    </row>
    <row r="296" ht="12.0" customHeight="1">
      <c r="A296" s="399"/>
      <c r="B296" s="436"/>
      <c r="C296" s="399"/>
      <c r="D296" s="399"/>
      <c r="E296" s="399"/>
      <c r="F296" s="399"/>
      <c r="G296" s="399"/>
      <c r="H296" s="399"/>
      <c r="I296" s="399"/>
      <c r="J296" s="436"/>
      <c r="K296" s="455"/>
      <c r="L296" s="436"/>
      <c r="M296" s="399"/>
      <c r="N296" s="399"/>
      <c r="O296" s="436"/>
      <c r="P296" s="399"/>
      <c r="Q296" s="399"/>
      <c r="R296" s="399"/>
      <c r="S296" s="400"/>
      <c r="T296" s="399"/>
      <c r="U296" s="400"/>
      <c r="V296" s="400"/>
      <c r="W296" s="400"/>
      <c r="X296" s="400"/>
      <c r="Y296" s="400"/>
      <c r="Z296" s="400"/>
      <c r="AA296" s="400"/>
      <c r="AB296" s="399"/>
      <c r="AC296" s="401"/>
      <c r="AD296" s="401"/>
      <c r="AE296" s="401"/>
      <c r="AF296" s="401"/>
      <c r="AG296" s="401"/>
      <c r="AH296" s="401"/>
      <c r="AI296" s="399"/>
    </row>
    <row r="297" ht="12.0" customHeight="1">
      <c r="A297" s="399"/>
      <c r="B297" s="436"/>
      <c r="C297" s="399"/>
      <c r="D297" s="399"/>
      <c r="E297" s="399"/>
      <c r="F297" s="399"/>
      <c r="G297" s="399"/>
      <c r="H297" s="399"/>
      <c r="I297" s="399"/>
      <c r="J297" s="399"/>
      <c r="K297" s="436" t="s">
        <v>607</v>
      </c>
      <c r="L297" s="436" t="s">
        <v>541</v>
      </c>
      <c r="M297" s="436" t="s">
        <v>912</v>
      </c>
      <c r="N297" s="399"/>
      <c r="O297" s="399"/>
      <c r="P297" s="436"/>
      <c r="Q297" s="399"/>
      <c r="R297" s="399"/>
      <c r="S297" s="400"/>
      <c r="T297" s="399"/>
      <c r="U297" s="400"/>
      <c r="V297" s="400"/>
      <c r="W297" s="400"/>
      <c r="X297" s="400"/>
      <c r="Y297" s="400"/>
      <c r="Z297" s="400"/>
      <c r="AA297" s="400"/>
      <c r="AB297" s="399"/>
      <c r="AC297" s="401"/>
      <c r="AD297" s="401"/>
      <c r="AE297" s="401"/>
      <c r="AF297" s="401"/>
      <c r="AG297" s="401"/>
      <c r="AH297" s="401"/>
      <c r="AI297" s="399"/>
    </row>
    <row r="298" ht="12.0" customHeight="1">
      <c r="A298" s="399"/>
      <c r="B298" s="436"/>
      <c r="C298" s="399"/>
      <c r="D298" s="469"/>
      <c r="E298" s="441" t="s">
        <v>609</v>
      </c>
      <c r="F298" s="399"/>
      <c r="G298" s="435" t="s">
        <v>357</v>
      </c>
      <c r="H298" s="435" t="s">
        <v>610</v>
      </c>
      <c r="I298" s="435" t="s">
        <v>611</v>
      </c>
      <c r="J298" s="435" t="s">
        <v>612</v>
      </c>
      <c r="K298" s="435" t="s">
        <v>613</v>
      </c>
      <c r="L298" s="435" t="s">
        <v>614</v>
      </c>
      <c r="M298" s="435" t="s">
        <v>615</v>
      </c>
      <c r="N298" s="399"/>
      <c r="O298" s="399"/>
      <c r="P298" s="435" t="s">
        <v>373</v>
      </c>
      <c r="Q298" s="399"/>
      <c r="R298" s="399"/>
      <c r="S298" s="400"/>
      <c r="T298" s="399"/>
      <c r="U298" s="400"/>
      <c r="V298" s="400"/>
      <c r="W298" s="400"/>
      <c r="X298" s="400"/>
      <c r="Y298" s="400"/>
      <c r="Z298" s="400"/>
      <c r="AA298" s="400"/>
      <c r="AB298" s="399"/>
      <c r="AC298" s="401"/>
      <c r="AD298" s="401"/>
      <c r="AE298" s="401"/>
      <c r="AF298" s="401"/>
      <c r="AG298" s="401"/>
      <c r="AH298" s="401"/>
      <c r="AI298" s="399"/>
    </row>
    <row r="299" ht="12.0" customHeight="1">
      <c r="A299" s="399"/>
      <c r="B299" s="436"/>
      <c r="C299" s="399"/>
      <c r="D299" s="424" t="s">
        <v>477</v>
      </c>
      <c r="E299" s="399" t="s">
        <v>442</v>
      </c>
      <c r="F299" s="399"/>
      <c r="G299" s="436"/>
      <c r="H299" s="455"/>
      <c r="I299" s="436"/>
      <c r="J299" s="455"/>
      <c r="K299" s="438">
        <v>-0.3</v>
      </c>
      <c r="L299" s="431">
        <v>0.0</v>
      </c>
      <c r="M299" s="431">
        <v>0.0</v>
      </c>
      <c r="N299" s="436">
        <v>0.11</v>
      </c>
      <c r="O299" s="399" t="s">
        <v>616</v>
      </c>
      <c r="P299" s="431">
        <v>1.3</v>
      </c>
      <c r="Q299" s="455">
        <v>0.0</v>
      </c>
      <c r="R299" s="399" t="s">
        <v>617</v>
      </c>
      <c r="S299" s="400"/>
      <c r="T299" s="399"/>
      <c r="U299" s="400"/>
      <c r="V299" s="400"/>
      <c r="W299" s="400"/>
      <c r="X299" s="400"/>
      <c r="Y299" s="400"/>
      <c r="Z299" s="400"/>
      <c r="AA299" s="400"/>
      <c r="AB299" s="399"/>
      <c r="AC299" s="401"/>
      <c r="AD299" s="401"/>
      <c r="AE299" s="477"/>
      <c r="AF299" s="401"/>
      <c r="AG299" s="401"/>
      <c r="AH299" s="401"/>
      <c r="AI299" s="399"/>
    </row>
    <row r="300" ht="12.0" customHeight="1">
      <c r="A300" s="399"/>
      <c r="B300" s="436"/>
      <c r="C300" s="399"/>
      <c r="D300" s="424" t="s">
        <v>483</v>
      </c>
      <c r="E300" s="399" t="s">
        <v>1227</v>
      </c>
      <c r="F300" s="399"/>
      <c r="G300" s="436"/>
      <c r="H300" s="399"/>
      <c r="I300" s="455">
        <v>2289.0</v>
      </c>
      <c r="J300" s="455">
        <v>183.0</v>
      </c>
      <c r="K300" s="438">
        <v>-0.3</v>
      </c>
      <c r="L300" s="431">
        <v>237.9</v>
      </c>
      <c r="M300" s="431">
        <v>0.2937037037037037</v>
      </c>
      <c r="N300" s="436">
        <v>0.008</v>
      </c>
      <c r="O300" s="399" t="s">
        <v>620</v>
      </c>
      <c r="P300" s="431">
        <v>1.4300000000000002</v>
      </c>
      <c r="Q300" s="455">
        <v>58.18616</v>
      </c>
      <c r="R300" s="399" t="s">
        <v>1228</v>
      </c>
      <c r="S300" s="400"/>
      <c r="T300" s="399"/>
      <c r="U300" s="400"/>
      <c r="V300" s="400"/>
      <c r="W300" s="400"/>
      <c r="X300" s="400"/>
      <c r="Y300" s="400"/>
      <c r="Z300" s="400"/>
      <c r="AA300" s="400"/>
      <c r="AB300" s="399"/>
      <c r="AC300" s="551">
        <f>(Q300*$H$1041)/I300</f>
        <v>35.07946737</v>
      </c>
      <c r="AD300" s="476" t="s">
        <v>622</v>
      </c>
      <c r="AE300" s="401"/>
      <c r="AF300" s="401"/>
      <c r="AG300" s="401"/>
      <c r="AH300" s="477">
        <f>L300/I300</f>
        <v>0.103931848</v>
      </c>
      <c r="AI300" s="401" t="s">
        <v>623</v>
      </c>
    </row>
    <row r="301" ht="12.0" customHeight="1">
      <c r="A301" s="399"/>
      <c r="B301" s="436"/>
      <c r="C301" s="399"/>
      <c r="D301" s="399" t="s">
        <v>511</v>
      </c>
      <c r="E301" s="399" t="s">
        <v>1229</v>
      </c>
      <c r="F301" s="399"/>
      <c r="G301" s="483">
        <v>38.0</v>
      </c>
      <c r="H301" s="455"/>
      <c r="I301" s="399"/>
      <c r="J301" s="455">
        <v>1.9000000000000001</v>
      </c>
      <c r="K301" s="438">
        <v>-0.3</v>
      </c>
      <c r="L301" s="431">
        <v>2.47</v>
      </c>
      <c r="M301" s="431">
        <v>0.33592000000000005</v>
      </c>
      <c r="N301" s="436">
        <v>0.25</v>
      </c>
      <c r="O301" s="399" t="s">
        <v>629</v>
      </c>
      <c r="P301" s="431">
        <v>1.4300000000000002</v>
      </c>
      <c r="Q301" s="455">
        <v>13.585</v>
      </c>
      <c r="R301" s="424" t="s">
        <v>263</v>
      </c>
      <c r="S301" s="400"/>
      <c r="T301" s="399"/>
      <c r="U301" s="400"/>
      <c r="V301" s="400"/>
      <c r="W301" s="400"/>
      <c r="X301" s="400"/>
      <c r="Y301" s="400"/>
      <c r="Z301" s="400"/>
      <c r="AA301" s="400"/>
      <c r="AB301" s="399"/>
      <c r="AC301" s="401"/>
      <c r="AD301" s="401"/>
      <c r="AE301" s="401"/>
      <c r="AF301" s="401"/>
      <c r="AG301" s="401"/>
      <c r="AH301" s="401"/>
      <c r="AI301" s="399"/>
    </row>
    <row r="302" ht="12.0" customHeight="1">
      <c r="A302" s="399"/>
      <c r="B302" s="436"/>
      <c r="C302" s="399"/>
      <c r="D302" s="399" t="s">
        <v>477</v>
      </c>
      <c r="E302" s="399" t="s">
        <v>1230</v>
      </c>
      <c r="F302" s="399"/>
      <c r="G302" s="483">
        <v>19.0</v>
      </c>
      <c r="H302" s="455"/>
      <c r="I302" s="399"/>
      <c r="J302" s="455">
        <v>9.5</v>
      </c>
      <c r="K302" s="438">
        <v>-0.3</v>
      </c>
      <c r="L302" s="431">
        <v>12.35</v>
      </c>
      <c r="M302" s="431">
        <v>0.015246913580246914</v>
      </c>
      <c r="N302" s="436">
        <v>0.25</v>
      </c>
      <c r="O302" s="399" t="s">
        <v>629</v>
      </c>
      <c r="P302" s="431">
        <v>1.4300000000000002</v>
      </c>
      <c r="Q302" s="455">
        <v>6.7925</v>
      </c>
      <c r="R302" s="424" t="s">
        <v>263</v>
      </c>
      <c r="S302" s="400"/>
      <c r="T302" s="399"/>
      <c r="U302" s="400"/>
      <c r="V302" s="400"/>
      <c r="W302" s="400"/>
      <c r="X302" s="400"/>
      <c r="Y302" s="400"/>
      <c r="Z302" s="400"/>
      <c r="AA302" s="400"/>
      <c r="AB302" s="399"/>
      <c r="AC302" s="401"/>
      <c r="AD302" s="401"/>
      <c r="AE302" s="401"/>
      <c r="AF302" s="401"/>
      <c r="AG302" s="401"/>
      <c r="AH302" s="401"/>
      <c r="AI302" s="399"/>
    </row>
    <row r="303" ht="12.0" customHeight="1">
      <c r="A303" s="399"/>
      <c r="B303" s="436"/>
      <c r="C303" s="399"/>
      <c r="D303" s="399" t="s">
        <v>511</v>
      </c>
      <c r="E303" s="399" t="s">
        <v>637</v>
      </c>
      <c r="F303" s="399"/>
      <c r="G303" s="483">
        <v>19.0</v>
      </c>
      <c r="H303" s="455">
        <v>57.0</v>
      </c>
      <c r="I303" s="399"/>
      <c r="J303" s="455"/>
      <c r="K303" s="438">
        <v>-0.3</v>
      </c>
      <c r="L303" s="431">
        <v>0.0</v>
      </c>
      <c r="M303" s="431">
        <v>0.095</v>
      </c>
      <c r="N303" s="436">
        <v>0.25</v>
      </c>
      <c r="O303" s="399" t="s">
        <v>629</v>
      </c>
      <c r="P303" s="431">
        <v>1.4300000000000002</v>
      </c>
      <c r="Q303" s="455">
        <v>6.7925</v>
      </c>
      <c r="R303" s="424" t="s">
        <v>263</v>
      </c>
      <c r="S303" s="400"/>
      <c r="T303" s="399"/>
      <c r="U303" s="400"/>
      <c r="V303" s="400"/>
      <c r="W303" s="400"/>
      <c r="X303" s="400"/>
      <c r="Y303" s="400"/>
      <c r="Z303" s="400"/>
      <c r="AA303" s="400"/>
      <c r="AB303" s="399"/>
      <c r="AC303" s="401"/>
      <c r="AD303" s="401"/>
      <c r="AE303" s="401"/>
      <c r="AF303" s="401"/>
      <c r="AG303" s="401"/>
      <c r="AH303" s="401"/>
      <c r="AI303" s="399"/>
    </row>
    <row r="304" ht="12.0" customHeight="1">
      <c r="A304" s="399"/>
      <c r="B304" s="436"/>
      <c r="C304" s="399"/>
      <c r="D304" s="399"/>
      <c r="E304" s="399"/>
      <c r="F304" s="399"/>
      <c r="G304" s="483"/>
      <c r="H304" s="455"/>
      <c r="I304" s="436"/>
      <c r="J304" s="455"/>
      <c r="K304" s="438"/>
      <c r="L304" s="478"/>
      <c r="M304" s="478"/>
      <c r="N304" s="436"/>
      <c r="O304" s="399"/>
      <c r="P304" s="399"/>
      <c r="Q304" s="479"/>
      <c r="R304" s="424"/>
      <c r="S304" s="400"/>
      <c r="T304" s="399"/>
      <c r="U304" s="400"/>
      <c r="V304" s="400"/>
      <c r="W304" s="400"/>
      <c r="X304" s="400"/>
      <c r="Y304" s="400"/>
      <c r="Z304" s="400"/>
      <c r="AA304" s="400"/>
      <c r="AB304" s="399"/>
      <c r="AC304" s="401"/>
      <c r="AD304" s="401"/>
      <c r="AE304" s="401"/>
      <c r="AF304" s="401"/>
      <c r="AG304" s="401"/>
      <c r="AH304" s="401"/>
      <c r="AI304" s="399"/>
    </row>
    <row r="305" ht="12.0" customHeight="1">
      <c r="A305" s="399"/>
      <c r="B305" s="436"/>
      <c r="C305" s="399"/>
      <c r="D305" s="399"/>
      <c r="E305" s="399"/>
      <c r="F305" s="399"/>
      <c r="G305" s="483">
        <v>0.04809322033898305</v>
      </c>
      <c r="H305" s="455">
        <v>0.47947019867549673</v>
      </c>
      <c r="I305" s="436">
        <v>3.0</v>
      </c>
      <c r="J305" s="455"/>
      <c r="K305" s="438"/>
      <c r="L305" s="431">
        <v>252.72</v>
      </c>
      <c r="M305" s="431">
        <v>0.7398706172839506</v>
      </c>
      <c r="N305" s="436"/>
      <c r="O305" s="399"/>
      <c r="P305" s="399"/>
      <c r="Q305" s="455">
        <v>85.35616000000002</v>
      </c>
      <c r="R305" s="424"/>
      <c r="S305" s="400"/>
      <c r="T305" s="399"/>
      <c r="U305" s="400"/>
      <c r="V305" s="400"/>
      <c r="W305" s="400"/>
      <c r="X305" s="400"/>
      <c r="Y305" s="400"/>
      <c r="Z305" s="400"/>
      <c r="AA305" s="400"/>
      <c r="AB305" s="399"/>
      <c r="AC305" s="401"/>
      <c r="AD305" s="401"/>
      <c r="AE305" s="401"/>
      <c r="AF305" s="401"/>
      <c r="AG305" s="401"/>
      <c r="AH305" s="401"/>
      <c r="AI305" s="399"/>
    </row>
    <row r="306" ht="12.0" customHeight="1">
      <c r="A306" s="399"/>
      <c r="B306" s="436"/>
      <c r="C306" s="399"/>
      <c r="D306" s="399"/>
      <c r="E306" s="399"/>
      <c r="F306" s="399"/>
      <c r="G306" s="399"/>
      <c r="H306" s="399"/>
      <c r="I306" s="399"/>
      <c r="J306" s="436"/>
      <c r="K306" s="436"/>
      <c r="L306" s="436"/>
      <c r="M306" s="399"/>
      <c r="N306" s="399"/>
      <c r="O306" s="436"/>
      <c r="P306" s="399"/>
      <c r="Q306" s="399"/>
      <c r="R306" s="399"/>
      <c r="S306" s="400"/>
      <c r="T306" s="399"/>
      <c r="U306" s="400"/>
      <c r="V306" s="400"/>
      <c r="W306" s="400"/>
      <c r="X306" s="400"/>
      <c r="Y306" s="400"/>
      <c r="Z306" s="400"/>
      <c r="AA306" s="400"/>
      <c r="AB306" s="399"/>
      <c r="AC306" s="401"/>
      <c r="AD306" s="401"/>
      <c r="AE306" s="401"/>
      <c r="AF306" s="401"/>
      <c r="AG306" s="401"/>
      <c r="AH306" s="401"/>
      <c r="AI306" s="399"/>
    </row>
    <row r="307" ht="12.0" customHeight="1">
      <c r="A307" s="399"/>
      <c r="B307" s="436"/>
      <c r="C307" s="399"/>
      <c r="D307" s="399"/>
      <c r="E307" s="441" t="s">
        <v>544</v>
      </c>
      <c r="F307" s="435" t="s">
        <v>649</v>
      </c>
      <c r="G307" s="435" t="s">
        <v>553</v>
      </c>
      <c r="H307" s="479" t="s">
        <v>631</v>
      </c>
      <c r="I307" s="435" t="s">
        <v>632</v>
      </c>
      <c r="J307" s="479" t="s">
        <v>633</v>
      </c>
      <c r="K307" s="442" t="s">
        <v>634</v>
      </c>
      <c r="L307" s="479" t="s">
        <v>635</v>
      </c>
      <c r="M307" s="431"/>
      <c r="N307" s="436"/>
      <c r="O307" s="399"/>
      <c r="P307" s="455"/>
      <c r="Q307" s="399"/>
      <c r="R307" s="399"/>
      <c r="S307" s="400"/>
      <c r="T307" s="399"/>
      <c r="U307" s="400"/>
      <c r="V307" s="400"/>
      <c r="W307" s="400"/>
      <c r="X307" s="400"/>
      <c r="Y307" s="400"/>
      <c r="Z307" s="400"/>
      <c r="AA307" s="400"/>
      <c r="AB307" s="399"/>
      <c r="AC307" s="401"/>
      <c r="AD307" s="401"/>
      <c r="AE307" s="401"/>
      <c r="AF307" s="401"/>
      <c r="AG307" s="401"/>
      <c r="AH307" s="401"/>
      <c r="AI307" s="399"/>
    </row>
    <row r="308" ht="12.0" customHeight="1">
      <c r="A308" s="399"/>
      <c r="B308" s="436"/>
      <c r="C308" s="399"/>
      <c r="D308" s="399"/>
      <c r="E308" s="399" t="s">
        <v>636</v>
      </c>
      <c r="F308" s="399"/>
      <c r="G308" s="480">
        <v>12.35</v>
      </c>
      <c r="H308" s="480">
        <v>0.015246913580246914</v>
      </c>
      <c r="I308" s="456">
        <v>0.0</v>
      </c>
      <c r="J308" s="456">
        <v>7.623456790123457</v>
      </c>
      <c r="K308" s="456">
        <v>49.4</v>
      </c>
      <c r="L308" s="456">
        <v>57.023456790123454</v>
      </c>
      <c r="M308" s="431"/>
      <c r="N308" s="436"/>
      <c r="O308" s="399"/>
      <c r="P308" s="455"/>
      <c r="Q308" s="399"/>
      <c r="R308" s="399"/>
      <c r="S308" s="400"/>
      <c r="T308" s="399"/>
      <c r="U308" s="400"/>
      <c r="V308" s="400"/>
      <c r="W308" s="400"/>
      <c r="X308" s="400"/>
      <c r="Y308" s="400"/>
      <c r="Z308" s="400"/>
      <c r="AA308" s="400"/>
      <c r="AB308" s="399"/>
      <c r="AC308" s="401"/>
      <c r="AD308" s="401"/>
      <c r="AE308" s="401"/>
      <c r="AF308" s="401"/>
      <c r="AG308" s="401"/>
      <c r="AH308" s="401"/>
      <c r="AI308" s="399"/>
    </row>
    <row r="309" ht="12.0" customHeight="1">
      <c r="A309" s="399"/>
      <c r="B309" s="436"/>
      <c r="C309" s="399"/>
      <c r="D309" s="399"/>
      <c r="E309" s="399" t="s">
        <v>855</v>
      </c>
      <c r="F309" s="423">
        <v>0.0</v>
      </c>
      <c r="G309" s="480">
        <v>0.0</v>
      </c>
      <c r="H309" s="480">
        <v>0.0</v>
      </c>
      <c r="I309" s="456">
        <v>0.0</v>
      </c>
      <c r="J309" s="456">
        <v>0.0</v>
      </c>
      <c r="K309" s="456">
        <v>0.0</v>
      </c>
      <c r="L309" s="456">
        <v>0.0</v>
      </c>
      <c r="M309" s="431"/>
      <c r="N309" s="436"/>
      <c r="O309" s="399"/>
      <c r="P309" s="455"/>
      <c r="Q309" s="399"/>
      <c r="R309" s="399"/>
      <c r="S309" s="400"/>
      <c r="T309" s="399"/>
      <c r="U309" s="400"/>
      <c r="V309" s="400"/>
      <c r="W309" s="400"/>
      <c r="X309" s="400"/>
      <c r="Y309" s="400"/>
      <c r="Z309" s="400"/>
      <c r="AA309" s="400"/>
      <c r="AB309" s="399"/>
      <c r="AC309" s="401"/>
      <c r="AD309" s="401"/>
      <c r="AE309" s="401"/>
      <c r="AF309" s="401"/>
      <c r="AG309" s="401"/>
      <c r="AH309" s="401"/>
      <c r="AI309" s="399"/>
    </row>
    <row r="310" ht="12.0" customHeight="1">
      <c r="A310" s="399"/>
      <c r="B310" s="436"/>
      <c r="C310" s="399"/>
      <c r="D310" s="399"/>
      <c r="E310" s="399" t="s">
        <v>483</v>
      </c>
      <c r="F310" s="399"/>
      <c r="G310" s="480">
        <v>237.9</v>
      </c>
      <c r="H310" s="480">
        <v>0.2937037037037037</v>
      </c>
      <c r="I310" s="456">
        <v>411.18518518518516</v>
      </c>
      <c r="J310" s="456">
        <v>234.96296296296296</v>
      </c>
      <c r="K310" s="456">
        <v>3820.779733333333</v>
      </c>
      <c r="L310" s="456">
        <v>4466.927881481481</v>
      </c>
      <c r="M310" s="431"/>
      <c r="N310" s="436"/>
      <c r="O310" s="399"/>
      <c r="P310" s="455"/>
      <c r="Q310" s="399"/>
      <c r="R310" s="399"/>
      <c r="S310" s="400"/>
      <c r="T310" s="399"/>
      <c r="U310" s="400"/>
      <c r="V310" s="400"/>
      <c r="W310" s="400"/>
      <c r="X310" s="400"/>
      <c r="Y310" s="400"/>
      <c r="Z310" s="400"/>
      <c r="AA310" s="400"/>
      <c r="AB310" s="399"/>
      <c r="AC310" s="401"/>
      <c r="AD310" s="401"/>
      <c r="AE310" s="401"/>
      <c r="AF310" s="401"/>
      <c r="AG310" s="401"/>
      <c r="AH310" s="401"/>
      <c r="AI310" s="399"/>
    </row>
    <row r="311" ht="12.0" customHeight="1">
      <c r="A311" s="399"/>
      <c r="B311" s="436"/>
      <c r="C311" s="399"/>
      <c r="D311" s="399"/>
      <c r="E311" s="399" t="s">
        <v>511</v>
      </c>
      <c r="F311" s="399"/>
      <c r="G311" s="480">
        <v>2.47</v>
      </c>
      <c r="H311" s="480">
        <v>0.33592000000000005</v>
      </c>
      <c r="I311" s="456">
        <v>21.834800000000005</v>
      </c>
      <c r="J311" s="456">
        <v>3.6951200000000006</v>
      </c>
      <c r="K311" s="456">
        <v>9.5</v>
      </c>
      <c r="L311" s="456">
        <v>35.029920000000004</v>
      </c>
      <c r="M311" s="431"/>
      <c r="N311" s="436"/>
      <c r="O311" s="399"/>
      <c r="P311" s="455"/>
      <c r="Q311" s="399"/>
      <c r="R311" s="399"/>
      <c r="S311" s="400"/>
      <c r="T311" s="399"/>
      <c r="U311" s="400"/>
      <c r="V311" s="400"/>
      <c r="W311" s="400"/>
      <c r="X311" s="400"/>
      <c r="Y311" s="400"/>
      <c r="Z311" s="400"/>
      <c r="AA311" s="400"/>
      <c r="AB311" s="399"/>
      <c r="AC311" s="401"/>
      <c r="AD311" s="401"/>
      <c r="AE311" s="401"/>
      <c r="AF311" s="401"/>
      <c r="AG311" s="401"/>
      <c r="AH311" s="401"/>
      <c r="AI311" s="399"/>
    </row>
    <row r="312" ht="12.0" customHeight="1">
      <c r="A312" s="399"/>
      <c r="B312" s="436"/>
      <c r="C312" s="399"/>
      <c r="D312" s="399"/>
      <c r="E312" s="399" t="s">
        <v>1231</v>
      </c>
      <c r="F312" s="431">
        <v>57.0</v>
      </c>
      <c r="G312" s="455">
        <v>0.6985294117647058</v>
      </c>
      <c r="H312" s="455">
        <v>0.095</v>
      </c>
      <c r="I312" s="456">
        <v>6.175</v>
      </c>
      <c r="J312" s="456">
        <v>1.045</v>
      </c>
      <c r="K312" s="456">
        <v>28.5</v>
      </c>
      <c r="L312" s="456">
        <v>35.72</v>
      </c>
      <c r="M312" s="431"/>
      <c r="N312" s="436"/>
      <c r="O312" s="399"/>
      <c r="P312" s="455"/>
      <c r="Q312" s="399"/>
      <c r="R312" s="399"/>
      <c r="S312" s="400"/>
      <c r="T312" s="399"/>
      <c r="U312" s="400"/>
      <c r="V312" s="400"/>
      <c r="W312" s="400"/>
      <c r="X312" s="400"/>
      <c r="Y312" s="400"/>
      <c r="Z312" s="400"/>
      <c r="AA312" s="400"/>
      <c r="AB312" s="399"/>
      <c r="AC312" s="401"/>
      <c r="AD312" s="401"/>
      <c r="AE312" s="401"/>
      <c r="AF312" s="401"/>
      <c r="AG312" s="401"/>
      <c r="AH312" s="401"/>
      <c r="AI312" s="399"/>
    </row>
    <row r="313" ht="12.0" customHeight="1">
      <c r="A313" s="399"/>
      <c r="B313" s="436"/>
      <c r="C313" s="399"/>
      <c r="D313" s="399"/>
      <c r="E313" s="399"/>
      <c r="F313" s="399"/>
      <c r="G313" s="399"/>
      <c r="H313" s="399"/>
      <c r="I313" s="431"/>
      <c r="J313" s="399"/>
      <c r="K313" s="431"/>
      <c r="L313" s="431"/>
      <c r="M313" s="431"/>
      <c r="N313" s="431"/>
      <c r="O313" s="431"/>
      <c r="P313" s="431"/>
      <c r="Q313" s="431"/>
      <c r="R313" s="431"/>
      <c r="S313" s="400"/>
      <c r="T313" s="431"/>
      <c r="U313" s="400"/>
      <c r="V313" s="400"/>
      <c r="W313" s="400"/>
      <c r="X313" s="400"/>
      <c r="Y313" s="400"/>
      <c r="Z313" s="400"/>
      <c r="AA313" s="400"/>
      <c r="AB313" s="399"/>
      <c r="AC313" s="401"/>
      <c r="AD313" s="401"/>
      <c r="AE313" s="401"/>
      <c r="AF313" s="401"/>
      <c r="AG313" s="401"/>
      <c r="AH313" s="401"/>
      <c r="AI313" s="399"/>
    </row>
    <row r="314" ht="12.0" customHeight="1">
      <c r="A314" s="399"/>
      <c r="B314" s="436"/>
      <c r="C314" s="436" t="s">
        <v>1232</v>
      </c>
      <c r="D314" s="399" t="s">
        <v>903</v>
      </c>
      <c r="E314" s="399"/>
      <c r="F314" s="399"/>
      <c r="G314" s="399"/>
      <c r="H314" s="436"/>
      <c r="I314" s="423">
        <v>93.3344</v>
      </c>
      <c r="J314" s="470"/>
      <c r="K314" s="423">
        <v>93.3344</v>
      </c>
      <c r="L314" s="423">
        <v>0.0</v>
      </c>
      <c r="M314" s="423">
        <v>0.0</v>
      </c>
      <c r="N314" s="423">
        <v>0.0</v>
      </c>
      <c r="O314" s="423">
        <v>0.0</v>
      </c>
      <c r="P314" s="423">
        <v>0.0</v>
      </c>
      <c r="Q314" s="423">
        <v>1325.5956729166667</v>
      </c>
      <c r="R314" s="423">
        <v>0.0</v>
      </c>
      <c r="S314" s="400">
        <v>0.0</v>
      </c>
      <c r="T314" s="400">
        <v>0.0</v>
      </c>
      <c r="U314" s="400">
        <v>0.0</v>
      </c>
      <c r="V314" s="400">
        <v>0.0</v>
      </c>
      <c r="W314" s="400">
        <v>0.0</v>
      </c>
      <c r="X314" s="400">
        <v>0.0</v>
      </c>
      <c r="Y314" s="400">
        <v>6120.651625565844</v>
      </c>
      <c r="Z314" s="400">
        <v>0.0</v>
      </c>
      <c r="AA314" s="400">
        <v>6120.651625565844</v>
      </c>
      <c r="AB314" s="399"/>
      <c r="AC314" s="401"/>
      <c r="AD314" s="401"/>
      <c r="AE314" s="401"/>
      <c r="AF314" s="401"/>
      <c r="AG314" s="401"/>
      <c r="AH314" s="401"/>
      <c r="AI314" s="399"/>
    </row>
    <row r="315" ht="12.0" customHeight="1">
      <c r="A315" s="399"/>
      <c r="B315" s="436"/>
      <c r="C315" s="399"/>
      <c r="D315" s="399"/>
      <c r="E315" s="399"/>
      <c r="F315" s="399"/>
      <c r="G315" s="399"/>
      <c r="H315" s="399"/>
      <c r="I315" s="399"/>
      <c r="J315" s="399"/>
      <c r="K315" s="431"/>
      <c r="L315" s="399"/>
      <c r="M315" s="399"/>
      <c r="N315" s="399"/>
      <c r="O315" s="399"/>
      <c r="P315" s="399"/>
      <c r="Q315" s="399"/>
      <c r="R315" s="399"/>
      <c r="S315" s="400"/>
      <c r="T315" s="399"/>
      <c r="U315" s="400"/>
      <c r="V315" s="400"/>
      <c r="W315" s="400"/>
      <c r="X315" s="400"/>
      <c r="Y315" s="400"/>
      <c r="Z315" s="400"/>
      <c r="AA315" s="400"/>
      <c r="AB315" s="399"/>
      <c r="AC315" s="401"/>
      <c r="AD315" s="401"/>
      <c r="AE315" s="401"/>
      <c r="AF315" s="401"/>
      <c r="AG315" s="401"/>
      <c r="AH315" s="401"/>
      <c r="AI315" s="399"/>
    </row>
    <row r="316" ht="12.0" customHeight="1">
      <c r="A316" s="399"/>
      <c r="B316" s="436"/>
      <c r="C316" s="469" t="s">
        <v>1233</v>
      </c>
      <c r="D316" s="399" t="s">
        <v>918</v>
      </c>
      <c r="E316" s="399"/>
      <c r="F316" s="399"/>
      <c r="G316" s="399"/>
      <c r="H316" s="436" t="s">
        <v>410</v>
      </c>
      <c r="I316" s="423">
        <v>75.821</v>
      </c>
      <c r="J316" s="470">
        <v>1.0</v>
      </c>
      <c r="K316" s="431">
        <v>75.821</v>
      </c>
      <c r="L316" s="468">
        <v>0.0</v>
      </c>
      <c r="M316" s="431">
        <v>0.0</v>
      </c>
      <c r="N316" s="431"/>
      <c r="O316" s="431"/>
      <c r="P316" s="430"/>
      <c r="Q316" s="468">
        <v>234.89567291666668</v>
      </c>
      <c r="R316" s="468"/>
      <c r="S316" s="400"/>
      <c r="T316" s="439">
        <v>0.0</v>
      </c>
      <c r="U316" s="400">
        <v>0.0</v>
      </c>
      <c r="V316" s="400"/>
      <c r="W316" s="400"/>
      <c r="X316" s="400"/>
      <c r="Y316" s="400">
        <v>1084.5800206275721</v>
      </c>
      <c r="Z316" s="400"/>
      <c r="AA316" s="400">
        <v>1084.5800206275721</v>
      </c>
      <c r="AB316" s="399"/>
      <c r="AC316" s="401"/>
      <c r="AD316" s="401"/>
      <c r="AE316" s="401"/>
      <c r="AF316" s="401"/>
      <c r="AG316" s="401"/>
      <c r="AH316" s="401"/>
      <c r="AI316" s="399"/>
    </row>
    <row r="317" ht="12.0" customHeight="1">
      <c r="A317" s="399"/>
      <c r="B317" s="436"/>
      <c r="C317" s="399"/>
      <c r="D317" s="399"/>
      <c r="E317" s="399"/>
      <c r="F317" s="399"/>
      <c r="G317" s="436"/>
      <c r="H317" s="436"/>
      <c r="I317" s="399"/>
      <c r="J317" s="436"/>
      <c r="K317" s="455"/>
      <c r="L317" s="436"/>
      <c r="M317" s="399"/>
      <c r="N317" s="399"/>
      <c r="O317" s="436"/>
      <c r="P317" s="399"/>
      <c r="Q317" s="399"/>
      <c r="R317" s="399"/>
      <c r="S317" s="400"/>
      <c r="T317" s="399"/>
      <c r="U317" s="400"/>
      <c r="V317" s="400"/>
      <c r="W317" s="400"/>
      <c r="X317" s="400"/>
      <c r="Y317" s="400"/>
      <c r="Z317" s="400"/>
      <c r="AA317" s="400"/>
      <c r="AB317" s="399"/>
      <c r="AC317" s="401"/>
      <c r="AD317" s="401"/>
      <c r="AE317" s="401"/>
      <c r="AF317" s="401"/>
      <c r="AG317" s="401"/>
      <c r="AH317" s="401"/>
      <c r="AI317" s="399"/>
    </row>
    <row r="318" ht="12.0" customHeight="1">
      <c r="A318" s="399"/>
      <c r="B318" s="436"/>
      <c r="C318" s="399"/>
      <c r="D318" s="399"/>
      <c r="E318" s="399"/>
      <c r="F318" s="399"/>
      <c r="G318" s="399"/>
      <c r="H318" s="399"/>
      <c r="I318" s="399"/>
      <c r="J318" s="399"/>
      <c r="K318" s="436" t="s">
        <v>607</v>
      </c>
      <c r="L318" s="436" t="s">
        <v>541</v>
      </c>
      <c r="M318" s="436" t="s">
        <v>648</v>
      </c>
      <c r="N318" s="399"/>
      <c r="O318" s="399"/>
      <c r="P318" s="436"/>
      <c r="Q318" s="399"/>
      <c r="R318" s="399"/>
      <c r="S318" s="400"/>
      <c r="T318" s="399"/>
      <c r="U318" s="400"/>
      <c r="V318" s="400"/>
      <c r="W318" s="400"/>
      <c r="X318" s="400"/>
      <c r="Y318" s="400"/>
      <c r="Z318" s="400"/>
      <c r="AA318" s="400"/>
      <c r="AB318" s="399"/>
      <c r="AC318" s="401"/>
      <c r="AD318" s="401"/>
      <c r="AE318" s="401"/>
      <c r="AF318" s="401"/>
      <c r="AG318" s="401"/>
      <c r="AH318" s="401"/>
      <c r="AI318" s="399"/>
    </row>
    <row r="319" ht="12.0" customHeight="1">
      <c r="A319" s="399"/>
      <c r="B319" s="436"/>
      <c r="C319" s="399"/>
      <c r="D319" s="469"/>
      <c r="E319" s="441" t="s">
        <v>609</v>
      </c>
      <c r="F319" s="399"/>
      <c r="G319" s="435" t="s">
        <v>357</v>
      </c>
      <c r="H319" s="435" t="s">
        <v>610</v>
      </c>
      <c r="I319" s="435" t="s">
        <v>611</v>
      </c>
      <c r="J319" s="435" t="s">
        <v>612</v>
      </c>
      <c r="K319" s="435" t="s">
        <v>613</v>
      </c>
      <c r="L319" s="435" t="s">
        <v>614</v>
      </c>
      <c r="M319" s="435" t="s">
        <v>615</v>
      </c>
      <c r="N319" s="399"/>
      <c r="O319" s="399"/>
      <c r="P319" s="435" t="s">
        <v>373</v>
      </c>
      <c r="Q319" s="399"/>
      <c r="R319" s="399"/>
      <c r="S319" s="400"/>
      <c r="T319" s="399"/>
      <c r="U319" s="400"/>
      <c r="V319" s="400"/>
      <c r="W319" s="400"/>
      <c r="X319" s="400"/>
      <c r="Y319" s="400"/>
      <c r="Z319" s="400"/>
      <c r="AA319" s="400"/>
      <c r="AB319" s="399"/>
      <c r="AC319" s="401"/>
      <c r="AD319" s="401"/>
      <c r="AE319" s="401"/>
      <c r="AF319" s="401"/>
      <c r="AG319" s="401"/>
      <c r="AH319" s="401"/>
      <c r="AI319" s="399"/>
    </row>
    <row r="320" ht="12.0" customHeight="1">
      <c r="A320" s="399"/>
      <c r="B320" s="436"/>
      <c r="C320" s="399"/>
      <c r="D320" s="424" t="s">
        <v>477</v>
      </c>
      <c r="E320" s="399" t="s">
        <v>1234</v>
      </c>
      <c r="F320" s="399"/>
      <c r="G320" s="436"/>
      <c r="H320" s="483">
        <v>2815.0</v>
      </c>
      <c r="I320" s="483"/>
      <c r="J320" s="455">
        <v>50.15651666666666</v>
      </c>
      <c r="K320" s="438">
        <v>-0.3</v>
      </c>
      <c r="L320" s="431">
        <v>65.20347166666666</v>
      </c>
      <c r="M320" s="431">
        <v>0.08049811316872427</v>
      </c>
      <c r="N320" s="482">
        <v>0.013333333333333334</v>
      </c>
      <c r="O320" s="399" t="s">
        <v>616</v>
      </c>
      <c r="P320" s="431">
        <v>1.0</v>
      </c>
      <c r="Q320" s="455">
        <v>37.53333333333334</v>
      </c>
      <c r="R320" s="399" t="s">
        <v>671</v>
      </c>
      <c r="S320" s="400"/>
      <c r="T320" s="399"/>
      <c r="U320" s="400"/>
      <c r="V320" s="400"/>
      <c r="W320" s="400"/>
      <c r="X320" s="400"/>
      <c r="Y320" s="400"/>
      <c r="Z320" s="400"/>
      <c r="AA320" s="400"/>
      <c r="AB320" s="399"/>
      <c r="AC320" s="401"/>
      <c r="AD320" s="401"/>
      <c r="AE320" s="401"/>
      <c r="AF320" s="401"/>
      <c r="AG320" s="401"/>
      <c r="AH320" s="401"/>
      <c r="AI320" s="399"/>
    </row>
    <row r="321" ht="12.0" customHeight="1">
      <c r="A321" s="399"/>
      <c r="B321" s="436"/>
      <c r="C321" s="399"/>
      <c r="D321" s="424" t="s">
        <v>477</v>
      </c>
      <c r="E321" s="399" t="s">
        <v>1235</v>
      </c>
      <c r="F321" s="399"/>
      <c r="G321" s="455"/>
      <c r="H321" s="483">
        <v>651.0</v>
      </c>
      <c r="I321" s="483"/>
      <c r="J321" s="455">
        <v>46.158612500000004</v>
      </c>
      <c r="K321" s="438">
        <v>-0.3</v>
      </c>
      <c r="L321" s="431">
        <v>60.00619625000001</v>
      </c>
      <c r="M321" s="431">
        <v>0.07408172376543211</v>
      </c>
      <c r="N321" s="482">
        <v>0.017666666666666667</v>
      </c>
      <c r="O321" s="399" t="s">
        <v>616</v>
      </c>
      <c r="P321" s="431">
        <v>1.0</v>
      </c>
      <c r="Q321" s="455">
        <v>11.501000000000001</v>
      </c>
      <c r="R321" s="399" t="s">
        <v>685</v>
      </c>
      <c r="S321" s="400"/>
      <c r="T321" s="399"/>
      <c r="U321" s="400"/>
      <c r="V321" s="400"/>
      <c r="W321" s="400"/>
      <c r="X321" s="400"/>
      <c r="Y321" s="400"/>
      <c r="Z321" s="400"/>
      <c r="AA321" s="400"/>
      <c r="AB321" s="399"/>
      <c r="AC321" s="401"/>
      <c r="AD321" s="401"/>
      <c r="AE321" s="401"/>
      <c r="AF321" s="401"/>
      <c r="AG321" s="401"/>
      <c r="AH321" s="401"/>
      <c r="AI321" s="399"/>
    </row>
    <row r="322" ht="12.0" customHeight="1">
      <c r="A322" s="399"/>
      <c r="B322" s="436"/>
      <c r="C322" s="399"/>
      <c r="D322" s="424" t="s">
        <v>477</v>
      </c>
      <c r="E322" s="399" t="s">
        <v>1236</v>
      </c>
      <c r="F322" s="399"/>
      <c r="G322" s="455"/>
      <c r="H322" s="483">
        <v>151.0</v>
      </c>
      <c r="I322" s="483"/>
      <c r="J322" s="455">
        <v>29.64885</v>
      </c>
      <c r="K322" s="438">
        <v>-0.3</v>
      </c>
      <c r="L322" s="431">
        <v>38.543505</v>
      </c>
      <c r="M322" s="431">
        <v>0.04758457407407408</v>
      </c>
      <c r="N322" s="482">
        <v>0.10666666666666666</v>
      </c>
      <c r="O322" s="399" t="s">
        <v>616</v>
      </c>
      <c r="P322" s="431">
        <v>1.0</v>
      </c>
      <c r="Q322" s="455">
        <v>16.106666666666666</v>
      </c>
      <c r="R322" s="399" t="s">
        <v>919</v>
      </c>
      <c r="S322" s="400"/>
      <c r="T322" s="399"/>
      <c r="U322" s="400"/>
      <c r="V322" s="400"/>
      <c r="W322" s="400"/>
      <c r="X322" s="400"/>
      <c r="Y322" s="400"/>
      <c r="Z322" s="400"/>
      <c r="AA322" s="400"/>
      <c r="AB322" s="399"/>
      <c r="AC322" s="401"/>
      <c r="AD322" s="401"/>
      <c r="AE322" s="401"/>
      <c r="AF322" s="401"/>
      <c r="AG322" s="401"/>
      <c r="AH322" s="401"/>
      <c r="AI322" s="399"/>
    </row>
    <row r="323" ht="12.0" customHeight="1">
      <c r="A323" s="399"/>
      <c r="B323" s="436"/>
      <c r="C323" s="399"/>
      <c r="D323" s="424" t="s">
        <v>477</v>
      </c>
      <c r="E323" s="399" t="s">
        <v>688</v>
      </c>
      <c r="F323" s="399"/>
      <c r="G323" s="455"/>
      <c r="H323" s="483">
        <v>60.0</v>
      </c>
      <c r="I323" s="483"/>
      <c r="J323" s="455">
        <v>32.72500000000001</v>
      </c>
      <c r="K323" s="438">
        <v>-0.3</v>
      </c>
      <c r="L323" s="431">
        <v>42.54250000000001</v>
      </c>
      <c r="M323" s="431">
        <v>0.05252160493827162</v>
      </c>
      <c r="N323" s="482">
        <v>0.178</v>
      </c>
      <c r="O323" s="399" t="s">
        <v>616</v>
      </c>
      <c r="P323" s="431">
        <v>1.0</v>
      </c>
      <c r="Q323" s="455">
        <v>10.68</v>
      </c>
      <c r="R323" s="399" t="s">
        <v>920</v>
      </c>
      <c r="S323" s="400"/>
      <c r="T323" s="399"/>
      <c r="U323" s="400"/>
      <c r="V323" s="400"/>
      <c r="W323" s="400"/>
      <c r="X323" s="400"/>
      <c r="Y323" s="400"/>
      <c r="Z323" s="400"/>
      <c r="AA323" s="400"/>
      <c r="AB323" s="399"/>
      <c r="AC323" s="401"/>
      <c r="AD323" s="401"/>
      <c r="AE323" s="401"/>
      <c r="AF323" s="401"/>
      <c r="AG323" s="401"/>
      <c r="AH323" s="401"/>
      <c r="AI323" s="399"/>
    </row>
    <row r="324" ht="12.0" customHeight="1">
      <c r="A324" s="399"/>
      <c r="B324" s="436"/>
      <c r="C324" s="399"/>
      <c r="D324" s="424" t="s">
        <v>477</v>
      </c>
      <c r="E324" s="399" t="s">
        <v>1237</v>
      </c>
      <c r="F324" s="399"/>
      <c r="G324" s="455"/>
      <c r="H324" s="483"/>
      <c r="I324" s="436"/>
      <c r="J324" s="455">
        <v>22.0</v>
      </c>
      <c r="K324" s="438">
        <v>-0.3</v>
      </c>
      <c r="L324" s="431">
        <v>28.6</v>
      </c>
      <c r="M324" s="431">
        <v>0.03530864197530864</v>
      </c>
      <c r="N324" s="482"/>
      <c r="O324" s="399"/>
      <c r="P324" s="399"/>
      <c r="Q324" s="455"/>
      <c r="R324" s="399"/>
      <c r="S324" s="400"/>
      <c r="T324" s="399"/>
      <c r="U324" s="400"/>
      <c r="V324" s="400"/>
      <c r="W324" s="400"/>
      <c r="X324" s="400"/>
      <c r="Y324" s="400"/>
      <c r="Z324" s="400"/>
      <c r="AA324" s="400"/>
      <c r="AB324" s="399"/>
      <c r="AC324" s="401"/>
      <c r="AD324" s="401"/>
      <c r="AE324" s="401"/>
      <c r="AF324" s="401"/>
      <c r="AG324" s="401"/>
      <c r="AH324" s="401"/>
      <c r="AI324" s="399"/>
    </row>
    <row r="325" ht="12.0" customHeight="1">
      <c r="A325" s="399"/>
      <c r="B325" s="436"/>
      <c r="C325" s="399"/>
      <c r="D325" s="424" t="s">
        <v>477</v>
      </c>
      <c r="E325" s="399" t="s">
        <v>737</v>
      </c>
      <c r="F325" s="399"/>
      <c r="G325" s="436"/>
      <c r="H325" s="483"/>
      <c r="I325" s="436"/>
      <c r="J325" s="455"/>
      <c r="K325" s="438">
        <v>0.0</v>
      </c>
      <c r="L325" s="431">
        <v>0.0</v>
      </c>
      <c r="M325" s="431"/>
      <c r="N325" s="436">
        <v>0.01</v>
      </c>
      <c r="O325" s="399" t="s">
        <v>735</v>
      </c>
      <c r="P325" s="431">
        <v>1.0</v>
      </c>
      <c r="Q325" s="455">
        <v>0.0</v>
      </c>
      <c r="R325" s="399" t="s">
        <v>736</v>
      </c>
      <c r="S325" s="400"/>
      <c r="T325" s="399"/>
      <c r="U325" s="400"/>
      <c r="V325" s="400"/>
      <c r="W325" s="400"/>
      <c r="X325" s="400"/>
      <c r="Y325" s="400"/>
      <c r="Z325" s="400"/>
      <c r="AA325" s="400"/>
      <c r="AB325" s="399"/>
      <c r="AC325" s="401"/>
      <c r="AD325" s="401"/>
      <c r="AE325" s="401"/>
      <c r="AF325" s="401"/>
      <c r="AG325" s="401"/>
      <c r="AH325" s="401"/>
      <c r="AI325" s="399"/>
    </row>
    <row r="326" ht="12.0" customHeight="1">
      <c r="A326" s="399"/>
      <c r="B326" s="436"/>
      <c r="C326" s="399"/>
      <c r="D326" s="424" t="s">
        <v>477</v>
      </c>
      <c r="E326" s="399" t="s">
        <v>1238</v>
      </c>
      <c r="F326" s="399"/>
      <c r="G326" s="436"/>
      <c r="H326" s="483"/>
      <c r="I326" s="436"/>
      <c r="J326" s="455"/>
      <c r="K326" s="438">
        <v>0.0</v>
      </c>
      <c r="L326" s="431">
        <v>0.0</v>
      </c>
      <c r="M326" s="431">
        <v>0.0</v>
      </c>
      <c r="N326" s="482">
        <v>0.10666666666666666</v>
      </c>
      <c r="O326" s="399" t="s">
        <v>616</v>
      </c>
      <c r="P326" s="431">
        <v>1.0</v>
      </c>
      <c r="Q326" s="455">
        <v>0.0</v>
      </c>
      <c r="R326" s="399" t="s">
        <v>940</v>
      </c>
      <c r="S326" s="400"/>
      <c r="T326" s="399"/>
      <c r="U326" s="400"/>
      <c r="V326" s="400"/>
      <c r="W326" s="400"/>
      <c r="X326" s="400"/>
      <c r="Y326" s="400"/>
      <c r="Z326" s="400"/>
      <c r="AA326" s="400"/>
      <c r="AB326" s="399"/>
      <c r="AC326" s="401"/>
      <c r="AD326" s="401"/>
      <c r="AE326" s="401"/>
      <c r="AF326" s="401"/>
      <c r="AG326" s="401"/>
      <c r="AH326" s="401"/>
      <c r="AI326" s="399"/>
    </row>
    <row r="327" ht="12.0" customHeight="1">
      <c r="A327" s="399"/>
      <c r="B327" s="436"/>
      <c r="C327" s="399"/>
      <c r="D327" s="424" t="s">
        <v>478</v>
      </c>
      <c r="E327" s="399" t="s">
        <v>1239</v>
      </c>
      <c r="F327" s="399"/>
      <c r="G327" s="436"/>
      <c r="H327" s="483"/>
      <c r="I327" s="436"/>
      <c r="J327" s="455">
        <v>0.0</v>
      </c>
      <c r="K327" s="438">
        <v>-0.3</v>
      </c>
      <c r="L327" s="431">
        <v>0.0</v>
      </c>
      <c r="M327" s="431">
        <v>0.0</v>
      </c>
      <c r="N327" s="482">
        <v>0.013333333333333334</v>
      </c>
      <c r="O327" s="399" t="s">
        <v>616</v>
      </c>
      <c r="P327" s="399">
        <v>1.3499999999999999</v>
      </c>
      <c r="Q327" s="455">
        <v>0.0</v>
      </c>
      <c r="R327" s="399" t="s">
        <v>671</v>
      </c>
      <c r="S327" s="400"/>
      <c r="T327" s="399"/>
      <c r="U327" s="400"/>
      <c r="V327" s="400"/>
      <c r="W327" s="400"/>
      <c r="X327" s="400"/>
      <c r="Y327" s="400"/>
      <c r="Z327" s="400"/>
      <c r="AA327" s="400"/>
      <c r="AB327" s="399"/>
      <c r="AC327" s="401"/>
      <c r="AD327" s="401"/>
      <c r="AE327" s="401"/>
      <c r="AF327" s="401"/>
      <c r="AG327" s="401"/>
      <c r="AH327" s="401"/>
      <c r="AI327" s="399"/>
    </row>
    <row r="328" ht="12.0" customHeight="1">
      <c r="A328" s="399"/>
      <c r="B328" s="436"/>
      <c r="C328" s="399"/>
      <c r="D328" s="424" t="s">
        <v>478</v>
      </c>
      <c r="E328" s="399" t="s">
        <v>1240</v>
      </c>
      <c r="F328" s="399"/>
      <c r="G328" s="455"/>
      <c r="H328" s="483"/>
      <c r="I328" s="436"/>
      <c r="J328" s="455">
        <v>0.0</v>
      </c>
      <c r="K328" s="438">
        <v>-0.3</v>
      </c>
      <c r="L328" s="431">
        <v>0.0</v>
      </c>
      <c r="M328" s="431">
        <v>0.0</v>
      </c>
      <c r="N328" s="482">
        <v>0.017666666666666667</v>
      </c>
      <c r="O328" s="399" t="s">
        <v>616</v>
      </c>
      <c r="P328" s="399">
        <v>1.3499999999999999</v>
      </c>
      <c r="Q328" s="455">
        <v>0.0</v>
      </c>
      <c r="R328" s="399" t="s">
        <v>1241</v>
      </c>
      <c r="S328" s="400"/>
      <c r="T328" s="399"/>
      <c r="U328" s="400"/>
      <c r="V328" s="400"/>
      <c r="W328" s="400"/>
      <c r="X328" s="400"/>
      <c r="Y328" s="400"/>
      <c r="Z328" s="400"/>
      <c r="AA328" s="400"/>
      <c r="AB328" s="399"/>
      <c r="AC328" s="401"/>
      <c r="AD328" s="401"/>
      <c r="AE328" s="401"/>
      <c r="AF328" s="401"/>
      <c r="AG328" s="401"/>
      <c r="AH328" s="401"/>
      <c r="AI328" s="399"/>
    </row>
    <row r="329" ht="12.0" customHeight="1">
      <c r="A329" s="399"/>
      <c r="B329" s="436"/>
      <c r="C329" s="399"/>
      <c r="D329" s="424" t="s">
        <v>478</v>
      </c>
      <c r="E329" s="399" t="s">
        <v>1242</v>
      </c>
      <c r="F329" s="399"/>
      <c r="G329" s="436"/>
      <c r="H329" s="483"/>
      <c r="I329" s="436"/>
      <c r="J329" s="455">
        <v>0.0</v>
      </c>
      <c r="K329" s="438">
        <v>-0.3</v>
      </c>
      <c r="L329" s="478">
        <v>0.0</v>
      </c>
      <c r="M329" s="478">
        <v>0.0</v>
      </c>
      <c r="N329" s="482">
        <v>0.10666666666666666</v>
      </c>
      <c r="O329" s="399" t="s">
        <v>616</v>
      </c>
      <c r="P329" s="399">
        <v>1.3499999999999999</v>
      </c>
      <c r="Q329" s="479">
        <v>0.0</v>
      </c>
      <c r="R329" s="399" t="s">
        <v>919</v>
      </c>
      <c r="S329" s="400"/>
      <c r="T329" s="399"/>
      <c r="U329" s="400"/>
      <c r="V329" s="400"/>
      <c r="W329" s="400"/>
      <c r="X329" s="400"/>
      <c r="Y329" s="400"/>
      <c r="Z329" s="400"/>
      <c r="AA329" s="400"/>
      <c r="AB329" s="399"/>
      <c r="AC329" s="401"/>
      <c r="AD329" s="401"/>
      <c r="AE329" s="401"/>
      <c r="AF329" s="401"/>
      <c r="AG329" s="401"/>
      <c r="AH329" s="401"/>
      <c r="AI329" s="399"/>
    </row>
    <row r="330" ht="12.0" customHeight="1">
      <c r="A330" s="399"/>
      <c r="B330" s="436"/>
      <c r="C330" s="399"/>
      <c r="D330" s="399"/>
      <c r="E330" s="399"/>
      <c r="F330" s="399"/>
      <c r="G330" s="436"/>
      <c r="H330" s="455"/>
      <c r="I330" s="399"/>
      <c r="J330" s="455"/>
      <c r="K330" s="438"/>
      <c r="L330" s="431">
        <v>234.89567291666668</v>
      </c>
      <c r="M330" s="431">
        <v>0.28999465792181073</v>
      </c>
      <c r="N330" s="436"/>
      <c r="O330" s="399"/>
      <c r="P330" s="399"/>
      <c r="Q330" s="455">
        <v>75.821</v>
      </c>
      <c r="R330" s="399"/>
      <c r="S330" s="400"/>
      <c r="T330" s="399"/>
      <c r="U330" s="400"/>
      <c r="V330" s="400"/>
      <c r="W330" s="400"/>
      <c r="X330" s="400"/>
      <c r="Y330" s="400"/>
      <c r="Z330" s="400"/>
      <c r="AA330" s="400"/>
      <c r="AB330" s="399"/>
      <c r="AC330" s="401"/>
      <c r="AD330" s="401"/>
      <c r="AE330" s="401"/>
      <c r="AF330" s="401"/>
      <c r="AG330" s="401"/>
      <c r="AH330" s="401"/>
      <c r="AI330" s="399"/>
    </row>
    <row r="331" ht="12.0" customHeight="1">
      <c r="A331" s="399"/>
      <c r="B331" s="436"/>
      <c r="C331" s="399"/>
      <c r="D331" s="399"/>
      <c r="E331" s="399"/>
      <c r="F331" s="399"/>
      <c r="G331" s="436"/>
      <c r="H331" s="455"/>
      <c r="I331" s="399"/>
      <c r="J331" s="455"/>
      <c r="K331" s="438"/>
      <c r="L331" s="431"/>
      <c r="M331" s="431"/>
      <c r="N331" s="436"/>
      <c r="O331" s="399"/>
      <c r="P331" s="455"/>
      <c r="Q331" s="399"/>
      <c r="R331" s="399"/>
      <c r="S331" s="400"/>
      <c r="T331" s="399"/>
      <c r="U331" s="400"/>
      <c r="V331" s="400"/>
      <c r="W331" s="400"/>
      <c r="X331" s="400"/>
      <c r="Y331" s="400"/>
      <c r="Z331" s="400"/>
      <c r="AA331" s="400"/>
      <c r="AB331" s="399"/>
      <c r="AC331" s="401"/>
      <c r="AD331" s="401"/>
      <c r="AE331" s="401"/>
      <c r="AF331" s="401"/>
      <c r="AG331" s="401"/>
      <c r="AH331" s="401"/>
      <c r="AI331" s="399"/>
    </row>
    <row r="332" ht="12.0" customHeight="1">
      <c r="A332" s="399"/>
      <c r="B332" s="436"/>
      <c r="C332" s="399"/>
      <c r="D332" s="399"/>
      <c r="E332" s="441" t="s">
        <v>544</v>
      </c>
      <c r="F332" s="435" t="s">
        <v>649</v>
      </c>
      <c r="G332" s="435" t="s">
        <v>553</v>
      </c>
      <c r="H332" s="479" t="s">
        <v>631</v>
      </c>
      <c r="I332" s="435" t="s">
        <v>632</v>
      </c>
      <c r="J332" s="479" t="s">
        <v>633</v>
      </c>
      <c r="K332" s="442" t="s">
        <v>634</v>
      </c>
      <c r="L332" s="479" t="s">
        <v>635</v>
      </c>
      <c r="M332" s="431"/>
      <c r="N332" s="436"/>
      <c r="O332" s="399"/>
      <c r="P332" s="455"/>
      <c r="Q332" s="399"/>
      <c r="R332" s="399"/>
      <c r="S332" s="400"/>
      <c r="T332" s="399"/>
      <c r="U332" s="400"/>
      <c r="V332" s="400"/>
      <c r="W332" s="400"/>
      <c r="X332" s="400"/>
      <c r="Y332" s="400"/>
      <c r="Z332" s="400"/>
      <c r="AA332" s="400"/>
      <c r="AB332" s="399"/>
      <c r="AC332" s="401"/>
      <c r="AD332" s="401"/>
      <c r="AE332" s="401"/>
      <c r="AF332" s="401"/>
      <c r="AG332" s="401"/>
      <c r="AH332" s="401"/>
      <c r="AI332" s="399"/>
    </row>
    <row r="333" ht="12.0" customHeight="1">
      <c r="A333" s="399"/>
      <c r="B333" s="436"/>
      <c r="C333" s="399"/>
      <c r="D333" s="399"/>
      <c r="E333" s="399" t="s">
        <v>636</v>
      </c>
      <c r="F333" s="399"/>
      <c r="G333" s="480">
        <v>234.89567291666668</v>
      </c>
      <c r="H333" s="480">
        <v>0.28999465792181073</v>
      </c>
      <c r="I333" s="456">
        <v>0.0</v>
      </c>
      <c r="J333" s="456">
        <v>144.99732896090538</v>
      </c>
      <c r="K333" s="456">
        <v>939.5826916666667</v>
      </c>
      <c r="L333" s="456">
        <v>1084.5800206275721</v>
      </c>
      <c r="M333" s="431"/>
      <c r="N333" s="436"/>
      <c r="O333" s="399"/>
      <c r="P333" s="455"/>
      <c r="Q333" s="399"/>
      <c r="R333" s="399"/>
      <c r="S333" s="400"/>
      <c r="T333" s="399"/>
      <c r="U333" s="400"/>
      <c r="V333" s="400"/>
      <c r="W333" s="400"/>
      <c r="X333" s="400"/>
      <c r="Y333" s="400"/>
      <c r="Z333" s="400"/>
      <c r="AA333" s="400"/>
      <c r="AB333" s="399"/>
      <c r="AC333" s="401"/>
      <c r="AD333" s="401"/>
      <c r="AE333" s="401"/>
      <c r="AF333" s="401"/>
      <c r="AG333" s="401"/>
      <c r="AH333" s="401"/>
      <c r="AI333" s="399"/>
    </row>
    <row r="334" ht="12.0" customHeight="1">
      <c r="A334" s="399"/>
      <c r="B334" s="436"/>
      <c r="C334" s="399"/>
      <c r="D334" s="399"/>
      <c r="E334" s="399" t="s">
        <v>478</v>
      </c>
      <c r="F334" s="399"/>
      <c r="G334" s="480">
        <v>0.0</v>
      </c>
      <c r="H334" s="480">
        <v>0.0</v>
      </c>
      <c r="I334" s="456">
        <v>0.0</v>
      </c>
      <c r="J334" s="456">
        <v>0.0</v>
      </c>
      <c r="K334" s="456">
        <v>0.0</v>
      </c>
      <c r="L334" s="456">
        <v>0.0</v>
      </c>
      <c r="M334" s="431"/>
      <c r="N334" s="436"/>
      <c r="O334" s="399"/>
      <c r="P334" s="455"/>
      <c r="Q334" s="399"/>
      <c r="R334" s="399"/>
      <c r="S334" s="400"/>
      <c r="T334" s="399"/>
      <c r="U334" s="400"/>
      <c r="V334" s="400"/>
      <c r="W334" s="400"/>
      <c r="X334" s="400"/>
      <c r="Y334" s="400"/>
      <c r="Z334" s="400"/>
      <c r="AA334" s="400"/>
      <c r="AB334" s="399"/>
      <c r="AC334" s="401"/>
      <c r="AD334" s="401"/>
      <c r="AE334" s="401"/>
      <c r="AF334" s="401"/>
      <c r="AG334" s="401"/>
      <c r="AH334" s="401"/>
      <c r="AI334" s="399"/>
    </row>
    <row r="335" ht="12.0" customHeight="1">
      <c r="A335" s="399"/>
      <c r="B335" s="436"/>
      <c r="C335" s="399"/>
      <c r="D335" s="399"/>
      <c r="E335" s="399"/>
      <c r="F335" s="399"/>
      <c r="G335" s="399"/>
      <c r="H335" s="399"/>
      <c r="I335" s="399"/>
      <c r="J335" s="436"/>
      <c r="K335" s="455"/>
      <c r="L335" s="436"/>
      <c r="M335" s="399"/>
      <c r="N335" s="399"/>
      <c r="O335" s="436"/>
      <c r="P335" s="399"/>
      <c r="Q335" s="399"/>
      <c r="R335" s="399"/>
      <c r="S335" s="400"/>
      <c r="T335" s="399"/>
      <c r="U335" s="400"/>
      <c r="V335" s="400"/>
      <c r="W335" s="400"/>
      <c r="X335" s="400"/>
      <c r="Y335" s="400"/>
      <c r="Z335" s="400"/>
      <c r="AA335" s="400"/>
      <c r="AB335" s="399"/>
      <c r="AC335" s="401"/>
      <c r="AD335" s="401"/>
      <c r="AE335" s="401"/>
      <c r="AF335" s="401"/>
      <c r="AG335" s="401"/>
      <c r="AH335" s="401"/>
      <c r="AI335" s="399"/>
    </row>
    <row r="336" ht="12.0" customHeight="1">
      <c r="A336" s="399"/>
      <c r="B336" s="436"/>
      <c r="C336" s="469" t="s">
        <v>1243</v>
      </c>
      <c r="D336" s="399" t="s">
        <v>925</v>
      </c>
      <c r="E336" s="399"/>
      <c r="F336" s="399"/>
      <c r="G336" s="399"/>
      <c r="H336" s="436" t="s">
        <v>410</v>
      </c>
      <c r="I336" s="423">
        <v>17.5134</v>
      </c>
      <c r="J336" s="470">
        <v>1.0</v>
      </c>
      <c r="K336" s="431">
        <v>17.5134</v>
      </c>
      <c r="L336" s="468">
        <v>0.0</v>
      </c>
      <c r="M336" s="431">
        <v>0.0</v>
      </c>
      <c r="N336" s="431"/>
      <c r="O336" s="431"/>
      <c r="P336" s="430"/>
      <c r="Q336" s="468">
        <v>1090.7</v>
      </c>
      <c r="R336" s="468"/>
      <c r="S336" s="400"/>
      <c r="T336" s="439">
        <v>0.0</v>
      </c>
      <c r="U336" s="400">
        <v>0.0</v>
      </c>
      <c r="V336" s="400"/>
      <c r="W336" s="400"/>
      <c r="X336" s="400"/>
      <c r="Y336" s="400">
        <v>5036.071604938272</v>
      </c>
      <c r="Z336" s="400"/>
      <c r="AA336" s="400">
        <v>5036.071604938272</v>
      </c>
      <c r="AB336" s="399"/>
      <c r="AC336" s="401"/>
      <c r="AD336" s="401"/>
      <c r="AE336" s="401"/>
      <c r="AF336" s="401"/>
      <c r="AG336" s="401"/>
      <c r="AH336" s="401"/>
      <c r="AI336" s="399"/>
    </row>
    <row r="337" ht="12.0" customHeight="1">
      <c r="A337" s="399"/>
      <c r="B337" s="436"/>
      <c r="C337" s="399"/>
      <c r="D337" s="399"/>
      <c r="E337" s="399"/>
      <c r="F337" s="399"/>
      <c r="G337" s="436"/>
      <c r="H337" s="436"/>
      <c r="I337" s="399"/>
      <c r="J337" s="436"/>
      <c r="K337" s="455"/>
      <c r="L337" s="436"/>
      <c r="M337" s="399"/>
      <c r="N337" s="399"/>
      <c r="O337" s="436"/>
      <c r="P337" s="399"/>
      <c r="Q337" s="399"/>
      <c r="R337" s="399"/>
      <c r="S337" s="400"/>
      <c r="T337" s="399"/>
      <c r="U337" s="400"/>
      <c r="V337" s="400"/>
      <c r="W337" s="400"/>
      <c r="X337" s="400"/>
      <c r="Y337" s="400"/>
      <c r="Z337" s="400"/>
      <c r="AA337" s="400"/>
      <c r="AB337" s="399"/>
      <c r="AC337" s="401"/>
      <c r="AD337" s="401"/>
      <c r="AE337" s="401"/>
      <c r="AF337" s="401"/>
      <c r="AG337" s="401"/>
      <c r="AH337" s="401"/>
      <c r="AI337" s="399"/>
    </row>
    <row r="338" ht="12.0" customHeight="1">
      <c r="A338" s="399"/>
      <c r="B338" s="436"/>
      <c r="C338" s="399"/>
      <c r="D338" s="399"/>
      <c r="E338" s="399"/>
      <c r="F338" s="399"/>
      <c r="G338" s="399"/>
      <c r="H338" s="399"/>
      <c r="I338" s="399"/>
      <c r="J338" s="399"/>
      <c r="K338" s="436" t="s">
        <v>607</v>
      </c>
      <c r="L338" s="436" t="s">
        <v>541</v>
      </c>
      <c r="M338" s="436" t="s">
        <v>648</v>
      </c>
      <c r="N338" s="399"/>
      <c r="O338" s="399"/>
      <c r="P338" s="436"/>
      <c r="Q338" s="399"/>
      <c r="R338" s="399"/>
      <c r="S338" s="400"/>
      <c r="T338" s="399"/>
      <c r="U338" s="400"/>
      <c r="V338" s="400"/>
      <c r="W338" s="400"/>
      <c r="X338" s="400"/>
      <c r="Y338" s="400"/>
      <c r="Z338" s="400"/>
      <c r="AA338" s="400"/>
      <c r="AB338" s="399"/>
      <c r="AC338" s="401"/>
      <c r="AD338" s="401"/>
      <c r="AE338" s="401"/>
      <c r="AF338" s="401"/>
      <c r="AG338" s="401"/>
      <c r="AH338" s="401"/>
      <c r="AI338" s="399"/>
    </row>
    <row r="339" ht="12.0" customHeight="1">
      <c r="A339" s="399"/>
      <c r="B339" s="436"/>
      <c r="C339" s="399"/>
      <c r="D339" s="469"/>
      <c r="E339" s="441" t="s">
        <v>609</v>
      </c>
      <c r="F339" s="399"/>
      <c r="G339" s="435" t="s">
        <v>357</v>
      </c>
      <c r="H339" s="435" t="s">
        <v>610</v>
      </c>
      <c r="I339" s="435" t="s">
        <v>611</v>
      </c>
      <c r="J339" s="435" t="s">
        <v>612</v>
      </c>
      <c r="K339" s="435" t="s">
        <v>613</v>
      </c>
      <c r="L339" s="435" t="s">
        <v>614</v>
      </c>
      <c r="M339" s="435" t="s">
        <v>615</v>
      </c>
      <c r="N339" s="399"/>
      <c r="O339" s="399"/>
      <c r="P339" s="435" t="s">
        <v>373</v>
      </c>
      <c r="Q339" s="399"/>
      <c r="R339" s="399"/>
      <c r="S339" s="400"/>
      <c r="T339" s="399"/>
      <c r="U339" s="400"/>
      <c r="V339" s="400"/>
      <c r="W339" s="400"/>
      <c r="X339" s="400"/>
      <c r="Y339" s="400"/>
      <c r="Z339" s="400"/>
      <c r="AA339" s="400"/>
      <c r="AB339" s="399"/>
      <c r="AC339" s="401"/>
      <c r="AD339" s="401"/>
      <c r="AE339" s="401"/>
      <c r="AF339" s="401"/>
      <c r="AG339" s="401"/>
      <c r="AH339" s="401"/>
      <c r="AI339" s="399"/>
    </row>
    <row r="340" ht="12.0" customHeight="1">
      <c r="A340" s="399"/>
      <c r="B340" s="436"/>
      <c r="C340" s="399"/>
      <c r="D340" s="424" t="s">
        <v>477</v>
      </c>
      <c r="E340" s="399" t="s">
        <v>674</v>
      </c>
      <c r="F340" s="399"/>
      <c r="G340" s="483">
        <v>0.0</v>
      </c>
      <c r="H340" s="455"/>
      <c r="I340" s="436"/>
      <c r="J340" s="455">
        <v>0.0</v>
      </c>
      <c r="K340" s="438">
        <v>-0.3</v>
      </c>
      <c r="L340" s="431">
        <v>0.0</v>
      </c>
      <c r="M340" s="431">
        <v>0.0</v>
      </c>
      <c r="N340" s="455">
        <v>0.6319</v>
      </c>
      <c r="O340" s="399" t="s">
        <v>629</v>
      </c>
      <c r="P340" s="431">
        <v>1.0</v>
      </c>
      <c r="Q340" s="455">
        <v>0.0</v>
      </c>
      <c r="R340" s="399" t="s">
        <v>926</v>
      </c>
      <c r="S340" s="399"/>
      <c r="T340" s="400"/>
      <c r="U340" s="400"/>
      <c r="V340" s="400"/>
      <c r="W340" s="400"/>
      <c r="X340" s="400"/>
      <c r="Y340" s="400"/>
      <c r="Z340" s="399"/>
      <c r="AA340" s="399"/>
      <c r="AB340" s="399"/>
      <c r="AC340" s="401"/>
      <c r="AD340" s="401"/>
      <c r="AE340" s="401"/>
      <c r="AF340" s="401"/>
      <c r="AG340" s="401"/>
      <c r="AH340" s="401"/>
      <c r="AI340" s="399"/>
    </row>
    <row r="341" ht="12.0" customHeight="1">
      <c r="A341" s="399"/>
      <c r="B341" s="436"/>
      <c r="C341" s="399"/>
      <c r="D341" s="424" t="s">
        <v>477</v>
      </c>
      <c r="E341" s="399" t="s">
        <v>676</v>
      </c>
      <c r="F341" s="399"/>
      <c r="G341" s="483">
        <v>0.0</v>
      </c>
      <c r="H341" s="455"/>
      <c r="I341" s="436"/>
      <c r="J341" s="455">
        <v>0.0</v>
      </c>
      <c r="K341" s="438">
        <v>-0.3</v>
      </c>
      <c r="L341" s="431">
        <v>0.0</v>
      </c>
      <c r="M341" s="431">
        <v>0.0</v>
      </c>
      <c r="N341" s="455">
        <v>1.625</v>
      </c>
      <c r="O341" s="399" t="s">
        <v>629</v>
      </c>
      <c r="P341" s="431">
        <v>1.0</v>
      </c>
      <c r="Q341" s="455">
        <v>0.0</v>
      </c>
      <c r="R341" s="399" t="s">
        <v>927</v>
      </c>
      <c r="S341" s="399"/>
      <c r="T341" s="400"/>
      <c r="U341" s="400"/>
      <c r="V341" s="400"/>
      <c r="W341" s="400"/>
      <c r="X341" s="400"/>
      <c r="Y341" s="400"/>
      <c r="Z341" s="399"/>
      <c r="AA341" s="399"/>
      <c r="AB341" s="399"/>
      <c r="AC341" s="401"/>
      <c r="AD341" s="401"/>
      <c r="AE341" s="401"/>
      <c r="AF341" s="401"/>
      <c r="AG341" s="401"/>
      <c r="AH341" s="401"/>
      <c r="AI341" s="399"/>
    </row>
    <row r="342" ht="12.0" customHeight="1">
      <c r="A342" s="399"/>
      <c r="B342" s="436"/>
      <c r="C342" s="399"/>
      <c r="D342" s="424" t="s">
        <v>477</v>
      </c>
      <c r="E342" s="399" t="s">
        <v>928</v>
      </c>
      <c r="F342" s="399"/>
      <c r="G342" s="483">
        <v>2.0</v>
      </c>
      <c r="H342" s="455"/>
      <c r="I342" s="436"/>
      <c r="J342" s="455">
        <v>839.0</v>
      </c>
      <c r="K342" s="438">
        <v>-0.3</v>
      </c>
      <c r="L342" s="431">
        <v>1090.7</v>
      </c>
      <c r="M342" s="431">
        <v>1.3465432098765433</v>
      </c>
      <c r="N342" s="455">
        <v>8.7567</v>
      </c>
      <c r="O342" s="399" t="s">
        <v>629</v>
      </c>
      <c r="P342" s="431">
        <v>1.0</v>
      </c>
      <c r="Q342" s="455">
        <v>17.5134</v>
      </c>
      <c r="R342" s="399" t="s">
        <v>929</v>
      </c>
      <c r="S342" s="399"/>
      <c r="T342" s="400"/>
      <c r="U342" s="400"/>
      <c r="V342" s="400"/>
      <c r="W342" s="400"/>
      <c r="X342" s="400"/>
      <c r="Y342" s="400"/>
      <c r="Z342" s="399"/>
      <c r="AA342" s="399"/>
      <c r="AB342" s="399"/>
      <c r="AC342" s="401"/>
      <c r="AD342" s="401"/>
      <c r="AE342" s="401"/>
      <c r="AF342" s="401"/>
      <c r="AG342" s="401"/>
      <c r="AH342" s="401"/>
      <c r="AI342" s="399"/>
    </row>
    <row r="343" ht="12.0" customHeight="1">
      <c r="A343" s="399"/>
      <c r="B343" s="436"/>
      <c r="C343" s="399"/>
      <c r="D343" s="399" t="s">
        <v>477</v>
      </c>
      <c r="E343" s="399" t="s">
        <v>654</v>
      </c>
      <c r="F343" s="399"/>
      <c r="G343" s="483">
        <v>0.0</v>
      </c>
      <c r="H343" s="455"/>
      <c r="I343" s="436"/>
      <c r="J343" s="455">
        <v>0.0</v>
      </c>
      <c r="K343" s="438">
        <v>-0.3</v>
      </c>
      <c r="L343" s="478">
        <v>0.0</v>
      </c>
      <c r="M343" s="478">
        <v>0.0</v>
      </c>
      <c r="N343" s="436">
        <v>2.5</v>
      </c>
      <c r="O343" s="399" t="s">
        <v>629</v>
      </c>
      <c r="P343" s="431">
        <v>1.0</v>
      </c>
      <c r="Q343" s="479">
        <v>0.0</v>
      </c>
      <c r="R343" s="424" t="s">
        <v>655</v>
      </c>
      <c r="S343" s="400"/>
      <c r="T343" s="399"/>
      <c r="U343" s="400"/>
      <c r="V343" s="400"/>
      <c r="W343" s="400"/>
      <c r="X343" s="400"/>
      <c r="Y343" s="400"/>
      <c r="Z343" s="400"/>
      <c r="AA343" s="400"/>
      <c r="AB343" s="399"/>
      <c r="AC343" s="401"/>
      <c r="AD343" s="401"/>
      <c r="AE343" s="401"/>
      <c r="AF343" s="401"/>
      <c r="AG343" s="401"/>
      <c r="AH343" s="401"/>
      <c r="AI343" s="399"/>
    </row>
    <row r="344" ht="12.0" customHeight="1">
      <c r="A344" s="399"/>
      <c r="B344" s="436"/>
      <c r="C344" s="399"/>
      <c r="D344" s="399"/>
      <c r="E344" s="399"/>
      <c r="F344" s="399"/>
      <c r="G344" s="436"/>
      <c r="H344" s="455"/>
      <c r="I344" s="399"/>
      <c r="J344" s="455"/>
      <c r="K344" s="438"/>
      <c r="L344" s="431">
        <v>1090.7</v>
      </c>
      <c r="M344" s="431">
        <v>1.3465432098765433</v>
      </c>
      <c r="N344" s="436"/>
      <c r="O344" s="399"/>
      <c r="P344" s="399"/>
      <c r="Q344" s="455">
        <v>17.5134</v>
      </c>
      <c r="R344" s="399"/>
      <c r="S344" s="400"/>
      <c r="T344" s="399"/>
      <c r="U344" s="400"/>
      <c r="V344" s="400"/>
      <c r="W344" s="400"/>
      <c r="X344" s="400"/>
      <c r="Y344" s="400"/>
      <c r="Z344" s="400"/>
      <c r="AA344" s="400"/>
      <c r="AB344" s="399"/>
      <c r="AC344" s="401"/>
      <c r="AD344" s="401"/>
      <c r="AE344" s="401"/>
      <c r="AF344" s="401"/>
      <c r="AG344" s="401"/>
      <c r="AH344" s="401"/>
      <c r="AI344" s="399"/>
    </row>
    <row r="345" ht="12.0" customHeight="1">
      <c r="A345" s="399"/>
      <c r="B345" s="436"/>
      <c r="C345" s="399"/>
      <c r="D345" s="399"/>
      <c r="E345" s="399"/>
      <c r="F345" s="399"/>
      <c r="G345" s="436"/>
      <c r="H345" s="455"/>
      <c r="I345" s="399"/>
      <c r="J345" s="455"/>
      <c r="K345" s="438"/>
      <c r="L345" s="431"/>
      <c r="M345" s="431"/>
      <c r="N345" s="436"/>
      <c r="O345" s="399"/>
      <c r="P345" s="455"/>
      <c r="Q345" s="399"/>
      <c r="R345" s="399"/>
      <c r="S345" s="400"/>
      <c r="T345" s="399"/>
      <c r="U345" s="400"/>
      <c r="V345" s="400"/>
      <c r="W345" s="400"/>
      <c r="X345" s="400"/>
      <c r="Y345" s="400"/>
      <c r="Z345" s="400"/>
      <c r="AA345" s="400"/>
      <c r="AB345" s="399"/>
      <c r="AC345" s="401"/>
      <c r="AD345" s="401"/>
      <c r="AE345" s="401"/>
      <c r="AF345" s="401"/>
      <c r="AG345" s="401"/>
      <c r="AH345" s="401"/>
      <c r="AI345" s="399"/>
    </row>
    <row r="346" ht="12.0" customHeight="1">
      <c r="A346" s="399"/>
      <c r="B346" s="436"/>
      <c r="C346" s="399"/>
      <c r="D346" s="399"/>
      <c r="E346" s="441" t="s">
        <v>544</v>
      </c>
      <c r="F346" s="435" t="s">
        <v>649</v>
      </c>
      <c r="G346" s="435" t="s">
        <v>553</v>
      </c>
      <c r="H346" s="479" t="s">
        <v>631</v>
      </c>
      <c r="I346" s="435" t="s">
        <v>632</v>
      </c>
      <c r="J346" s="479" t="s">
        <v>633</v>
      </c>
      <c r="K346" s="442" t="s">
        <v>634</v>
      </c>
      <c r="L346" s="479" t="s">
        <v>635</v>
      </c>
      <c r="M346" s="431"/>
      <c r="N346" s="436"/>
      <c r="O346" s="399"/>
      <c r="P346" s="455"/>
      <c r="Q346" s="399"/>
      <c r="R346" s="399"/>
      <c r="S346" s="400"/>
      <c r="T346" s="399"/>
      <c r="U346" s="400"/>
      <c r="V346" s="400"/>
      <c r="W346" s="400"/>
      <c r="X346" s="400"/>
      <c r="Y346" s="400"/>
      <c r="Z346" s="400"/>
      <c r="AA346" s="400"/>
      <c r="AB346" s="399"/>
      <c r="AC346" s="401"/>
      <c r="AD346" s="401"/>
      <c r="AE346" s="401"/>
      <c r="AF346" s="401"/>
      <c r="AG346" s="401"/>
      <c r="AH346" s="401"/>
      <c r="AI346" s="399"/>
    </row>
    <row r="347" ht="12.0" customHeight="1">
      <c r="A347" s="399"/>
      <c r="B347" s="436"/>
      <c r="C347" s="399"/>
      <c r="D347" s="399"/>
      <c r="E347" s="399" t="s">
        <v>636</v>
      </c>
      <c r="F347" s="399"/>
      <c r="G347" s="480">
        <v>1090.7</v>
      </c>
      <c r="H347" s="480">
        <v>1.3465432098765433</v>
      </c>
      <c r="I347" s="456">
        <v>0.0</v>
      </c>
      <c r="J347" s="456">
        <v>673.2716049382716</v>
      </c>
      <c r="K347" s="456">
        <v>4362.8</v>
      </c>
      <c r="L347" s="456">
        <v>5036.071604938272</v>
      </c>
      <c r="M347" s="431"/>
      <c r="N347" s="436"/>
      <c r="O347" s="399"/>
      <c r="P347" s="455"/>
      <c r="Q347" s="399"/>
      <c r="R347" s="399"/>
      <c r="S347" s="400"/>
      <c r="T347" s="399"/>
      <c r="U347" s="400"/>
      <c r="V347" s="400"/>
      <c r="W347" s="400"/>
      <c r="X347" s="400"/>
      <c r="Y347" s="400"/>
      <c r="Z347" s="400"/>
      <c r="AA347" s="400"/>
      <c r="AB347" s="399"/>
      <c r="AC347" s="401"/>
      <c r="AD347" s="401"/>
      <c r="AE347" s="401"/>
      <c r="AF347" s="401"/>
      <c r="AG347" s="401"/>
      <c r="AH347" s="401"/>
      <c r="AI347" s="399"/>
    </row>
    <row r="348" ht="12.0" customHeight="1">
      <c r="A348" s="399"/>
      <c r="B348" s="436"/>
      <c r="C348" s="399"/>
      <c r="D348" s="399"/>
      <c r="E348" s="399" t="s">
        <v>478</v>
      </c>
      <c r="F348" s="399"/>
      <c r="G348" s="480">
        <v>0.0</v>
      </c>
      <c r="H348" s="480">
        <v>0.0</v>
      </c>
      <c r="I348" s="456">
        <v>0.0</v>
      </c>
      <c r="J348" s="456">
        <v>0.0</v>
      </c>
      <c r="K348" s="456">
        <v>0.0</v>
      </c>
      <c r="L348" s="456">
        <v>0.0</v>
      </c>
      <c r="M348" s="431"/>
      <c r="N348" s="436"/>
      <c r="O348" s="399"/>
      <c r="P348" s="455"/>
      <c r="Q348" s="399"/>
      <c r="R348" s="399"/>
      <c r="S348" s="400"/>
      <c r="T348" s="399"/>
      <c r="U348" s="400"/>
      <c r="V348" s="400"/>
      <c r="W348" s="400"/>
      <c r="X348" s="400"/>
      <c r="Y348" s="400"/>
      <c r="Z348" s="400"/>
      <c r="AA348" s="400"/>
      <c r="AB348" s="399"/>
      <c r="AC348" s="401"/>
      <c r="AD348" s="401"/>
      <c r="AE348" s="401"/>
      <c r="AF348" s="401"/>
      <c r="AG348" s="401"/>
      <c r="AH348" s="401"/>
      <c r="AI348" s="399"/>
    </row>
    <row r="349" ht="12.0" customHeight="1">
      <c r="A349" s="399"/>
      <c r="B349" s="436"/>
      <c r="C349" s="399"/>
      <c r="D349" s="399"/>
      <c r="E349" s="399"/>
      <c r="F349" s="399"/>
      <c r="G349" s="399"/>
      <c r="H349" s="399"/>
      <c r="I349" s="399"/>
      <c r="J349" s="436"/>
      <c r="K349" s="455"/>
      <c r="L349" s="436"/>
      <c r="M349" s="399"/>
      <c r="N349" s="399"/>
      <c r="O349" s="436"/>
      <c r="P349" s="399"/>
      <c r="Q349" s="399"/>
      <c r="R349" s="399"/>
      <c r="S349" s="400"/>
      <c r="T349" s="399"/>
      <c r="U349" s="400"/>
      <c r="V349" s="400"/>
      <c r="W349" s="400"/>
      <c r="X349" s="400"/>
      <c r="Y349" s="400"/>
      <c r="Z349" s="400"/>
      <c r="AA349" s="400"/>
      <c r="AB349" s="399"/>
      <c r="AC349" s="401"/>
      <c r="AD349" s="401"/>
      <c r="AE349" s="401"/>
      <c r="AF349" s="401"/>
      <c r="AG349" s="401"/>
      <c r="AH349" s="401"/>
      <c r="AI349" s="399"/>
    </row>
    <row r="350" ht="12.0" customHeight="1">
      <c r="A350" s="399"/>
      <c r="B350" s="436"/>
      <c r="C350" s="436" t="s">
        <v>1244</v>
      </c>
      <c r="D350" s="424" t="s">
        <v>321</v>
      </c>
      <c r="E350" s="399"/>
      <c r="F350" s="399"/>
      <c r="G350" s="399"/>
      <c r="H350" s="436" t="s">
        <v>410</v>
      </c>
      <c r="I350" s="423">
        <v>870.1619259259259</v>
      </c>
      <c r="J350" s="470">
        <v>1.0</v>
      </c>
      <c r="K350" s="423">
        <v>870.1619259259259</v>
      </c>
      <c r="L350" s="423">
        <v>0.0</v>
      </c>
      <c r="M350" s="423">
        <v>6022.549333333333</v>
      </c>
      <c r="N350" s="423">
        <v>0.0</v>
      </c>
      <c r="O350" s="423">
        <v>0.0</v>
      </c>
      <c r="P350" s="423">
        <v>0.0</v>
      </c>
      <c r="Q350" s="423">
        <v>19137.666666666668</v>
      </c>
      <c r="R350" s="423">
        <v>0.0</v>
      </c>
      <c r="S350" s="400">
        <v>692739.41</v>
      </c>
      <c r="T350" s="400">
        <v>0.0</v>
      </c>
      <c r="U350" s="400">
        <v>1316069.2276431664</v>
      </c>
      <c r="V350" s="400">
        <v>0.0</v>
      </c>
      <c r="W350" s="400">
        <v>0.0</v>
      </c>
      <c r="X350" s="400">
        <v>0.0</v>
      </c>
      <c r="Y350" s="400">
        <v>114510.29516460905</v>
      </c>
      <c r="Z350" s="400">
        <v>0.0</v>
      </c>
      <c r="AA350" s="400">
        <v>2123318.932807775</v>
      </c>
      <c r="AB350" s="399"/>
      <c r="AC350" s="401"/>
      <c r="AD350" s="401"/>
      <c r="AE350" s="401"/>
      <c r="AF350" s="401"/>
      <c r="AG350" s="401"/>
      <c r="AH350" s="401"/>
      <c r="AI350" s="399"/>
    </row>
    <row r="351" ht="12.0" customHeight="1">
      <c r="A351" s="399"/>
      <c r="B351" s="436"/>
      <c r="C351" s="436"/>
      <c r="D351" s="424"/>
      <c r="E351" s="399"/>
      <c r="F351" s="399"/>
      <c r="G351" s="399"/>
      <c r="H351" s="436"/>
      <c r="I351" s="401" t="s">
        <v>477</v>
      </c>
      <c r="J351" s="399"/>
      <c r="K351" s="477">
        <f t="array" ref="K351">SUM(IF(D358:D395="clean",Q358:Q395),0)</f>
        <v>332.6808395</v>
      </c>
      <c r="L351" s="423"/>
      <c r="M351" s="423"/>
      <c r="N351" s="423"/>
      <c r="O351" s="423"/>
      <c r="P351" s="423"/>
      <c r="Q351" s="423"/>
      <c r="R351" s="423"/>
      <c r="S351" s="400"/>
      <c r="T351" s="400"/>
      <c r="U351" s="400"/>
      <c r="V351" s="400"/>
      <c r="W351" s="400"/>
      <c r="X351" s="400"/>
      <c r="Y351" s="400"/>
      <c r="Z351" s="400"/>
      <c r="AA351" s="400"/>
      <c r="AB351" s="399"/>
      <c r="AC351" s="551">
        <f t="shared" ref="AC351:AC352" si="1">(K351)*$H$1041/C$2</f>
        <v>2.998573266</v>
      </c>
      <c r="AD351" s="401"/>
      <c r="AE351" s="401">
        <f>Q350/C2</f>
        <v>0.12499619</v>
      </c>
      <c r="AF351" s="401"/>
      <c r="AG351" s="401"/>
      <c r="AH351" s="401"/>
      <c r="AI351" s="399"/>
    </row>
    <row r="352" ht="12.0" customHeight="1">
      <c r="A352" s="399"/>
      <c r="B352" s="436"/>
      <c r="C352" s="436"/>
      <c r="D352" s="424"/>
      <c r="E352" s="399"/>
      <c r="F352" s="399"/>
      <c r="G352" s="399"/>
      <c r="H352" s="436"/>
      <c r="I352" s="401" t="s">
        <v>510</v>
      </c>
      <c r="J352" s="399"/>
      <c r="K352" s="477">
        <f t="array" ref="K352">SUM(IF(D358:D395="contaminated",Q358:Q395),0)</f>
        <v>537.6114568</v>
      </c>
      <c r="L352" s="423"/>
      <c r="M352" s="423"/>
      <c r="N352" s="423"/>
      <c r="O352" s="423"/>
      <c r="P352" s="423"/>
      <c r="Q352" s="423"/>
      <c r="R352" s="423"/>
      <c r="S352" s="400"/>
      <c r="T352" s="400"/>
      <c r="U352" s="400"/>
      <c r="V352" s="400"/>
      <c r="W352" s="400"/>
      <c r="X352" s="400"/>
      <c r="Y352" s="400"/>
      <c r="Z352" s="400"/>
      <c r="AA352" s="400"/>
      <c r="AB352" s="399"/>
      <c r="AC352" s="551">
        <f t="shared" si="1"/>
        <v>4.845687369</v>
      </c>
      <c r="AD352" s="401"/>
      <c r="AE352" s="401"/>
      <c r="AF352" s="401"/>
      <c r="AG352" s="401">
        <f>M350/C2</f>
        <v>0.03933581527</v>
      </c>
      <c r="AH352" s="401"/>
      <c r="AI352" s="399"/>
    </row>
    <row r="353" ht="12.0" customHeight="1">
      <c r="A353" s="399"/>
      <c r="B353" s="436"/>
      <c r="C353" s="436"/>
      <c r="D353" s="399"/>
      <c r="E353" s="399"/>
      <c r="F353" s="399"/>
      <c r="G353" s="399"/>
      <c r="H353" s="399"/>
      <c r="I353" s="436"/>
      <c r="J353" s="431"/>
      <c r="K353" s="470"/>
      <c r="L353" s="470"/>
      <c r="M353" s="468"/>
      <c r="N353" s="400"/>
      <c r="O353" s="399"/>
      <c r="P353" s="399"/>
      <c r="Q353" s="399"/>
      <c r="R353" s="399"/>
      <c r="S353" s="399"/>
      <c r="T353" s="400"/>
      <c r="U353" s="399"/>
      <c r="V353" s="400"/>
      <c r="W353" s="400"/>
      <c r="X353" s="400"/>
      <c r="Y353" s="400"/>
      <c r="Z353" s="400"/>
      <c r="AA353" s="400"/>
      <c r="AB353" s="400"/>
      <c r="AC353" s="401"/>
      <c r="AD353" s="401"/>
      <c r="AE353" s="401"/>
      <c r="AF353" s="401"/>
      <c r="AG353" s="401"/>
      <c r="AH353" s="401"/>
      <c r="AI353" s="399"/>
    </row>
    <row r="354" ht="12.0" customHeight="1">
      <c r="A354" s="399"/>
      <c r="B354" s="436"/>
      <c r="C354" s="469" t="s">
        <v>1245</v>
      </c>
      <c r="D354" s="424" t="s">
        <v>1246</v>
      </c>
      <c r="E354" s="399"/>
      <c r="F354" s="399"/>
      <c r="G354" s="399"/>
      <c r="H354" s="436" t="s">
        <v>410</v>
      </c>
      <c r="I354" s="423">
        <v>88.0</v>
      </c>
      <c r="J354" s="470">
        <v>1.0</v>
      </c>
      <c r="K354" s="431">
        <v>88.0</v>
      </c>
      <c r="L354" s="468">
        <v>0.0</v>
      </c>
      <c r="M354" s="431">
        <v>57.2</v>
      </c>
      <c r="N354" s="431"/>
      <c r="O354" s="431"/>
      <c r="P354" s="430"/>
      <c r="Q354" s="468">
        <v>0.0</v>
      </c>
      <c r="R354" s="468"/>
      <c r="S354" s="400"/>
      <c r="T354" s="439">
        <v>0.0</v>
      </c>
      <c r="U354" s="400">
        <v>3378.9888000000005</v>
      </c>
      <c r="V354" s="400"/>
      <c r="W354" s="400"/>
      <c r="X354" s="400"/>
      <c r="Y354" s="400">
        <v>0.0</v>
      </c>
      <c r="Z354" s="400"/>
      <c r="AA354" s="400">
        <v>3378.9888000000005</v>
      </c>
      <c r="AB354" s="399"/>
      <c r="AC354" s="401"/>
      <c r="AD354" s="401"/>
      <c r="AE354" s="401"/>
      <c r="AF354" s="401"/>
      <c r="AG354" s="401"/>
      <c r="AH354" s="401"/>
      <c r="AI354" s="399"/>
    </row>
    <row r="355" ht="12.0" customHeight="1">
      <c r="A355" s="399"/>
      <c r="B355" s="436"/>
      <c r="C355" s="436"/>
      <c r="D355" s="399"/>
      <c r="E355" s="399"/>
      <c r="F355" s="399"/>
      <c r="G355" s="399"/>
      <c r="H355" s="399"/>
      <c r="I355" s="436"/>
      <c r="J355" s="431"/>
      <c r="K355" s="470"/>
      <c r="L355" s="470"/>
      <c r="M355" s="468"/>
      <c r="N355" s="400"/>
      <c r="O355" s="399"/>
      <c r="P355" s="399"/>
      <c r="Q355" s="399"/>
      <c r="R355" s="399"/>
      <c r="S355" s="399"/>
      <c r="T355" s="400"/>
      <c r="U355" s="399"/>
      <c r="V355" s="400"/>
      <c r="W355" s="400"/>
      <c r="X355" s="400"/>
      <c r="Y355" s="400"/>
      <c r="Z355" s="400"/>
      <c r="AA355" s="400"/>
      <c r="AB355" s="400"/>
      <c r="AC355" s="401"/>
      <c r="AD355" s="401"/>
      <c r="AE355" s="401"/>
      <c r="AF355" s="401"/>
      <c r="AG355" s="401"/>
      <c r="AH355" s="401"/>
      <c r="AI355" s="399"/>
    </row>
    <row r="356" ht="12.0" customHeight="1">
      <c r="A356" s="399"/>
      <c r="B356" s="436"/>
      <c r="C356" s="399"/>
      <c r="D356" s="399"/>
      <c r="E356" s="399"/>
      <c r="F356" s="399"/>
      <c r="G356" s="399"/>
      <c r="H356" s="399"/>
      <c r="I356" s="399"/>
      <c r="J356" s="399"/>
      <c r="K356" s="436" t="s">
        <v>607</v>
      </c>
      <c r="L356" s="436" t="s">
        <v>541</v>
      </c>
      <c r="M356" s="436" t="s">
        <v>648</v>
      </c>
      <c r="N356" s="399"/>
      <c r="O356" s="399"/>
      <c r="P356" s="436"/>
      <c r="Q356" s="399"/>
      <c r="R356" s="399"/>
      <c r="S356" s="400"/>
      <c r="T356" s="399"/>
      <c r="U356" s="400"/>
      <c r="V356" s="400"/>
      <c r="W356" s="400"/>
      <c r="X356" s="400"/>
      <c r="Y356" s="400"/>
      <c r="Z356" s="400"/>
      <c r="AA356" s="400"/>
      <c r="AB356" s="399"/>
      <c r="AC356" s="401"/>
      <c r="AD356" s="401"/>
      <c r="AE356" s="401"/>
      <c r="AF356" s="401"/>
      <c r="AG356" s="401"/>
      <c r="AH356" s="401"/>
      <c r="AI356" s="399"/>
    </row>
    <row r="357" ht="12.0" customHeight="1">
      <c r="A357" s="399"/>
      <c r="B357" s="436"/>
      <c r="C357" s="399"/>
      <c r="D357" s="399"/>
      <c r="E357" s="441" t="s">
        <v>609</v>
      </c>
      <c r="F357" s="399"/>
      <c r="G357" s="435"/>
      <c r="H357" s="435" t="s">
        <v>649</v>
      </c>
      <c r="I357" s="435" t="s">
        <v>611</v>
      </c>
      <c r="J357" s="435" t="s">
        <v>612</v>
      </c>
      <c r="K357" s="435" t="s">
        <v>613</v>
      </c>
      <c r="L357" s="435" t="s">
        <v>614</v>
      </c>
      <c r="M357" s="435" t="s">
        <v>615</v>
      </c>
      <c r="N357" s="399"/>
      <c r="O357" s="399"/>
      <c r="P357" s="435" t="s">
        <v>373</v>
      </c>
      <c r="Q357" s="399"/>
      <c r="R357" s="399"/>
      <c r="S357" s="400"/>
      <c r="T357" s="399"/>
      <c r="U357" s="400"/>
      <c r="V357" s="400"/>
      <c r="W357" s="400"/>
      <c r="X357" s="400"/>
      <c r="Y357" s="400"/>
      <c r="Z357" s="400"/>
      <c r="AA357" s="400"/>
      <c r="AB357" s="399"/>
      <c r="AC357" s="401"/>
      <c r="AD357" s="401"/>
      <c r="AE357" s="401"/>
      <c r="AF357" s="401"/>
      <c r="AG357" s="401"/>
      <c r="AH357" s="401"/>
      <c r="AI357" s="399"/>
    </row>
    <row r="358" ht="12.0" customHeight="1">
      <c r="A358" s="399"/>
      <c r="B358" s="436"/>
      <c r="C358" s="399"/>
      <c r="D358" s="469" t="s">
        <v>478</v>
      </c>
      <c r="E358" s="399" t="s">
        <v>969</v>
      </c>
      <c r="F358" s="399"/>
      <c r="G358" s="436"/>
      <c r="H358" s="483">
        <v>0.0</v>
      </c>
      <c r="I358" s="455">
        <v>0.0</v>
      </c>
      <c r="J358" s="455">
        <v>0.0</v>
      </c>
      <c r="K358" s="438">
        <v>-0.3</v>
      </c>
      <c r="L358" s="431">
        <v>0.0</v>
      </c>
      <c r="M358" s="431">
        <v>0.0</v>
      </c>
      <c r="N358" s="436">
        <v>0.04</v>
      </c>
      <c r="O358" s="399" t="s">
        <v>709</v>
      </c>
      <c r="P358" s="431">
        <v>1.0</v>
      </c>
      <c r="Q358" s="455">
        <v>0.0</v>
      </c>
      <c r="R358" s="399" t="s">
        <v>710</v>
      </c>
      <c r="S358" s="400"/>
      <c r="T358" s="399"/>
      <c r="U358" s="400"/>
      <c r="V358" s="400"/>
      <c r="W358" s="400"/>
      <c r="X358" s="400"/>
      <c r="Y358" s="400"/>
      <c r="Z358" s="400"/>
      <c r="AA358" s="400"/>
      <c r="AB358" s="399"/>
      <c r="AC358" s="401"/>
      <c r="AD358" s="401"/>
      <c r="AE358" s="401"/>
      <c r="AF358" s="401"/>
      <c r="AG358" s="401"/>
      <c r="AH358" s="401"/>
      <c r="AI358" s="399"/>
    </row>
    <row r="359" ht="12.0" customHeight="1">
      <c r="A359" s="399"/>
      <c r="B359" s="436"/>
      <c r="C359" s="399"/>
      <c r="D359" s="469" t="s">
        <v>478</v>
      </c>
      <c r="E359" s="399" t="s">
        <v>1247</v>
      </c>
      <c r="F359" s="399"/>
      <c r="G359" s="436"/>
      <c r="H359" s="483">
        <v>6600.0</v>
      </c>
      <c r="I359" s="455">
        <v>1100.0</v>
      </c>
      <c r="J359" s="455">
        <v>44.0</v>
      </c>
      <c r="K359" s="438">
        <v>-0.3</v>
      </c>
      <c r="L359" s="478">
        <v>57.2</v>
      </c>
      <c r="M359" s="478">
        <v>0.66</v>
      </c>
      <c r="N359" s="436">
        <v>0.08</v>
      </c>
      <c r="O359" s="399" t="s">
        <v>709</v>
      </c>
      <c r="P359" s="431">
        <v>1.0</v>
      </c>
      <c r="Q359" s="479">
        <v>88.0</v>
      </c>
      <c r="R359" s="399" t="s">
        <v>964</v>
      </c>
      <c r="S359" s="400"/>
      <c r="T359" s="399"/>
      <c r="U359" s="400"/>
      <c r="V359" s="400"/>
      <c r="W359" s="400"/>
      <c r="X359" s="400"/>
      <c r="Y359" s="400"/>
      <c r="Z359" s="400"/>
      <c r="AA359" s="400"/>
      <c r="AB359" s="399"/>
      <c r="AC359" s="401"/>
      <c r="AD359" s="401"/>
      <c r="AE359" s="401"/>
      <c r="AF359" s="401"/>
      <c r="AG359" s="401"/>
      <c r="AH359" s="401"/>
      <c r="AI359" s="399"/>
    </row>
    <row r="360" ht="12.0" customHeight="1">
      <c r="A360" s="399"/>
      <c r="B360" s="436"/>
      <c r="C360" s="399"/>
      <c r="D360" s="399"/>
      <c r="E360" s="399"/>
      <c r="F360" s="399"/>
      <c r="G360" s="436"/>
      <c r="H360" s="455"/>
      <c r="I360" s="399"/>
      <c r="J360" s="455"/>
      <c r="K360" s="438"/>
      <c r="L360" s="431">
        <v>57.2</v>
      </c>
      <c r="M360" s="431">
        <v>0.66</v>
      </c>
      <c r="N360" s="436"/>
      <c r="O360" s="399"/>
      <c r="P360" s="399"/>
      <c r="Q360" s="455">
        <v>88.0</v>
      </c>
      <c r="R360" s="399"/>
      <c r="S360" s="400"/>
      <c r="T360" s="399"/>
      <c r="U360" s="400"/>
      <c r="V360" s="400"/>
      <c r="W360" s="400"/>
      <c r="X360" s="400"/>
      <c r="Y360" s="400"/>
      <c r="Z360" s="400"/>
      <c r="AA360" s="400"/>
      <c r="AB360" s="399"/>
      <c r="AC360" s="401"/>
      <c r="AD360" s="401"/>
      <c r="AE360" s="401"/>
      <c r="AF360" s="401"/>
      <c r="AG360" s="401"/>
      <c r="AH360" s="401"/>
      <c r="AI360" s="399"/>
    </row>
    <row r="361" ht="12.0" customHeight="1">
      <c r="A361" s="399"/>
      <c r="B361" s="436"/>
      <c r="C361" s="436"/>
      <c r="D361" s="399"/>
      <c r="E361" s="399"/>
      <c r="F361" s="399"/>
      <c r="G361" s="399"/>
      <c r="H361" s="399"/>
      <c r="I361" s="436"/>
      <c r="J361" s="431"/>
      <c r="K361" s="470"/>
      <c r="L361" s="470"/>
      <c r="M361" s="468"/>
      <c r="N361" s="400"/>
      <c r="O361" s="399"/>
      <c r="P361" s="399"/>
      <c r="Q361" s="399"/>
      <c r="R361" s="399"/>
      <c r="S361" s="399"/>
      <c r="T361" s="400"/>
      <c r="U361" s="399"/>
      <c r="V361" s="400"/>
      <c r="W361" s="400"/>
      <c r="X361" s="400"/>
      <c r="Y361" s="400"/>
      <c r="Z361" s="400"/>
      <c r="AA361" s="400"/>
      <c r="AB361" s="400"/>
      <c r="AC361" s="401"/>
      <c r="AD361" s="401"/>
      <c r="AE361" s="401"/>
      <c r="AF361" s="401"/>
      <c r="AG361" s="401"/>
      <c r="AH361" s="401"/>
      <c r="AI361" s="399"/>
    </row>
    <row r="362" ht="12.0" customHeight="1">
      <c r="A362" s="399"/>
      <c r="B362" s="436"/>
      <c r="C362" s="399"/>
      <c r="D362" s="399"/>
      <c r="E362" s="441" t="s">
        <v>544</v>
      </c>
      <c r="F362" s="435"/>
      <c r="G362" s="435" t="s">
        <v>553</v>
      </c>
      <c r="H362" s="479" t="s">
        <v>631</v>
      </c>
      <c r="I362" s="435" t="s">
        <v>632</v>
      </c>
      <c r="J362" s="479" t="s">
        <v>633</v>
      </c>
      <c r="K362" s="442" t="s">
        <v>634</v>
      </c>
      <c r="L362" s="479" t="s">
        <v>635</v>
      </c>
      <c r="M362" s="431"/>
      <c r="N362" s="436"/>
      <c r="O362" s="399"/>
      <c r="P362" s="455"/>
      <c r="Q362" s="399"/>
      <c r="R362" s="399"/>
      <c r="S362" s="400"/>
      <c r="T362" s="399"/>
      <c r="U362" s="400"/>
      <c r="V362" s="400"/>
      <c r="W362" s="400"/>
      <c r="X362" s="400"/>
      <c r="Y362" s="400"/>
      <c r="Z362" s="400"/>
      <c r="AA362" s="400"/>
      <c r="AB362" s="399"/>
      <c r="AC362" s="401"/>
      <c r="AD362" s="401"/>
      <c r="AE362" s="401"/>
      <c r="AF362" s="401"/>
      <c r="AG362" s="401"/>
      <c r="AH362" s="401"/>
      <c r="AI362" s="399"/>
    </row>
    <row r="363" ht="12.0" customHeight="1">
      <c r="A363" s="399"/>
      <c r="B363" s="436"/>
      <c r="C363" s="399"/>
      <c r="D363" s="399"/>
      <c r="E363" s="399" t="s">
        <v>636</v>
      </c>
      <c r="F363" s="399"/>
      <c r="G363" s="480">
        <v>0.0</v>
      </c>
      <c r="H363" s="480">
        <v>0.0</v>
      </c>
      <c r="I363" s="456">
        <v>0.0</v>
      </c>
      <c r="J363" s="456">
        <v>0.0</v>
      </c>
      <c r="K363" s="456">
        <v>0.0</v>
      </c>
      <c r="L363" s="456">
        <v>0.0</v>
      </c>
      <c r="M363" s="431"/>
      <c r="N363" s="436"/>
      <c r="O363" s="399"/>
      <c r="P363" s="455"/>
      <c r="Q363" s="399"/>
      <c r="R363" s="399"/>
      <c r="S363" s="400"/>
      <c r="T363" s="399"/>
      <c r="U363" s="400"/>
      <c r="V363" s="400"/>
      <c r="W363" s="400"/>
      <c r="X363" s="400"/>
      <c r="Y363" s="400"/>
      <c r="Z363" s="400"/>
      <c r="AA363" s="400"/>
      <c r="AB363" s="399"/>
      <c r="AC363" s="401"/>
      <c r="AD363" s="401"/>
      <c r="AE363" s="401"/>
      <c r="AF363" s="401"/>
      <c r="AG363" s="401"/>
      <c r="AH363" s="401"/>
      <c r="AI363" s="399"/>
    </row>
    <row r="364" ht="12.0" customHeight="1">
      <c r="A364" s="399"/>
      <c r="B364" s="436"/>
      <c r="C364" s="399"/>
      <c r="D364" s="399"/>
      <c r="E364" s="399" t="s">
        <v>478</v>
      </c>
      <c r="F364" s="399"/>
      <c r="G364" s="480">
        <v>57.2</v>
      </c>
      <c r="H364" s="480">
        <v>0.66</v>
      </c>
      <c r="I364" s="456">
        <v>0.0</v>
      </c>
      <c r="J364" s="456">
        <v>0.0</v>
      </c>
      <c r="K364" s="456">
        <v>3378.9888000000005</v>
      </c>
      <c r="L364" s="456">
        <v>3378.9888000000005</v>
      </c>
      <c r="M364" s="431" t="s">
        <v>740</v>
      </c>
      <c r="N364" s="436"/>
      <c r="O364" s="399"/>
      <c r="P364" s="455"/>
      <c r="Q364" s="399"/>
      <c r="R364" s="399"/>
      <c r="S364" s="400"/>
      <c r="T364" s="399"/>
      <c r="U364" s="400"/>
      <c r="V364" s="400"/>
      <c r="W364" s="400"/>
      <c r="X364" s="400"/>
      <c r="Y364" s="400"/>
      <c r="Z364" s="400"/>
      <c r="AA364" s="400"/>
      <c r="AB364" s="399"/>
      <c r="AC364" s="401"/>
      <c r="AD364" s="401"/>
      <c r="AE364" s="401"/>
      <c r="AF364" s="401"/>
      <c r="AG364" s="401"/>
      <c r="AH364" s="401"/>
      <c r="AI364" s="399"/>
    </row>
    <row r="365" ht="12.0" customHeight="1">
      <c r="A365" s="399"/>
      <c r="B365" s="436"/>
      <c r="C365" s="436"/>
      <c r="D365" s="399"/>
      <c r="E365" s="399"/>
      <c r="F365" s="399"/>
      <c r="G365" s="399"/>
      <c r="H365" s="399"/>
      <c r="I365" s="436"/>
      <c r="J365" s="431"/>
      <c r="K365" s="470"/>
      <c r="L365" s="470"/>
      <c r="M365" s="468"/>
      <c r="N365" s="400"/>
      <c r="O365" s="399"/>
      <c r="P365" s="399"/>
      <c r="Q365" s="399"/>
      <c r="R365" s="399"/>
      <c r="S365" s="399"/>
      <c r="T365" s="400"/>
      <c r="U365" s="399"/>
      <c r="V365" s="400"/>
      <c r="W365" s="400"/>
      <c r="X365" s="400"/>
      <c r="Y365" s="400"/>
      <c r="Z365" s="400"/>
      <c r="AA365" s="400"/>
      <c r="AB365" s="400"/>
      <c r="AC365" s="401"/>
      <c r="AD365" s="401"/>
      <c r="AE365" s="401"/>
      <c r="AF365" s="401"/>
      <c r="AG365" s="401"/>
      <c r="AH365" s="401"/>
      <c r="AI365" s="399"/>
    </row>
    <row r="366" ht="12.0" customHeight="1">
      <c r="A366" s="552"/>
      <c r="B366" s="436"/>
      <c r="C366" s="469" t="s">
        <v>1248</v>
      </c>
      <c r="D366" s="399" t="s">
        <v>1249</v>
      </c>
      <c r="E366" s="399"/>
      <c r="F366" s="399"/>
      <c r="G366" s="399"/>
      <c r="H366" s="436" t="s">
        <v>410</v>
      </c>
      <c r="I366" s="423">
        <v>637.5219259259259</v>
      </c>
      <c r="J366" s="470">
        <v>1.0</v>
      </c>
      <c r="K366" s="431">
        <v>637.5219259259259</v>
      </c>
      <c r="L366" s="468">
        <v>0.0</v>
      </c>
      <c r="M366" s="431">
        <v>5864.0</v>
      </c>
      <c r="N366" s="431"/>
      <c r="O366" s="431"/>
      <c r="P366" s="430">
        <v>0.0</v>
      </c>
      <c r="Q366" s="468">
        <v>19123.0</v>
      </c>
      <c r="R366" s="468"/>
      <c r="S366" s="400">
        <v>692739.41</v>
      </c>
      <c r="T366" s="439"/>
      <c r="U366" s="400">
        <v>1306745.3233124998</v>
      </c>
      <c r="V366" s="400"/>
      <c r="W366" s="400"/>
      <c r="X366" s="400">
        <v>0.0</v>
      </c>
      <c r="Y366" s="400">
        <v>114442.575</v>
      </c>
      <c r="Z366" s="400"/>
      <c r="AA366" s="400">
        <v>2113927.3083125</v>
      </c>
      <c r="AB366" s="399"/>
      <c r="AC366" s="401"/>
      <c r="AD366" s="401"/>
      <c r="AE366" s="401"/>
      <c r="AF366" s="401"/>
      <c r="AG366" s="401"/>
      <c r="AH366" s="401"/>
      <c r="AI366" s="399"/>
    </row>
    <row r="367" ht="12.0" customHeight="1">
      <c r="A367" s="399"/>
      <c r="B367" s="436"/>
      <c r="C367" s="436"/>
      <c r="D367" s="399"/>
      <c r="E367" s="399"/>
      <c r="F367" s="399"/>
      <c r="G367" s="399"/>
      <c r="H367" s="399"/>
      <c r="I367" s="399"/>
      <c r="J367" s="399"/>
      <c r="K367" s="436"/>
      <c r="L367" s="436"/>
      <c r="M367" s="436"/>
      <c r="N367" s="399"/>
      <c r="O367" s="399"/>
      <c r="P367" s="436"/>
      <c r="Q367" s="399"/>
      <c r="R367" s="399"/>
      <c r="S367" s="400"/>
      <c r="T367" s="399"/>
      <c r="U367" s="400"/>
      <c r="V367" s="400"/>
      <c r="W367" s="400"/>
      <c r="X367" s="400"/>
      <c r="Y367" s="400"/>
      <c r="Z367" s="400"/>
      <c r="AA367" s="400"/>
      <c r="AB367" s="399"/>
      <c r="AC367" s="401"/>
      <c r="AD367" s="401"/>
      <c r="AE367" s="401"/>
      <c r="AF367" s="401"/>
      <c r="AG367" s="401"/>
      <c r="AH367" s="401"/>
      <c r="AI367" s="399"/>
    </row>
    <row r="368" ht="12.0" customHeight="1">
      <c r="A368" s="399"/>
      <c r="B368" s="436"/>
      <c r="C368" s="436"/>
      <c r="D368" s="399"/>
      <c r="E368" s="399"/>
      <c r="F368" s="399"/>
      <c r="G368" s="399"/>
      <c r="H368" s="399"/>
      <c r="I368" s="399"/>
      <c r="J368" s="399"/>
      <c r="K368" s="436" t="s">
        <v>607</v>
      </c>
      <c r="L368" s="436" t="s">
        <v>541</v>
      </c>
      <c r="M368" s="436" t="s">
        <v>608</v>
      </c>
      <c r="N368" s="399"/>
      <c r="O368" s="399"/>
      <c r="P368" s="436"/>
      <c r="Q368" s="399"/>
      <c r="R368" s="399"/>
      <c r="S368" s="400"/>
      <c r="T368" s="399"/>
      <c r="U368" s="400"/>
      <c r="V368" s="400"/>
      <c r="W368" s="400"/>
      <c r="X368" s="400"/>
      <c r="Y368" s="400"/>
      <c r="Z368" s="400"/>
      <c r="AA368" s="400"/>
      <c r="AB368" s="399"/>
      <c r="AC368" s="401"/>
      <c r="AD368" s="401"/>
      <c r="AE368" s="401"/>
      <c r="AF368" s="401"/>
      <c r="AG368" s="401"/>
      <c r="AH368" s="401"/>
      <c r="AI368" s="399"/>
    </row>
    <row r="369" ht="12.0" customHeight="1">
      <c r="A369" s="399"/>
      <c r="B369" s="436"/>
      <c r="C369" s="436"/>
      <c r="D369" s="399"/>
      <c r="E369" s="441" t="s">
        <v>609</v>
      </c>
      <c r="F369" s="399"/>
      <c r="G369" s="435" t="s">
        <v>1250</v>
      </c>
      <c r="H369" s="435" t="s">
        <v>610</v>
      </c>
      <c r="I369" s="435" t="s">
        <v>612</v>
      </c>
      <c r="J369" s="435" t="s">
        <v>1030</v>
      </c>
      <c r="K369" s="435" t="s">
        <v>613</v>
      </c>
      <c r="L369" s="435" t="s">
        <v>614</v>
      </c>
      <c r="M369" s="435" t="s">
        <v>615</v>
      </c>
      <c r="N369" s="399"/>
      <c r="O369" s="399"/>
      <c r="P369" s="435" t="s">
        <v>373</v>
      </c>
      <c r="Q369" s="399"/>
      <c r="R369" s="399"/>
      <c r="S369" s="400"/>
      <c r="T369" s="399"/>
      <c r="U369" s="400"/>
      <c r="V369" s="400"/>
      <c r="W369" s="400"/>
      <c r="X369" s="400"/>
      <c r="Y369" s="400"/>
      <c r="Z369" s="400"/>
      <c r="AA369" s="400"/>
      <c r="AB369" s="399"/>
      <c r="AC369" s="401"/>
      <c r="AD369" s="401"/>
      <c r="AE369" s="401"/>
      <c r="AF369" s="401"/>
      <c r="AG369" s="401"/>
      <c r="AH369" s="401"/>
      <c r="AI369" s="399"/>
    </row>
    <row r="370" ht="12.0" customHeight="1">
      <c r="A370" s="399"/>
      <c r="B370" s="436"/>
      <c r="C370" s="436"/>
      <c r="D370" s="424" t="s">
        <v>478</v>
      </c>
      <c r="E370" s="399" t="s">
        <v>1251</v>
      </c>
      <c r="F370" s="399"/>
      <c r="G370" s="455"/>
      <c r="H370" s="455"/>
      <c r="I370" s="455">
        <v>3225.0</v>
      </c>
      <c r="J370" s="480">
        <v>748200.0</v>
      </c>
      <c r="K370" s="438">
        <v>0.0</v>
      </c>
      <c r="L370" s="431">
        <v>3225.0</v>
      </c>
      <c r="M370" s="431">
        <v>18.705</v>
      </c>
      <c r="N370" s="455">
        <v>0.052</v>
      </c>
      <c r="O370" s="399" t="s">
        <v>1060</v>
      </c>
      <c r="P370" s="431">
        <v>1.0</v>
      </c>
      <c r="Q370" s="455">
        <v>167.7</v>
      </c>
      <c r="R370" s="399" t="s">
        <v>1252</v>
      </c>
      <c r="S370" s="400"/>
      <c r="T370" s="399"/>
      <c r="U370" s="400"/>
      <c r="V370" s="400"/>
      <c r="W370" s="400"/>
      <c r="X370" s="400"/>
      <c r="Y370" s="400"/>
      <c r="Z370" s="400"/>
      <c r="AA370" s="400"/>
      <c r="AB370" s="399"/>
      <c r="AC370" s="401"/>
      <c r="AD370" s="401"/>
      <c r="AE370" s="401"/>
      <c r="AF370" s="401"/>
      <c r="AG370" s="401"/>
      <c r="AH370" s="401"/>
      <c r="AI370" s="399"/>
    </row>
    <row r="371" ht="12.0" customHeight="1">
      <c r="A371" s="399"/>
      <c r="B371" s="436"/>
      <c r="C371" s="436"/>
      <c r="D371" s="399" t="s">
        <v>477</v>
      </c>
      <c r="E371" s="399" t="s">
        <v>1253</v>
      </c>
      <c r="F371" s="399"/>
      <c r="G371" s="436"/>
      <c r="H371" s="483"/>
      <c r="I371" s="455">
        <v>2639.0</v>
      </c>
      <c r="J371" s="480">
        <v>461825.0</v>
      </c>
      <c r="K371" s="438">
        <v>0.0</v>
      </c>
      <c r="L371" s="431">
        <v>2639.0</v>
      </c>
      <c r="M371" s="431">
        <v>11.545625</v>
      </c>
      <c r="N371" s="455">
        <v>0.052</v>
      </c>
      <c r="O371" s="399" t="s">
        <v>1060</v>
      </c>
      <c r="P371" s="431">
        <v>1.0</v>
      </c>
      <c r="Q371" s="455">
        <v>137.22799999999998</v>
      </c>
      <c r="R371" s="399" t="s">
        <v>1252</v>
      </c>
      <c r="S371" s="400"/>
      <c r="T371" s="399"/>
      <c r="U371" s="400"/>
      <c r="V371" s="400"/>
      <c r="W371" s="400"/>
      <c r="X371" s="400"/>
      <c r="Y371" s="400"/>
      <c r="Z371" s="400"/>
      <c r="AA371" s="400"/>
      <c r="AB371" s="399"/>
      <c r="AC371" s="401"/>
      <c r="AD371" s="401"/>
      <c r="AE371" s="401"/>
      <c r="AF371" s="401"/>
      <c r="AG371" s="401"/>
      <c r="AH371" s="401"/>
      <c r="AI371" s="399"/>
    </row>
    <row r="372" ht="12.0" customHeight="1">
      <c r="A372" s="399"/>
      <c r="B372" s="436"/>
      <c r="C372" s="436"/>
      <c r="D372" s="424" t="s">
        <v>478</v>
      </c>
      <c r="E372" s="399" t="s">
        <v>1254</v>
      </c>
      <c r="F372" s="399"/>
      <c r="G372" s="436"/>
      <c r="H372" s="483"/>
      <c r="I372" s="480">
        <v>2639.0</v>
      </c>
      <c r="J372" s="480">
        <v>461825.0</v>
      </c>
      <c r="K372" s="438">
        <v>0.0</v>
      </c>
      <c r="L372" s="431">
        <v>2639.0</v>
      </c>
      <c r="M372" s="431">
        <v>11.545625</v>
      </c>
      <c r="N372" s="455">
        <v>0.052</v>
      </c>
      <c r="O372" s="399" t="s">
        <v>1060</v>
      </c>
      <c r="P372" s="431">
        <v>1.0</v>
      </c>
      <c r="Q372" s="455">
        <v>137.22799999999998</v>
      </c>
      <c r="R372" s="399" t="s">
        <v>1252</v>
      </c>
      <c r="S372" s="400"/>
      <c r="T372" s="399"/>
      <c r="U372" s="400"/>
      <c r="V372" s="400"/>
      <c r="W372" s="400"/>
      <c r="X372" s="400"/>
      <c r="Y372" s="400"/>
      <c r="Z372" s="400"/>
      <c r="AA372" s="400"/>
      <c r="AB372" s="399"/>
      <c r="AC372" s="401"/>
      <c r="AD372" s="401"/>
      <c r="AE372" s="401"/>
      <c r="AF372" s="401"/>
      <c r="AG372" s="401"/>
      <c r="AH372" s="401"/>
      <c r="AI372" s="399"/>
    </row>
    <row r="373" ht="12.0" customHeight="1">
      <c r="A373" s="399"/>
      <c r="B373" s="436"/>
      <c r="C373" s="436"/>
      <c r="D373" s="399" t="s">
        <v>477</v>
      </c>
      <c r="E373" s="399" t="s">
        <v>1040</v>
      </c>
      <c r="F373" s="399"/>
      <c r="G373" s="436"/>
      <c r="H373" s="483"/>
      <c r="I373" s="480">
        <v>16484.0</v>
      </c>
      <c r="J373" s="480">
        <v>2472600.0</v>
      </c>
      <c r="K373" s="438">
        <v>-0.3</v>
      </c>
      <c r="L373" s="431">
        <v>21429.2</v>
      </c>
      <c r="M373" s="431">
        <v>61.815</v>
      </c>
      <c r="N373" s="455">
        <v>25.0</v>
      </c>
      <c r="O373" s="399" t="s">
        <v>752</v>
      </c>
      <c r="P373" s="431">
        <v>1.0</v>
      </c>
      <c r="Q373" s="455">
        <v>195.36592592592592</v>
      </c>
      <c r="R373" s="399" t="s">
        <v>1255</v>
      </c>
      <c r="S373" s="400"/>
      <c r="T373" s="399"/>
      <c r="U373" s="400"/>
      <c r="V373" s="400"/>
      <c r="W373" s="400"/>
      <c r="X373" s="400"/>
      <c r="Y373" s="400"/>
      <c r="Z373" s="400"/>
      <c r="AA373" s="400"/>
      <c r="AB373" s="399"/>
      <c r="AC373" s="401"/>
      <c r="AD373" s="401"/>
      <c r="AE373" s="401"/>
      <c r="AF373" s="401"/>
      <c r="AG373" s="401"/>
      <c r="AH373" s="401"/>
      <c r="AI373" s="399"/>
    </row>
    <row r="374" ht="12.0" customHeight="1">
      <c r="A374" s="552"/>
      <c r="B374" s="436"/>
      <c r="C374" s="436"/>
      <c r="D374" s="399" t="s">
        <v>477</v>
      </c>
      <c r="E374" s="399" t="s">
        <v>1256</v>
      </c>
      <c r="F374" s="399"/>
      <c r="G374" s="483"/>
      <c r="H374" s="483"/>
      <c r="I374" s="455"/>
      <c r="J374" s="455">
        <v>0.0</v>
      </c>
      <c r="K374" s="438">
        <v>-0.3</v>
      </c>
      <c r="L374" s="478">
        <v>0.0</v>
      </c>
      <c r="M374" s="431">
        <v>0.0</v>
      </c>
      <c r="N374" s="455">
        <v>0.04</v>
      </c>
      <c r="O374" s="399" t="s">
        <v>1257</v>
      </c>
      <c r="P374" s="431">
        <v>1.0</v>
      </c>
      <c r="Q374" s="479">
        <v>0.0</v>
      </c>
      <c r="R374" s="399" t="s">
        <v>1258</v>
      </c>
      <c r="S374" s="400"/>
      <c r="T374" s="399"/>
      <c r="U374" s="400"/>
      <c r="V374" s="400"/>
      <c r="W374" s="400"/>
      <c r="X374" s="400"/>
      <c r="Y374" s="400"/>
      <c r="Z374" s="400"/>
      <c r="AA374" s="400"/>
      <c r="AB374" s="399"/>
      <c r="AC374" s="401"/>
      <c r="AD374" s="401"/>
      <c r="AE374" s="401"/>
      <c r="AF374" s="401"/>
      <c r="AG374" s="401"/>
      <c r="AH374" s="401"/>
      <c r="AI374" s="399"/>
    </row>
    <row r="375" ht="12.0" customHeight="1">
      <c r="A375" s="399"/>
      <c r="B375" s="436"/>
      <c r="C375" s="436"/>
      <c r="D375" s="399"/>
      <c r="E375" s="399"/>
      <c r="F375" s="399"/>
      <c r="G375" s="436"/>
      <c r="H375" s="483"/>
      <c r="I375" s="455"/>
      <c r="J375" s="455"/>
      <c r="K375" s="438"/>
      <c r="L375" s="478"/>
      <c r="M375" s="478"/>
      <c r="N375" s="455"/>
      <c r="O375" s="399"/>
      <c r="P375" s="431"/>
      <c r="Q375" s="479"/>
      <c r="R375" s="399"/>
      <c r="S375" s="400"/>
      <c r="T375" s="399"/>
      <c r="U375" s="400"/>
      <c r="V375" s="400"/>
      <c r="W375" s="400"/>
      <c r="X375" s="400"/>
      <c r="Y375" s="400"/>
      <c r="Z375" s="400"/>
      <c r="AA375" s="400"/>
      <c r="AB375" s="399"/>
      <c r="AC375" s="401"/>
      <c r="AD375" s="401"/>
      <c r="AE375" s="401"/>
      <c r="AF375" s="401"/>
      <c r="AG375" s="401"/>
      <c r="AH375" s="401"/>
      <c r="AI375" s="399"/>
    </row>
    <row r="376" ht="12.0" customHeight="1">
      <c r="A376" s="399"/>
      <c r="B376" s="436"/>
      <c r="C376" s="436"/>
      <c r="D376" s="399"/>
      <c r="E376" s="399"/>
      <c r="F376" s="399"/>
      <c r="G376" s="436"/>
      <c r="H376" s="455"/>
      <c r="I376" s="480">
        <v>24987.0</v>
      </c>
      <c r="J376" s="480">
        <v>4144450.0</v>
      </c>
      <c r="K376" s="438"/>
      <c r="L376" s="480">
        <v>29932.2</v>
      </c>
      <c r="M376" s="480">
        <v>103.61125</v>
      </c>
      <c r="N376" s="480"/>
      <c r="O376" s="427"/>
      <c r="P376" s="399"/>
      <c r="Q376" s="480">
        <v>637.5219259259259</v>
      </c>
      <c r="R376" s="399"/>
      <c r="S376" s="400"/>
      <c r="T376" s="399"/>
      <c r="U376" s="400"/>
      <c r="V376" s="400"/>
      <c r="W376" s="400"/>
      <c r="X376" s="400"/>
      <c r="Y376" s="400"/>
      <c r="Z376" s="400"/>
      <c r="AA376" s="400"/>
      <c r="AB376" s="399"/>
      <c r="AC376" s="401"/>
      <c r="AD376" s="401"/>
      <c r="AE376" s="401"/>
      <c r="AF376" s="401"/>
      <c r="AG376" s="401"/>
      <c r="AH376" s="401"/>
      <c r="AI376" s="399"/>
    </row>
    <row r="377" ht="12.0" customHeight="1">
      <c r="A377" s="399"/>
      <c r="B377" s="436"/>
      <c r="C377" s="436"/>
      <c r="D377" s="399"/>
      <c r="E377" s="399"/>
      <c r="F377" s="399"/>
      <c r="G377" s="399"/>
      <c r="H377" s="436"/>
      <c r="I377" s="431"/>
      <c r="J377" s="470"/>
      <c r="K377" s="470"/>
      <c r="L377" s="468"/>
      <c r="M377" s="455" t="s">
        <v>1062</v>
      </c>
      <c r="N377" s="455" t="s">
        <v>1062</v>
      </c>
      <c r="O377" s="399"/>
      <c r="P377" s="399"/>
      <c r="Q377" s="399"/>
      <c r="R377" s="399"/>
      <c r="S377" s="400"/>
      <c r="T377" s="399"/>
      <c r="U377" s="400"/>
      <c r="V377" s="400"/>
      <c r="W377" s="400"/>
      <c r="X377" s="400"/>
      <c r="Y377" s="400"/>
      <c r="Z377" s="400"/>
      <c r="AA377" s="400"/>
      <c r="AB377" s="399"/>
      <c r="AC377" s="401"/>
      <c r="AD377" s="401"/>
      <c r="AE377" s="401"/>
      <c r="AF377" s="401"/>
      <c r="AG377" s="401"/>
      <c r="AH377" s="401"/>
      <c r="AI377" s="399"/>
    </row>
    <row r="378" ht="12.0" customHeight="1">
      <c r="A378" s="399"/>
      <c r="B378" s="436"/>
      <c r="C378" s="436"/>
      <c r="D378" s="399"/>
      <c r="E378" s="441" t="s">
        <v>544</v>
      </c>
      <c r="F378" s="435" t="s">
        <v>553</v>
      </c>
      <c r="G378" s="435" t="s">
        <v>649</v>
      </c>
      <c r="H378" s="479" t="s">
        <v>631</v>
      </c>
      <c r="I378" s="435" t="s">
        <v>632</v>
      </c>
      <c r="J378" s="479" t="s">
        <v>633</v>
      </c>
      <c r="K378" s="442" t="s">
        <v>634</v>
      </c>
      <c r="L378" s="479" t="s">
        <v>635</v>
      </c>
      <c r="M378" s="435" t="s">
        <v>1063</v>
      </c>
      <c r="N378" s="435" t="s">
        <v>1064</v>
      </c>
      <c r="O378" s="399"/>
      <c r="P378" s="455"/>
      <c r="Q378" s="399"/>
      <c r="R378" s="399"/>
      <c r="S378" s="400"/>
      <c r="T378" s="399"/>
      <c r="U378" s="400"/>
      <c r="V378" s="400"/>
      <c r="W378" s="400"/>
      <c r="X378" s="400"/>
      <c r="Y378" s="400"/>
      <c r="Z378" s="400"/>
      <c r="AA378" s="400"/>
      <c r="AB378" s="399"/>
      <c r="AC378" s="401"/>
      <c r="AD378" s="401"/>
      <c r="AE378" s="401"/>
      <c r="AF378" s="401"/>
      <c r="AG378" s="401"/>
      <c r="AH378" s="401"/>
      <c r="AI378" s="399"/>
    </row>
    <row r="379" ht="12.0" customHeight="1">
      <c r="A379" s="399"/>
      <c r="B379" s="436"/>
      <c r="C379" s="436"/>
      <c r="D379" s="399"/>
      <c r="E379" s="399" t="s">
        <v>477</v>
      </c>
      <c r="F379" s="480">
        <v>16484.0</v>
      </c>
      <c r="G379" s="480">
        <v>2472600.0</v>
      </c>
      <c r="H379" s="480">
        <v>61.815</v>
      </c>
      <c r="I379" s="456">
        <v>0.0</v>
      </c>
      <c r="J379" s="456">
        <v>30907.5</v>
      </c>
      <c r="K379" s="456">
        <v>65523.9</v>
      </c>
      <c r="L379" s="456">
        <v>96431.4</v>
      </c>
      <c r="M379" s="431"/>
      <c r="N379" s="436"/>
      <c r="O379" s="399"/>
      <c r="P379" s="455"/>
      <c r="Q379" s="399"/>
      <c r="R379" s="399"/>
      <c r="S379" s="400"/>
      <c r="T379" s="399"/>
      <c r="U379" s="400"/>
      <c r="V379" s="400"/>
      <c r="W379" s="400"/>
      <c r="X379" s="400"/>
      <c r="Y379" s="400"/>
      <c r="Z379" s="400"/>
      <c r="AA379" s="400"/>
      <c r="AB379" s="399"/>
      <c r="AC379" s="401"/>
      <c r="AD379" s="401"/>
      <c r="AE379" s="401"/>
      <c r="AF379" s="401"/>
      <c r="AG379" s="401"/>
      <c r="AH379" s="401"/>
      <c r="AI379" s="399"/>
    </row>
    <row r="380" ht="12.0" customHeight="1">
      <c r="A380" s="399"/>
      <c r="B380" s="436"/>
      <c r="C380" s="436"/>
      <c r="D380" s="399"/>
      <c r="E380" s="399" t="s">
        <v>1259</v>
      </c>
      <c r="F380" s="480">
        <v>2639.0</v>
      </c>
      <c r="G380" s="480">
        <v>461825.0</v>
      </c>
      <c r="H380" s="480">
        <v>11.545625</v>
      </c>
      <c r="I380" s="456">
        <v>0.0</v>
      </c>
      <c r="J380" s="456">
        <v>5772.8125</v>
      </c>
      <c r="K380" s="456">
        <v>12238.3625</v>
      </c>
      <c r="L380" s="456">
        <v>18011.175</v>
      </c>
      <c r="M380" s="455">
        <v>81.47</v>
      </c>
      <c r="N380" s="511">
        <v>214999.33</v>
      </c>
      <c r="O380" s="431" t="s">
        <v>1260</v>
      </c>
      <c r="P380" s="455"/>
      <c r="Q380" s="399"/>
      <c r="R380" s="399"/>
      <c r="S380" s="400"/>
      <c r="T380" s="399"/>
      <c r="U380" s="400"/>
      <c r="V380" s="400"/>
      <c r="W380" s="400"/>
      <c r="X380" s="400"/>
      <c r="Y380" s="400"/>
      <c r="Z380" s="400"/>
      <c r="AA380" s="400"/>
      <c r="AB380" s="399"/>
      <c r="AC380" s="401"/>
      <c r="AD380" s="401"/>
      <c r="AE380" s="401"/>
      <c r="AF380" s="401"/>
      <c r="AG380" s="401"/>
      <c r="AH380" s="401"/>
      <c r="AI380" s="399"/>
    </row>
    <row r="381" ht="12.0" customHeight="1">
      <c r="A381" s="399"/>
      <c r="B381" s="436"/>
      <c r="C381" s="436"/>
      <c r="D381" s="399"/>
      <c r="E381" s="399" t="s">
        <v>1261</v>
      </c>
      <c r="F381" s="480">
        <v>5864.0</v>
      </c>
      <c r="G381" s="480">
        <v>1210025.0</v>
      </c>
      <c r="H381" s="480">
        <v>30.250625</v>
      </c>
      <c r="I381" s="456">
        <v>0.0</v>
      </c>
      <c r="J381" s="456">
        <v>0.0</v>
      </c>
      <c r="K381" s="456">
        <v>1306745.3233124998</v>
      </c>
      <c r="L381" s="456">
        <v>1306745.3233124998</v>
      </c>
      <c r="M381" s="455">
        <v>81.47</v>
      </c>
      <c r="N381" s="511">
        <v>477740.08</v>
      </c>
      <c r="O381" s="431" t="s">
        <v>1260</v>
      </c>
      <c r="P381" s="455"/>
      <c r="Q381" s="399"/>
      <c r="R381" s="399"/>
      <c r="S381" s="400"/>
      <c r="T381" s="399"/>
      <c r="U381" s="400"/>
      <c r="V381" s="400"/>
      <c r="W381" s="400"/>
      <c r="X381" s="400"/>
      <c r="Y381" s="400"/>
      <c r="Z381" s="400"/>
      <c r="AA381" s="400"/>
      <c r="AB381" s="399"/>
      <c r="AC381" s="401"/>
      <c r="AD381" s="401"/>
      <c r="AE381" s="401"/>
      <c r="AF381" s="401"/>
      <c r="AG381" s="401"/>
      <c r="AH381" s="401"/>
      <c r="AI381" s="399"/>
    </row>
    <row r="382" ht="12.0" customHeight="1">
      <c r="A382" s="399"/>
      <c r="B382" s="436"/>
      <c r="C382" s="436"/>
      <c r="D382" s="399"/>
      <c r="E382" s="399" t="s">
        <v>483</v>
      </c>
      <c r="F382" s="480">
        <v>0.0</v>
      </c>
      <c r="G382" s="480"/>
      <c r="H382" s="480">
        <v>0.0</v>
      </c>
      <c r="I382" s="456">
        <v>0.0</v>
      </c>
      <c r="J382" s="456">
        <v>0.0</v>
      </c>
      <c r="K382" s="456">
        <v>0.0</v>
      </c>
      <c r="L382" s="456">
        <v>0.0</v>
      </c>
      <c r="M382" s="431"/>
      <c r="N382" s="436"/>
      <c r="O382" s="399"/>
      <c r="P382" s="455"/>
      <c r="Q382" s="399"/>
      <c r="R382" s="399"/>
      <c r="S382" s="400"/>
      <c r="T382" s="399"/>
      <c r="U382" s="400"/>
      <c r="V382" s="400"/>
      <c r="W382" s="400"/>
      <c r="X382" s="400"/>
      <c r="Y382" s="400"/>
      <c r="Z382" s="400"/>
      <c r="AA382" s="400"/>
      <c r="AB382" s="399"/>
      <c r="AC382" s="401"/>
      <c r="AD382" s="401"/>
      <c r="AE382" s="401"/>
      <c r="AF382" s="401"/>
      <c r="AG382" s="401"/>
      <c r="AH382" s="401"/>
      <c r="AI382" s="399"/>
    </row>
    <row r="383" ht="12.0" customHeight="1">
      <c r="A383" s="399"/>
      <c r="B383" s="436"/>
      <c r="C383" s="436"/>
      <c r="D383" s="399"/>
      <c r="E383" s="399" t="s">
        <v>478</v>
      </c>
      <c r="F383" s="399"/>
      <c r="G383" s="480">
        <v>0.0</v>
      </c>
      <c r="H383" s="480">
        <v>0.0</v>
      </c>
      <c r="I383" s="456">
        <v>0.0</v>
      </c>
      <c r="J383" s="456">
        <v>0.0</v>
      </c>
      <c r="K383" s="456">
        <v>0.0</v>
      </c>
      <c r="L383" s="456">
        <v>0.0</v>
      </c>
      <c r="M383" s="431" t="s">
        <v>1262</v>
      </c>
      <c r="N383" s="436"/>
      <c r="O383" s="399"/>
      <c r="P383" s="455"/>
      <c r="Q383" s="399"/>
      <c r="R383" s="399"/>
      <c r="S383" s="400"/>
      <c r="T383" s="399"/>
      <c r="U383" s="400"/>
      <c r="V383" s="400"/>
      <c r="W383" s="400"/>
      <c r="X383" s="400"/>
      <c r="Y383" s="400"/>
      <c r="Z383" s="400"/>
      <c r="AA383" s="400"/>
      <c r="AB383" s="399"/>
      <c r="AC383" s="401"/>
      <c r="AD383" s="401"/>
      <c r="AE383" s="401"/>
      <c r="AF383" s="401"/>
      <c r="AG383" s="401"/>
      <c r="AH383" s="401"/>
      <c r="AI383" s="399"/>
    </row>
    <row r="384" ht="12.0" customHeight="1">
      <c r="A384" s="399"/>
      <c r="B384" s="436"/>
      <c r="C384" s="436"/>
      <c r="D384" s="399"/>
      <c r="E384" s="399"/>
      <c r="F384" s="399"/>
      <c r="G384" s="399"/>
      <c r="H384" s="399"/>
      <c r="I384" s="436"/>
      <c r="J384" s="431"/>
      <c r="K384" s="470"/>
      <c r="L384" s="470"/>
      <c r="M384" s="468"/>
      <c r="N384" s="400"/>
      <c r="O384" s="399"/>
      <c r="P384" s="399"/>
      <c r="Q384" s="399"/>
      <c r="R384" s="399"/>
      <c r="S384" s="399"/>
      <c r="T384" s="400"/>
      <c r="U384" s="399"/>
      <c r="V384" s="400"/>
      <c r="W384" s="400"/>
      <c r="X384" s="400"/>
      <c r="Y384" s="400"/>
      <c r="Z384" s="400"/>
      <c r="AA384" s="400"/>
      <c r="AB384" s="400"/>
      <c r="AC384" s="401"/>
      <c r="AD384" s="401"/>
      <c r="AE384" s="401"/>
      <c r="AF384" s="401"/>
      <c r="AG384" s="401"/>
      <c r="AH384" s="401"/>
      <c r="AI384" s="399"/>
    </row>
    <row r="385" ht="12.0" customHeight="1">
      <c r="A385" s="399"/>
      <c r="B385" s="436"/>
      <c r="C385" s="436"/>
      <c r="D385" s="399"/>
      <c r="E385" s="399"/>
      <c r="F385" s="399"/>
      <c r="G385" s="399"/>
      <c r="H385" s="399"/>
      <c r="I385" s="436"/>
      <c r="J385" s="431"/>
      <c r="K385" s="470"/>
      <c r="L385" s="470"/>
      <c r="M385" s="468"/>
      <c r="N385" s="400"/>
      <c r="O385" s="399"/>
      <c r="P385" s="399"/>
      <c r="Q385" s="399"/>
      <c r="R385" s="399"/>
      <c r="S385" s="399"/>
      <c r="T385" s="400"/>
      <c r="U385" s="399"/>
      <c r="V385" s="400"/>
      <c r="W385" s="400"/>
      <c r="X385" s="400"/>
      <c r="Y385" s="400"/>
      <c r="Z385" s="400"/>
      <c r="AA385" s="400"/>
      <c r="AB385" s="400"/>
      <c r="AC385" s="401"/>
      <c r="AD385" s="401"/>
      <c r="AE385" s="401"/>
      <c r="AF385" s="401"/>
      <c r="AG385" s="401"/>
      <c r="AH385" s="401"/>
      <c r="AI385" s="399"/>
    </row>
    <row r="386" ht="12.0" customHeight="1">
      <c r="A386" s="399"/>
      <c r="B386" s="436"/>
      <c r="C386" s="436"/>
      <c r="D386" s="399"/>
      <c r="E386" s="399"/>
      <c r="F386" s="399"/>
      <c r="G386" s="399"/>
      <c r="H386" s="399"/>
      <c r="I386" s="436"/>
      <c r="J386" s="431"/>
      <c r="K386" s="470"/>
      <c r="L386" s="470"/>
      <c r="M386" s="468"/>
      <c r="N386" s="400"/>
      <c r="O386" s="399"/>
      <c r="P386" s="399"/>
      <c r="Q386" s="399"/>
      <c r="R386" s="399"/>
      <c r="S386" s="399"/>
      <c r="T386" s="400"/>
      <c r="U386" s="399"/>
      <c r="V386" s="400"/>
      <c r="W386" s="400"/>
      <c r="X386" s="400"/>
      <c r="Y386" s="400"/>
      <c r="Z386" s="400"/>
      <c r="AA386" s="400"/>
      <c r="AB386" s="400"/>
      <c r="AC386" s="401"/>
      <c r="AD386" s="401"/>
      <c r="AE386" s="401"/>
      <c r="AF386" s="401"/>
      <c r="AG386" s="401"/>
      <c r="AH386" s="401"/>
      <c r="AI386" s="399"/>
    </row>
    <row r="387" ht="12.0" customHeight="1">
      <c r="A387" s="552"/>
      <c r="B387" s="436"/>
      <c r="C387" s="469" t="s">
        <v>1263</v>
      </c>
      <c r="D387" s="424" t="s">
        <v>1264</v>
      </c>
      <c r="E387" s="399"/>
      <c r="F387" s="399"/>
      <c r="G387" s="399"/>
      <c r="H387" s="436" t="s">
        <v>410</v>
      </c>
      <c r="I387" s="423">
        <v>144.64</v>
      </c>
      <c r="J387" s="470">
        <v>1.0</v>
      </c>
      <c r="K387" s="431">
        <v>144.64</v>
      </c>
      <c r="L387" s="468">
        <v>0.0</v>
      </c>
      <c r="M387" s="431">
        <v>101.34933333333333</v>
      </c>
      <c r="N387" s="431"/>
      <c r="O387" s="431"/>
      <c r="P387" s="430"/>
      <c r="Q387" s="468">
        <v>14.666666666666668</v>
      </c>
      <c r="R387" s="468"/>
      <c r="S387" s="400"/>
      <c r="T387" s="439">
        <v>0.0</v>
      </c>
      <c r="U387" s="400">
        <v>5944.915530666667</v>
      </c>
      <c r="V387" s="400"/>
      <c r="W387" s="400"/>
      <c r="X387" s="400"/>
      <c r="Y387" s="400">
        <v>67.7201646090535</v>
      </c>
      <c r="Z387" s="400"/>
      <c r="AA387" s="400">
        <v>6012.6356952757205</v>
      </c>
      <c r="AB387" s="399"/>
      <c r="AC387" s="401"/>
      <c r="AD387" s="401"/>
      <c r="AE387" s="401"/>
      <c r="AF387" s="401"/>
      <c r="AG387" s="401"/>
      <c r="AH387" s="401"/>
      <c r="AI387" s="399"/>
    </row>
    <row r="388" ht="12.0" customHeight="1">
      <c r="A388" s="399"/>
      <c r="B388" s="436"/>
      <c r="C388" s="436"/>
      <c r="D388" s="399"/>
      <c r="E388" s="399"/>
      <c r="F388" s="399"/>
      <c r="G388" s="399"/>
      <c r="H388" s="399"/>
      <c r="I388" s="436"/>
      <c r="J388" s="431"/>
      <c r="K388" s="470"/>
      <c r="L388" s="470"/>
      <c r="M388" s="468"/>
      <c r="N388" s="400"/>
      <c r="O388" s="399"/>
      <c r="P388" s="399"/>
      <c r="Q388" s="399"/>
      <c r="R388" s="399"/>
      <c r="S388" s="399"/>
      <c r="T388" s="400"/>
      <c r="U388" s="399"/>
      <c r="V388" s="400"/>
      <c r="W388" s="400"/>
      <c r="X388" s="400"/>
      <c r="Y388" s="400"/>
      <c r="Z388" s="400"/>
      <c r="AA388" s="400"/>
      <c r="AB388" s="400"/>
      <c r="AC388" s="401"/>
      <c r="AD388" s="401"/>
      <c r="AE388" s="401"/>
      <c r="AF388" s="401"/>
      <c r="AG388" s="401"/>
      <c r="AH388" s="401"/>
      <c r="AI388" s="399"/>
    </row>
    <row r="389" ht="12.0" customHeight="1">
      <c r="A389" s="399"/>
      <c r="B389" s="436"/>
      <c r="C389" s="399"/>
      <c r="D389" s="399"/>
      <c r="E389" s="399"/>
      <c r="F389" s="399"/>
      <c r="G389" s="399"/>
      <c r="H389" s="399"/>
      <c r="I389" s="399"/>
      <c r="J389" s="399"/>
      <c r="K389" s="436" t="s">
        <v>607</v>
      </c>
      <c r="L389" s="436" t="s">
        <v>541</v>
      </c>
      <c r="M389" s="436" t="s">
        <v>648</v>
      </c>
      <c r="N389" s="399"/>
      <c r="O389" s="399"/>
      <c r="P389" s="436"/>
      <c r="Q389" s="399"/>
      <c r="R389" s="399"/>
      <c r="S389" s="400"/>
      <c r="T389" s="399"/>
      <c r="U389" s="400"/>
      <c r="V389" s="400"/>
      <c r="W389" s="400"/>
      <c r="X389" s="400"/>
      <c r="Y389" s="400"/>
      <c r="Z389" s="400"/>
      <c r="AA389" s="400"/>
      <c r="AB389" s="399"/>
      <c r="AC389" s="401"/>
      <c r="AD389" s="401"/>
      <c r="AE389" s="401"/>
      <c r="AF389" s="401"/>
      <c r="AG389" s="401"/>
      <c r="AH389" s="401"/>
      <c r="AI389" s="399"/>
    </row>
    <row r="390" ht="12.0" customHeight="1">
      <c r="A390" s="399"/>
      <c r="B390" s="436"/>
      <c r="C390" s="399"/>
      <c r="D390" s="399"/>
      <c r="E390" s="441" t="s">
        <v>609</v>
      </c>
      <c r="F390" s="399"/>
      <c r="G390" s="435" t="s">
        <v>357</v>
      </c>
      <c r="H390" s="435" t="s">
        <v>649</v>
      </c>
      <c r="I390" s="435" t="s">
        <v>611</v>
      </c>
      <c r="J390" s="435" t="s">
        <v>612</v>
      </c>
      <c r="K390" s="435" t="s">
        <v>613</v>
      </c>
      <c r="L390" s="435" t="s">
        <v>614</v>
      </c>
      <c r="M390" s="435" t="s">
        <v>615</v>
      </c>
      <c r="N390" s="399"/>
      <c r="O390" s="399"/>
      <c r="P390" s="435" t="s">
        <v>373</v>
      </c>
      <c r="Q390" s="399"/>
      <c r="R390" s="399"/>
      <c r="S390" s="400"/>
      <c r="T390" s="399"/>
      <c r="U390" s="400"/>
      <c r="V390" s="400"/>
      <c r="W390" s="400"/>
      <c r="X390" s="400"/>
      <c r="Y390" s="400"/>
      <c r="Z390" s="400"/>
      <c r="AA390" s="400"/>
      <c r="AB390" s="399"/>
      <c r="AC390" s="401"/>
      <c r="AD390" s="401"/>
      <c r="AE390" s="401"/>
      <c r="AF390" s="401"/>
      <c r="AG390" s="401"/>
      <c r="AH390" s="401"/>
      <c r="AI390" s="399"/>
    </row>
    <row r="391" ht="12.0" customHeight="1">
      <c r="A391" s="399"/>
      <c r="B391" s="436"/>
      <c r="C391" s="436"/>
      <c r="D391" s="469" t="s">
        <v>477</v>
      </c>
      <c r="E391" s="399" t="s">
        <v>1265</v>
      </c>
      <c r="F391" s="399"/>
      <c r="G391" s="455"/>
      <c r="H391" s="483"/>
      <c r="I391" s="483">
        <v>14.666666666666668</v>
      </c>
      <c r="J391" s="480"/>
      <c r="K391" s="438">
        <v>0.0</v>
      </c>
      <c r="L391" s="431">
        <v>14.666666666666668</v>
      </c>
      <c r="M391" s="431">
        <v>0.018106995884773665</v>
      </c>
      <c r="N391" s="455">
        <v>50.0</v>
      </c>
      <c r="O391" s="399" t="s">
        <v>752</v>
      </c>
      <c r="P391" s="431">
        <v>1.0</v>
      </c>
      <c r="Q391" s="455">
        <v>0.08691358024691359</v>
      </c>
      <c r="R391" s="399" t="s">
        <v>753</v>
      </c>
      <c r="S391" s="400"/>
      <c r="T391" s="399"/>
      <c r="U391" s="400"/>
      <c r="V391" s="400"/>
      <c r="W391" s="400"/>
      <c r="X391" s="400"/>
      <c r="Y391" s="400"/>
      <c r="Z391" s="400"/>
      <c r="AA391" s="400"/>
      <c r="AB391" s="399"/>
      <c r="AC391" s="401"/>
      <c r="AD391" s="401"/>
      <c r="AE391" s="401"/>
      <c r="AF391" s="401"/>
      <c r="AG391" s="401"/>
      <c r="AH391" s="401"/>
      <c r="AI391" s="399"/>
    </row>
    <row r="392" ht="12.0" customHeight="1">
      <c r="A392" s="399"/>
      <c r="B392" s="436"/>
      <c r="C392" s="436"/>
      <c r="D392" s="469" t="s">
        <v>478</v>
      </c>
      <c r="E392" s="399" t="s">
        <v>1265</v>
      </c>
      <c r="F392" s="399"/>
      <c r="G392" s="455"/>
      <c r="H392" s="483"/>
      <c r="I392" s="483">
        <v>7.333333333333333</v>
      </c>
      <c r="J392" s="480"/>
      <c r="K392" s="438">
        <v>0.0</v>
      </c>
      <c r="L392" s="431">
        <v>7.333333333333333</v>
      </c>
      <c r="M392" s="431">
        <v>0.07638888888888888</v>
      </c>
      <c r="N392" s="455">
        <v>50.0</v>
      </c>
      <c r="O392" s="399" t="s">
        <v>752</v>
      </c>
      <c r="P392" s="431">
        <v>1.0</v>
      </c>
      <c r="Q392" s="455">
        <v>0.04345679012345679</v>
      </c>
      <c r="R392" s="399" t="s">
        <v>753</v>
      </c>
      <c r="S392" s="400"/>
      <c r="T392" s="399"/>
      <c r="U392" s="400"/>
      <c r="V392" s="400"/>
      <c r="W392" s="400"/>
      <c r="X392" s="400"/>
      <c r="Y392" s="400"/>
      <c r="Z392" s="400"/>
      <c r="AA392" s="400"/>
      <c r="AB392" s="399"/>
      <c r="AC392" s="401"/>
      <c r="AD392" s="401"/>
      <c r="AE392" s="401"/>
      <c r="AF392" s="401"/>
      <c r="AG392" s="401"/>
      <c r="AH392" s="401"/>
      <c r="AI392" s="399"/>
    </row>
    <row r="393" ht="12.0" customHeight="1">
      <c r="A393" s="399"/>
      <c r="B393" s="436"/>
      <c r="C393" s="399"/>
      <c r="D393" s="469" t="s">
        <v>478</v>
      </c>
      <c r="E393" s="399" t="s">
        <v>969</v>
      </c>
      <c r="F393" s="399"/>
      <c r="G393" s="436"/>
      <c r="H393" s="483">
        <v>7158.0</v>
      </c>
      <c r="I393" s="455">
        <v>2386.0</v>
      </c>
      <c r="J393" s="455">
        <v>47.72</v>
      </c>
      <c r="K393" s="438">
        <v>-0.3</v>
      </c>
      <c r="L393" s="431">
        <v>62.036</v>
      </c>
      <c r="M393" s="431">
        <v>0.7158</v>
      </c>
      <c r="N393" s="436">
        <v>0.04</v>
      </c>
      <c r="O393" s="399" t="s">
        <v>709</v>
      </c>
      <c r="P393" s="431">
        <v>1.0</v>
      </c>
      <c r="Q393" s="455">
        <v>95.44</v>
      </c>
      <c r="R393" s="399" t="s">
        <v>710</v>
      </c>
      <c r="S393" s="400"/>
      <c r="T393" s="399"/>
      <c r="U393" s="400"/>
      <c r="V393" s="400"/>
      <c r="W393" s="400"/>
      <c r="X393" s="400"/>
      <c r="Y393" s="400"/>
      <c r="Z393" s="400"/>
      <c r="AA393" s="400"/>
      <c r="AB393" s="399"/>
      <c r="AC393" s="401"/>
      <c r="AD393" s="401"/>
      <c r="AE393" s="401"/>
      <c r="AF393" s="401"/>
      <c r="AG393" s="401"/>
      <c r="AH393" s="401"/>
      <c r="AI393" s="399"/>
    </row>
    <row r="394" ht="12.0" customHeight="1">
      <c r="A394" s="399"/>
      <c r="B394" s="436"/>
      <c r="C394" s="399"/>
      <c r="D394" s="469" t="s">
        <v>478</v>
      </c>
      <c r="E394" s="399" t="s">
        <v>1247</v>
      </c>
      <c r="F394" s="399"/>
      <c r="G394" s="436"/>
      <c r="H394" s="483">
        <v>3690.0</v>
      </c>
      <c r="I394" s="455">
        <v>615.0</v>
      </c>
      <c r="J394" s="455">
        <v>24.6</v>
      </c>
      <c r="K394" s="438">
        <v>-0.3</v>
      </c>
      <c r="L394" s="478">
        <v>31.980000000000004</v>
      </c>
      <c r="M394" s="478">
        <v>0.369</v>
      </c>
      <c r="N394" s="436">
        <v>0.08</v>
      </c>
      <c r="O394" s="399" t="s">
        <v>709</v>
      </c>
      <c r="P394" s="431">
        <v>1.0</v>
      </c>
      <c r="Q394" s="479">
        <v>49.2</v>
      </c>
      <c r="R394" s="399" t="s">
        <v>964</v>
      </c>
      <c r="S394" s="400"/>
      <c r="T394" s="399"/>
      <c r="U394" s="400"/>
      <c r="V394" s="400"/>
      <c r="W394" s="400"/>
      <c r="X394" s="400"/>
      <c r="Y394" s="400"/>
      <c r="Z394" s="400"/>
      <c r="AA394" s="400"/>
      <c r="AB394" s="399"/>
      <c r="AC394" s="401"/>
      <c r="AD394" s="401"/>
      <c r="AE394" s="401"/>
      <c r="AF394" s="401"/>
      <c r="AG394" s="401"/>
      <c r="AH394" s="401"/>
      <c r="AI394" s="399"/>
    </row>
    <row r="395" ht="12.0" customHeight="1">
      <c r="A395" s="399"/>
      <c r="B395" s="436"/>
      <c r="C395" s="399"/>
      <c r="D395" s="399"/>
      <c r="E395" s="399"/>
      <c r="F395" s="399"/>
      <c r="G395" s="436"/>
      <c r="H395" s="455"/>
      <c r="I395" s="399"/>
      <c r="J395" s="455"/>
      <c r="K395" s="438"/>
      <c r="L395" s="431">
        <v>94.016</v>
      </c>
      <c r="M395" s="431">
        <v>1.0848</v>
      </c>
      <c r="N395" s="436"/>
      <c r="O395" s="399"/>
      <c r="P395" s="399"/>
      <c r="Q395" s="455">
        <v>144.64</v>
      </c>
      <c r="R395" s="399"/>
      <c r="S395" s="400"/>
      <c r="T395" s="399"/>
      <c r="U395" s="400"/>
      <c r="V395" s="400"/>
      <c r="W395" s="400"/>
      <c r="X395" s="400"/>
      <c r="Y395" s="400"/>
      <c r="Z395" s="400"/>
      <c r="AA395" s="400"/>
      <c r="AB395" s="399"/>
      <c r="AC395" s="401"/>
      <c r="AD395" s="401"/>
      <c r="AE395" s="401"/>
      <c r="AF395" s="401"/>
      <c r="AG395" s="401"/>
      <c r="AH395" s="401"/>
      <c r="AI395" s="399"/>
    </row>
    <row r="396" ht="12.0" customHeight="1">
      <c r="A396" s="399"/>
      <c r="B396" s="436"/>
      <c r="C396" s="436"/>
      <c r="D396" s="399"/>
      <c r="E396" s="399"/>
      <c r="F396" s="399"/>
      <c r="G396" s="399"/>
      <c r="H396" s="399"/>
      <c r="I396" s="436"/>
      <c r="J396" s="431"/>
      <c r="K396" s="470"/>
      <c r="L396" s="470"/>
      <c r="M396" s="468"/>
      <c r="N396" s="400"/>
      <c r="O396" s="399"/>
      <c r="P396" s="399"/>
      <c r="Q396" s="399"/>
      <c r="R396" s="399"/>
      <c r="S396" s="399"/>
      <c r="T396" s="400"/>
      <c r="U396" s="399"/>
      <c r="V396" s="400"/>
      <c r="W396" s="400"/>
      <c r="X396" s="400"/>
      <c r="Y396" s="400"/>
      <c r="Z396" s="400"/>
      <c r="AA396" s="400"/>
      <c r="AB396" s="400"/>
      <c r="AC396" s="401"/>
      <c r="AD396" s="401"/>
      <c r="AE396" s="401"/>
      <c r="AF396" s="401"/>
      <c r="AG396" s="401"/>
      <c r="AH396" s="401"/>
      <c r="AI396" s="399"/>
    </row>
    <row r="397" ht="12.0" customHeight="1">
      <c r="A397" s="399"/>
      <c r="B397" s="436"/>
      <c r="C397" s="399"/>
      <c r="D397" s="399"/>
      <c r="E397" s="441" t="s">
        <v>544</v>
      </c>
      <c r="F397" s="399"/>
      <c r="G397" s="435" t="s">
        <v>553</v>
      </c>
      <c r="H397" s="479" t="s">
        <v>631</v>
      </c>
      <c r="I397" s="435" t="s">
        <v>632</v>
      </c>
      <c r="J397" s="479" t="s">
        <v>633</v>
      </c>
      <c r="K397" s="442" t="s">
        <v>634</v>
      </c>
      <c r="L397" s="479" t="s">
        <v>635</v>
      </c>
      <c r="M397" s="431"/>
      <c r="N397" s="436"/>
      <c r="O397" s="399"/>
      <c r="P397" s="455"/>
      <c r="Q397" s="399"/>
      <c r="R397" s="399"/>
      <c r="S397" s="400"/>
      <c r="T397" s="399"/>
      <c r="U397" s="400"/>
      <c r="V397" s="400"/>
      <c r="W397" s="400"/>
      <c r="X397" s="400"/>
      <c r="Y397" s="400"/>
      <c r="Z397" s="400"/>
      <c r="AA397" s="400"/>
      <c r="AB397" s="399"/>
      <c r="AC397" s="401"/>
      <c r="AD397" s="401"/>
      <c r="AE397" s="401"/>
      <c r="AF397" s="401"/>
      <c r="AG397" s="401"/>
      <c r="AH397" s="401"/>
      <c r="AI397" s="399"/>
    </row>
    <row r="398" ht="12.0" customHeight="1">
      <c r="A398" s="399"/>
      <c r="B398" s="436"/>
      <c r="C398" s="399"/>
      <c r="D398" s="399"/>
      <c r="E398" s="399" t="s">
        <v>636</v>
      </c>
      <c r="F398" s="399"/>
      <c r="G398" s="480">
        <v>14.666666666666668</v>
      </c>
      <c r="H398" s="480">
        <v>0.018106995884773665</v>
      </c>
      <c r="I398" s="456">
        <v>0.0</v>
      </c>
      <c r="J398" s="456">
        <v>9.053497942386832</v>
      </c>
      <c r="K398" s="456">
        <v>58.66666666666667</v>
      </c>
      <c r="L398" s="456">
        <v>67.7201646090535</v>
      </c>
      <c r="M398" s="431"/>
      <c r="N398" s="436"/>
      <c r="O398" s="399"/>
      <c r="P398" s="455"/>
      <c r="Q398" s="399"/>
      <c r="R398" s="399"/>
      <c r="S398" s="400"/>
      <c r="T398" s="399"/>
      <c r="U398" s="400"/>
      <c r="V398" s="400"/>
      <c r="W398" s="400"/>
      <c r="X398" s="400"/>
      <c r="Y398" s="400"/>
      <c r="Z398" s="400"/>
      <c r="AA398" s="400"/>
      <c r="AB398" s="399"/>
      <c r="AC398" s="401"/>
      <c r="AD398" s="401"/>
      <c r="AE398" s="401"/>
      <c r="AF398" s="401"/>
      <c r="AG398" s="401"/>
      <c r="AH398" s="401"/>
      <c r="AI398" s="399"/>
    </row>
    <row r="399" ht="12.0" customHeight="1">
      <c r="A399" s="399"/>
      <c r="B399" s="436"/>
      <c r="C399" s="399"/>
      <c r="D399" s="399"/>
      <c r="E399" s="399" t="s">
        <v>478</v>
      </c>
      <c r="F399" s="399"/>
      <c r="G399" s="480">
        <v>101.34933333333333</v>
      </c>
      <c r="H399" s="480">
        <v>1.1611888888888888</v>
      </c>
      <c r="I399" s="456">
        <v>0.0</v>
      </c>
      <c r="J399" s="456">
        <v>0.0</v>
      </c>
      <c r="K399" s="456">
        <v>5944.915530666667</v>
      </c>
      <c r="L399" s="456">
        <v>5944.915530666667</v>
      </c>
      <c r="M399" s="431" t="s">
        <v>740</v>
      </c>
      <c r="N399" s="436"/>
      <c r="O399" s="399"/>
      <c r="P399" s="455"/>
      <c r="Q399" s="399"/>
      <c r="R399" s="399"/>
      <c r="S399" s="400"/>
      <c r="T399" s="399"/>
      <c r="U399" s="400"/>
      <c r="V399" s="400"/>
      <c r="W399" s="400"/>
      <c r="X399" s="400"/>
      <c r="Y399" s="400"/>
      <c r="Z399" s="400"/>
      <c r="AA399" s="400"/>
      <c r="AB399" s="399"/>
      <c r="AC399" s="401"/>
      <c r="AD399" s="401"/>
      <c r="AE399" s="401"/>
      <c r="AF399" s="401"/>
      <c r="AG399" s="401"/>
      <c r="AH399" s="401"/>
      <c r="AI399" s="399"/>
    </row>
    <row r="400" ht="12.0" customHeight="1">
      <c r="A400" s="399"/>
      <c r="B400" s="436"/>
      <c r="C400" s="436"/>
      <c r="D400" s="399"/>
      <c r="E400" s="399"/>
      <c r="F400" s="399"/>
      <c r="G400" s="399"/>
      <c r="H400" s="399"/>
      <c r="I400" s="436"/>
      <c r="J400" s="431"/>
      <c r="K400" s="470"/>
      <c r="L400" s="470"/>
      <c r="M400" s="468"/>
      <c r="N400" s="400"/>
      <c r="O400" s="399"/>
      <c r="P400" s="399"/>
      <c r="Q400" s="399"/>
      <c r="R400" s="399"/>
      <c r="S400" s="399"/>
      <c r="T400" s="400"/>
      <c r="U400" s="399"/>
      <c r="V400" s="400"/>
      <c r="W400" s="400"/>
      <c r="X400" s="400"/>
      <c r="Y400" s="400"/>
      <c r="Z400" s="400"/>
      <c r="AA400" s="400"/>
      <c r="AB400" s="400"/>
      <c r="AC400" s="401"/>
      <c r="AD400" s="401"/>
      <c r="AE400" s="401"/>
      <c r="AF400" s="401"/>
      <c r="AG400" s="401"/>
      <c r="AH400" s="401"/>
      <c r="AI400" s="399"/>
    </row>
    <row r="401" ht="12.0" customHeight="1">
      <c r="A401" s="399"/>
      <c r="B401" s="436"/>
      <c r="C401" s="436" t="s">
        <v>1266</v>
      </c>
      <c r="D401" s="399" t="s">
        <v>923</v>
      </c>
      <c r="E401" s="399"/>
      <c r="F401" s="399"/>
      <c r="G401" s="399"/>
      <c r="H401" s="436" t="s">
        <v>410</v>
      </c>
      <c r="I401" s="423">
        <v>121.3</v>
      </c>
      <c r="J401" s="470">
        <v>1.0</v>
      </c>
      <c r="K401" s="431">
        <v>121.3</v>
      </c>
      <c r="L401" s="468">
        <v>0.0</v>
      </c>
      <c r="M401" s="431">
        <v>1136.2</v>
      </c>
      <c r="N401" s="431"/>
      <c r="O401" s="431"/>
      <c r="P401" s="430"/>
      <c r="Q401" s="468">
        <v>2108.4</v>
      </c>
      <c r="R401" s="468"/>
      <c r="S401" s="400"/>
      <c r="T401" s="439">
        <v>0.0</v>
      </c>
      <c r="U401" s="400">
        <v>60593.545999999995</v>
      </c>
      <c r="V401" s="400"/>
      <c r="W401" s="400"/>
      <c r="X401" s="400"/>
      <c r="Y401" s="400">
        <v>9735.081481481484</v>
      </c>
      <c r="Z401" s="400"/>
      <c r="AA401" s="400">
        <v>70328.62748148148</v>
      </c>
      <c r="AB401" s="399"/>
      <c r="AC401" s="401"/>
      <c r="AD401" s="401"/>
      <c r="AE401" s="401"/>
      <c r="AF401" s="401"/>
      <c r="AG401" s="401"/>
      <c r="AH401" s="401"/>
      <c r="AI401" s="399"/>
    </row>
    <row r="402" ht="12.0" customHeight="1">
      <c r="A402" s="399"/>
      <c r="B402" s="436"/>
      <c r="C402" s="436"/>
      <c r="D402" s="399"/>
      <c r="E402" s="399"/>
      <c r="F402" s="399"/>
      <c r="G402" s="399"/>
      <c r="H402" s="436"/>
      <c r="I402" s="401" t="s">
        <v>477</v>
      </c>
      <c r="J402" s="399"/>
      <c r="K402" s="477">
        <f t="array" ref="K402">SUM(IF(D407:D414="clean",Q407:Q414),0)</f>
        <v>63.74</v>
      </c>
      <c r="L402" s="468"/>
      <c r="M402" s="431"/>
      <c r="N402" s="431"/>
      <c r="O402" s="431"/>
      <c r="P402" s="430"/>
      <c r="Q402" s="468"/>
      <c r="R402" s="468"/>
      <c r="S402" s="400"/>
      <c r="T402" s="439"/>
      <c r="U402" s="400"/>
      <c r="V402" s="400"/>
      <c r="W402" s="400"/>
      <c r="X402" s="400"/>
      <c r="Y402" s="400"/>
      <c r="Z402" s="400"/>
      <c r="AA402" s="400"/>
      <c r="AB402" s="399"/>
      <c r="AC402" s="428">
        <f t="shared" ref="AC402:AC403" si="2">(K402)*$H$1041/C$2</f>
        <v>0.5745117762</v>
      </c>
      <c r="AD402" s="401"/>
      <c r="AE402" s="401">
        <f>Q401/C2</f>
        <v>0.01377085157</v>
      </c>
      <c r="AF402" s="401"/>
      <c r="AG402" s="401"/>
      <c r="AH402" s="401"/>
      <c r="AI402" s="399"/>
    </row>
    <row r="403" ht="12.0" customHeight="1">
      <c r="A403" s="399"/>
      <c r="B403" s="436"/>
      <c r="C403" s="436"/>
      <c r="D403" s="399"/>
      <c r="E403" s="399"/>
      <c r="F403" s="399"/>
      <c r="G403" s="399"/>
      <c r="H403" s="436"/>
      <c r="I403" s="401" t="s">
        <v>510</v>
      </c>
      <c r="J403" s="399"/>
      <c r="K403" s="477">
        <f t="array" ref="K403">SUM(IF(D407:D414="contaminated",Q407:Q414),0)</f>
        <v>57.56</v>
      </c>
      <c r="L403" s="468"/>
      <c r="M403" s="431"/>
      <c r="N403" s="431"/>
      <c r="O403" s="431"/>
      <c r="P403" s="430"/>
      <c r="Q403" s="468"/>
      <c r="R403" s="468"/>
      <c r="S403" s="400"/>
      <c r="T403" s="439"/>
      <c r="U403" s="400"/>
      <c r="V403" s="400"/>
      <c r="W403" s="400"/>
      <c r="X403" s="400"/>
      <c r="Y403" s="400"/>
      <c r="Z403" s="400"/>
      <c r="AA403" s="400"/>
      <c r="AB403" s="399"/>
      <c r="AC403" s="428">
        <f t="shared" si="2"/>
        <v>0.518809191</v>
      </c>
      <c r="AD403" s="401"/>
      <c r="AE403" s="401"/>
      <c r="AF403" s="401"/>
      <c r="AG403" s="401">
        <f>M401/C2</f>
        <v>0.007421002443</v>
      </c>
      <c r="AH403" s="401"/>
      <c r="AI403" s="399"/>
    </row>
    <row r="404" ht="12.0" customHeight="1">
      <c r="A404" s="399"/>
      <c r="B404" s="436"/>
      <c r="C404" s="399"/>
      <c r="D404" s="399"/>
      <c r="E404" s="399"/>
      <c r="F404" s="399"/>
      <c r="G404" s="436"/>
      <c r="H404" s="436"/>
      <c r="I404" s="399"/>
      <c r="J404" s="436"/>
      <c r="K404" s="455"/>
      <c r="L404" s="436"/>
      <c r="M404" s="399"/>
      <c r="N404" s="399"/>
      <c r="O404" s="436"/>
      <c r="P404" s="399"/>
      <c r="Q404" s="399"/>
      <c r="R404" s="399"/>
      <c r="S404" s="400"/>
      <c r="T404" s="399"/>
      <c r="U404" s="400"/>
      <c r="V404" s="400"/>
      <c r="W404" s="400"/>
      <c r="X404" s="400"/>
      <c r="Y404" s="400"/>
      <c r="Z404" s="400"/>
      <c r="AA404" s="400"/>
      <c r="AB404" s="399"/>
      <c r="AC404" s="401"/>
      <c r="AD404" s="401"/>
      <c r="AE404" s="401"/>
      <c r="AF404" s="401"/>
      <c r="AG404" s="401"/>
      <c r="AH404" s="401"/>
      <c r="AI404" s="399"/>
    </row>
    <row r="405" ht="12.0" customHeight="1">
      <c r="A405" s="399"/>
      <c r="B405" s="436"/>
      <c r="C405" s="399"/>
      <c r="D405" s="399"/>
      <c r="E405" s="399"/>
      <c r="F405" s="399"/>
      <c r="G405" s="399"/>
      <c r="H405" s="399"/>
      <c r="I405" s="399"/>
      <c r="J405" s="399"/>
      <c r="K405" s="436" t="s">
        <v>607</v>
      </c>
      <c r="L405" s="436" t="s">
        <v>541</v>
      </c>
      <c r="M405" s="436" t="s">
        <v>648</v>
      </c>
      <c r="N405" s="399"/>
      <c r="O405" s="399"/>
      <c r="P405" s="436"/>
      <c r="Q405" s="399"/>
      <c r="R405" s="399"/>
      <c r="S405" s="400"/>
      <c r="T405" s="399"/>
      <c r="U405" s="400"/>
      <c r="V405" s="400"/>
      <c r="W405" s="400"/>
      <c r="X405" s="400"/>
      <c r="Y405" s="400"/>
      <c r="Z405" s="400"/>
      <c r="AA405" s="400"/>
      <c r="AB405" s="399"/>
      <c r="AC405" s="401"/>
      <c r="AD405" s="401"/>
      <c r="AE405" s="401"/>
      <c r="AF405" s="401"/>
      <c r="AG405" s="401"/>
      <c r="AH405" s="401"/>
      <c r="AI405" s="399"/>
    </row>
    <row r="406" ht="12.0" customHeight="1">
      <c r="A406" s="399"/>
      <c r="B406" s="436"/>
      <c r="C406" s="399"/>
      <c r="D406" s="469"/>
      <c r="E406" s="441" t="s">
        <v>609</v>
      </c>
      <c r="F406" s="399"/>
      <c r="G406" s="435" t="s">
        <v>357</v>
      </c>
      <c r="H406" s="435" t="s">
        <v>610</v>
      </c>
      <c r="I406" s="435" t="s">
        <v>611</v>
      </c>
      <c r="J406" s="435" t="s">
        <v>612</v>
      </c>
      <c r="K406" s="435" t="s">
        <v>613</v>
      </c>
      <c r="L406" s="435" t="s">
        <v>614</v>
      </c>
      <c r="M406" s="435" t="s">
        <v>615</v>
      </c>
      <c r="N406" s="399"/>
      <c r="O406" s="399"/>
      <c r="P406" s="435" t="s">
        <v>373</v>
      </c>
      <c r="Q406" s="399"/>
      <c r="R406" s="399"/>
      <c r="S406" s="400"/>
      <c r="T406" s="399"/>
      <c r="U406" s="400"/>
      <c r="V406" s="400"/>
      <c r="W406" s="400"/>
      <c r="X406" s="400"/>
      <c r="Y406" s="400"/>
      <c r="Z406" s="400"/>
      <c r="AA406" s="400"/>
      <c r="AB406" s="399"/>
      <c r="AC406" s="401"/>
      <c r="AD406" s="401"/>
      <c r="AE406" s="401"/>
      <c r="AF406" s="401"/>
      <c r="AG406" s="401"/>
      <c r="AH406" s="401"/>
      <c r="AI406" s="399"/>
    </row>
    <row r="407" ht="12.0" customHeight="1">
      <c r="A407" s="399"/>
      <c r="B407" s="436"/>
      <c r="C407" s="399"/>
      <c r="D407" s="399" t="s">
        <v>477</v>
      </c>
      <c r="E407" s="399" t="s">
        <v>1267</v>
      </c>
      <c r="F407" s="399"/>
      <c r="G407" s="483">
        <v>7.0</v>
      </c>
      <c r="H407" s="455"/>
      <c r="I407" s="399"/>
      <c r="J407" s="455">
        <v>148.0</v>
      </c>
      <c r="K407" s="438">
        <v>-0.3</v>
      </c>
      <c r="L407" s="431">
        <v>192.4</v>
      </c>
      <c r="M407" s="431">
        <v>0.23753086419753086</v>
      </c>
      <c r="N407" s="436">
        <v>2.0</v>
      </c>
      <c r="O407" s="399" t="s">
        <v>629</v>
      </c>
      <c r="P407" s="431">
        <v>1.0</v>
      </c>
      <c r="Q407" s="455">
        <v>14.0</v>
      </c>
      <c r="R407" s="424" t="s">
        <v>1268</v>
      </c>
      <c r="S407" s="400"/>
      <c r="T407" s="399"/>
      <c r="U407" s="400"/>
      <c r="V407" s="400"/>
      <c r="W407" s="400"/>
      <c r="X407" s="400"/>
      <c r="Y407" s="400"/>
      <c r="Z407" s="400"/>
      <c r="AA407" s="400"/>
      <c r="AB407" s="399"/>
      <c r="AC407" s="401"/>
      <c r="AD407" s="401"/>
      <c r="AE407" s="401"/>
      <c r="AF407" s="401"/>
      <c r="AG407" s="401"/>
      <c r="AH407" s="401"/>
      <c r="AI407" s="399"/>
    </row>
    <row r="408" ht="12.0" customHeight="1">
      <c r="A408" s="399"/>
      <c r="B408" s="436"/>
      <c r="C408" s="399"/>
      <c r="D408" s="399" t="s">
        <v>477</v>
      </c>
      <c r="E408" s="399" t="s">
        <v>1269</v>
      </c>
      <c r="F408" s="399"/>
      <c r="G408" s="483">
        <v>2.0</v>
      </c>
      <c r="H408" s="455"/>
      <c r="I408" s="399"/>
      <c r="J408" s="455">
        <v>291.0</v>
      </c>
      <c r="K408" s="438">
        <v>-0.3</v>
      </c>
      <c r="L408" s="431">
        <v>378.3</v>
      </c>
      <c r="M408" s="431">
        <v>0.46703703703703703</v>
      </c>
      <c r="N408" s="436">
        <v>4.0</v>
      </c>
      <c r="O408" s="399" t="s">
        <v>629</v>
      </c>
      <c r="P408" s="431">
        <v>1.0</v>
      </c>
      <c r="Q408" s="455">
        <v>8.0</v>
      </c>
      <c r="R408" s="424" t="s">
        <v>651</v>
      </c>
      <c r="S408" s="400"/>
      <c r="T408" s="399"/>
      <c r="U408" s="400"/>
      <c r="V408" s="400"/>
      <c r="W408" s="400"/>
      <c r="X408" s="400"/>
      <c r="Y408" s="400"/>
      <c r="Z408" s="400"/>
      <c r="AA408" s="400"/>
      <c r="AB408" s="399"/>
      <c r="AC408" s="401"/>
      <c r="AD408" s="401"/>
      <c r="AE408" s="401"/>
      <c r="AF408" s="401"/>
      <c r="AG408" s="401"/>
      <c r="AH408" s="401"/>
      <c r="AI408" s="399"/>
    </row>
    <row r="409" ht="12.0" customHeight="1">
      <c r="A409" s="399"/>
      <c r="B409" s="436"/>
      <c r="C409" s="399"/>
      <c r="D409" s="399" t="s">
        <v>477</v>
      </c>
      <c r="E409" s="399" t="s">
        <v>1270</v>
      </c>
      <c r="F409" s="399"/>
      <c r="G409" s="483">
        <v>1.0</v>
      </c>
      <c r="H409" s="455"/>
      <c r="I409" s="399"/>
      <c r="J409" s="455">
        <v>844.0</v>
      </c>
      <c r="K409" s="438">
        <v>-0.3</v>
      </c>
      <c r="L409" s="431">
        <v>1097.2</v>
      </c>
      <c r="M409" s="431">
        <v>1.354567901234568</v>
      </c>
      <c r="N409" s="436">
        <v>13.0</v>
      </c>
      <c r="O409" s="399" t="s">
        <v>629</v>
      </c>
      <c r="P409" s="431">
        <v>1.0</v>
      </c>
      <c r="Q409" s="455">
        <v>13.0</v>
      </c>
      <c r="R409" s="424" t="s">
        <v>1271</v>
      </c>
      <c r="S409" s="400"/>
      <c r="T409" s="399"/>
      <c r="U409" s="400"/>
      <c r="V409" s="400"/>
      <c r="W409" s="400"/>
      <c r="X409" s="400"/>
      <c r="Y409" s="400"/>
      <c r="Z409" s="400"/>
      <c r="AA409" s="400"/>
      <c r="AB409" s="399"/>
      <c r="AC409" s="401"/>
      <c r="AD409" s="401"/>
      <c r="AE409" s="401"/>
      <c r="AF409" s="401"/>
      <c r="AG409" s="401"/>
      <c r="AH409" s="401"/>
      <c r="AI409" s="399"/>
    </row>
    <row r="410" ht="12.0" customHeight="1">
      <c r="A410" s="399"/>
      <c r="B410" s="436"/>
      <c r="C410" s="399"/>
      <c r="D410" s="399" t="s">
        <v>478</v>
      </c>
      <c r="E410" s="399" t="s">
        <v>1267</v>
      </c>
      <c r="F410" s="399"/>
      <c r="G410" s="483">
        <v>1.0</v>
      </c>
      <c r="H410" s="455"/>
      <c r="I410" s="399"/>
      <c r="J410" s="455">
        <v>24.0</v>
      </c>
      <c r="K410" s="438">
        <v>-0.3</v>
      </c>
      <c r="L410" s="431">
        <v>31.200000000000003</v>
      </c>
      <c r="M410" s="431">
        <v>0.325</v>
      </c>
      <c r="N410" s="436">
        <v>3.0</v>
      </c>
      <c r="O410" s="399" t="s">
        <v>629</v>
      </c>
      <c r="P410" s="431">
        <v>1.0</v>
      </c>
      <c r="Q410" s="455">
        <v>3.0</v>
      </c>
      <c r="R410" s="424" t="s">
        <v>1268</v>
      </c>
      <c r="S410" s="400"/>
      <c r="T410" s="399"/>
      <c r="U410" s="400"/>
      <c r="V410" s="400"/>
      <c r="W410" s="400"/>
      <c r="X410" s="400"/>
      <c r="Y410" s="400"/>
      <c r="Z410" s="400"/>
      <c r="AA410" s="400"/>
      <c r="AB410" s="399"/>
      <c r="AC410" s="401"/>
      <c r="AD410" s="401"/>
      <c r="AE410" s="401"/>
      <c r="AF410" s="401"/>
      <c r="AG410" s="401"/>
      <c r="AH410" s="401"/>
      <c r="AI410" s="399"/>
    </row>
    <row r="411" ht="12.0" customHeight="1">
      <c r="A411" s="399"/>
      <c r="B411" s="436"/>
      <c r="C411" s="399"/>
      <c r="D411" s="399" t="s">
        <v>478</v>
      </c>
      <c r="E411" s="399" t="s">
        <v>1269</v>
      </c>
      <c r="F411" s="399"/>
      <c r="G411" s="483">
        <v>2.0</v>
      </c>
      <c r="H411" s="455"/>
      <c r="I411" s="399"/>
      <c r="J411" s="455">
        <v>625.0</v>
      </c>
      <c r="K411" s="438">
        <v>-0.3</v>
      </c>
      <c r="L411" s="431">
        <v>812.5</v>
      </c>
      <c r="M411" s="431">
        <v>8.463541666666666</v>
      </c>
      <c r="N411" s="436">
        <v>7.0</v>
      </c>
      <c r="O411" s="399" t="s">
        <v>629</v>
      </c>
      <c r="P411" s="431">
        <v>1.0</v>
      </c>
      <c r="Q411" s="455">
        <v>14.0</v>
      </c>
      <c r="R411" s="424" t="s">
        <v>651</v>
      </c>
      <c r="S411" s="400"/>
      <c r="T411" s="399"/>
      <c r="U411" s="400"/>
      <c r="V411" s="400"/>
      <c r="W411" s="400"/>
      <c r="X411" s="400"/>
      <c r="Y411" s="400"/>
      <c r="Z411" s="400"/>
      <c r="AA411" s="400"/>
      <c r="AB411" s="399"/>
      <c r="AC411" s="401"/>
      <c r="AD411" s="401"/>
      <c r="AE411" s="401"/>
      <c r="AF411" s="401"/>
      <c r="AG411" s="401"/>
      <c r="AH411" s="401"/>
      <c r="AI411" s="399"/>
    </row>
    <row r="412" ht="12.0" customHeight="1">
      <c r="A412" s="399"/>
      <c r="B412" s="436"/>
      <c r="C412" s="399"/>
      <c r="D412" s="399" t="s">
        <v>478</v>
      </c>
      <c r="E412" s="399" t="s">
        <v>1270</v>
      </c>
      <c r="F412" s="399"/>
      <c r="G412" s="483"/>
      <c r="H412" s="455"/>
      <c r="I412" s="399"/>
      <c r="J412" s="455"/>
      <c r="K412" s="438">
        <v>-0.3</v>
      </c>
      <c r="L412" s="431">
        <v>0.0</v>
      </c>
      <c r="M412" s="431">
        <v>0.0</v>
      </c>
      <c r="N412" s="436">
        <v>20.0</v>
      </c>
      <c r="O412" s="399" t="s">
        <v>629</v>
      </c>
      <c r="P412" s="431">
        <v>1.0</v>
      </c>
      <c r="Q412" s="455">
        <v>0.0</v>
      </c>
      <c r="R412" s="424" t="s">
        <v>1272</v>
      </c>
      <c r="S412" s="400"/>
      <c r="T412" s="399"/>
      <c r="U412" s="400"/>
      <c r="V412" s="400"/>
      <c r="W412" s="400"/>
      <c r="X412" s="400"/>
      <c r="Y412" s="400"/>
      <c r="Z412" s="400"/>
      <c r="AA412" s="400"/>
      <c r="AB412" s="399"/>
      <c r="AC412" s="401"/>
      <c r="AD412" s="401"/>
      <c r="AE412" s="401"/>
      <c r="AF412" s="401"/>
      <c r="AG412" s="401"/>
      <c r="AH412" s="401"/>
      <c r="AI412" s="399"/>
    </row>
    <row r="413" ht="12.0" customHeight="1">
      <c r="A413" s="399"/>
      <c r="B413" s="436"/>
      <c r="C413" s="399"/>
      <c r="D413" s="399" t="s">
        <v>478</v>
      </c>
      <c r="E413" s="399" t="s">
        <v>662</v>
      </c>
      <c r="F413" s="399"/>
      <c r="G413" s="436"/>
      <c r="H413" s="483">
        <v>338.0</v>
      </c>
      <c r="I413" s="436"/>
      <c r="J413" s="455">
        <v>585.0</v>
      </c>
      <c r="K413" s="438">
        <v>0.5</v>
      </c>
      <c r="L413" s="431">
        <v>292.5</v>
      </c>
      <c r="M413" s="431">
        <v>3.046875</v>
      </c>
      <c r="N413" s="436">
        <v>0.12</v>
      </c>
      <c r="O413" s="399" t="s">
        <v>616</v>
      </c>
      <c r="P413" s="431">
        <v>1.0</v>
      </c>
      <c r="Q413" s="455">
        <v>40.559999999999995</v>
      </c>
      <c r="R413" s="424" t="s">
        <v>1273</v>
      </c>
      <c r="S413" s="400"/>
      <c r="T413" s="399"/>
      <c r="U413" s="400"/>
      <c r="V413" s="400"/>
      <c r="W413" s="400"/>
      <c r="X413" s="400"/>
      <c r="Y413" s="400"/>
      <c r="Z413" s="400"/>
      <c r="AA413" s="400"/>
      <c r="AB413" s="399"/>
      <c r="AC413" s="401"/>
      <c r="AD413" s="401"/>
      <c r="AE413" s="401"/>
      <c r="AF413" s="401"/>
      <c r="AG413" s="401"/>
      <c r="AH413" s="401"/>
      <c r="AI413" s="399"/>
    </row>
    <row r="414" ht="12.0" customHeight="1">
      <c r="A414" s="399"/>
      <c r="B414" s="436"/>
      <c r="C414" s="399"/>
      <c r="D414" s="424" t="s">
        <v>477</v>
      </c>
      <c r="E414" s="399" t="s">
        <v>662</v>
      </c>
      <c r="F414" s="399"/>
      <c r="G414" s="436"/>
      <c r="H414" s="483">
        <v>479.0</v>
      </c>
      <c r="I414" s="436"/>
      <c r="J414" s="455">
        <v>881.0</v>
      </c>
      <c r="K414" s="438">
        <v>0.5</v>
      </c>
      <c r="L414" s="431">
        <v>440.5</v>
      </c>
      <c r="M414" s="431">
        <v>0.5438271604938272</v>
      </c>
      <c r="N414" s="436">
        <v>0.06</v>
      </c>
      <c r="O414" s="399" t="s">
        <v>616</v>
      </c>
      <c r="P414" s="431">
        <v>1.0</v>
      </c>
      <c r="Q414" s="479">
        <v>28.74</v>
      </c>
      <c r="R414" s="424" t="s">
        <v>663</v>
      </c>
      <c r="S414" s="400"/>
      <c r="T414" s="399"/>
      <c r="U414" s="400"/>
      <c r="V414" s="400"/>
      <c r="W414" s="400"/>
      <c r="X414" s="400"/>
      <c r="Y414" s="400"/>
      <c r="Z414" s="400"/>
      <c r="AA414" s="400"/>
      <c r="AB414" s="399"/>
      <c r="AC414" s="401"/>
      <c r="AD414" s="401"/>
      <c r="AE414" s="401"/>
      <c r="AF414" s="401"/>
      <c r="AG414" s="401"/>
      <c r="AH414" s="401"/>
      <c r="AI414" s="399"/>
    </row>
    <row r="415" ht="12.0" customHeight="1">
      <c r="A415" s="399"/>
      <c r="B415" s="436"/>
      <c r="C415" s="399"/>
      <c r="D415" s="399"/>
      <c r="E415" s="399"/>
      <c r="F415" s="399"/>
      <c r="G415" s="436"/>
      <c r="H415" s="455"/>
      <c r="I415" s="399"/>
      <c r="J415" s="455"/>
      <c r="K415" s="438"/>
      <c r="L415" s="431">
        <v>3244.6000000000004</v>
      </c>
      <c r="M415" s="431">
        <v>14.43837962962963</v>
      </c>
      <c r="N415" s="436"/>
      <c r="O415" s="399"/>
      <c r="P415" s="399"/>
      <c r="Q415" s="455">
        <v>121.3</v>
      </c>
      <c r="R415" s="399"/>
      <c r="S415" s="400"/>
      <c r="T415" s="399"/>
      <c r="U415" s="400"/>
      <c r="V415" s="400"/>
      <c r="W415" s="400"/>
      <c r="X415" s="400"/>
      <c r="Y415" s="400"/>
      <c r="Z415" s="400"/>
      <c r="AA415" s="400"/>
      <c r="AB415" s="399"/>
      <c r="AC415" s="401"/>
      <c r="AD415" s="401"/>
      <c r="AE415" s="401"/>
      <c r="AF415" s="401"/>
      <c r="AG415" s="401"/>
      <c r="AH415" s="401"/>
      <c r="AI415" s="399"/>
    </row>
    <row r="416" ht="12.0" customHeight="1">
      <c r="A416" s="399"/>
      <c r="B416" s="436"/>
      <c r="C416" s="399"/>
      <c r="D416" s="399"/>
      <c r="E416" s="399"/>
      <c r="F416" s="399"/>
      <c r="G416" s="436"/>
      <c r="H416" s="455"/>
      <c r="I416" s="399"/>
      <c r="J416" s="455"/>
      <c r="K416" s="438"/>
      <c r="L416" s="431"/>
      <c r="M416" s="431"/>
      <c r="N416" s="436"/>
      <c r="O416" s="399"/>
      <c r="P416" s="455"/>
      <c r="Q416" s="399"/>
      <c r="R416" s="399"/>
      <c r="S416" s="400"/>
      <c r="T416" s="399"/>
      <c r="U416" s="400"/>
      <c r="V416" s="400"/>
      <c r="W416" s="400"/>
      <c r="X416" s="400"/>
      <c r="Y416" s="400"/>
      <c r="Z416" s="400"/>
      <c r="AA416" s="400"/>
      <c r="AB416" s="399"/>
      <c r="AC416" s="401"/>
      <c r="AD416" s="401"/>
      <c r="AE416" s="401"/>
      <c r="AF416" s="401"/>
      <c r="AG416" s="401"/>
      <c r="AH416" s="401"/>
      <c r="AI416" s="399"/>
    </row>
    <row r="417" ht="12.0" customHeight="1">
      <c r="A417" s="399"/>
      <c r="B417" s="436"/>
      <c r="C417" s="399"/>
      <c r="D417" s="399"/>
      <c r="E417" s="441" t="s">
        <v>544</v>
      </c>
      <c r="F417" s="435" t="s">
        <v>649</v>
      </c>
      <c r="G417" s="435" t="s">
        <v>553</v>
      </c>
      <c r="H417" s="479" t="s">
        <v>631</v>
      </c>
      <c r="I417" s="435" t="s">
        <v>632</v>
      </c>
      <c r="J417" s="479" t="s">
        <v>633</v>
      </c>
      <c r="K417" s="442" t="s">
        <v>634</v>
      </c>
      <c r="L417" s="479" t="s">
        <v>635</v>
      </c>
      <c r="M417" s="431"/>
      <c r="N417" s="436"/>
      <c r="O417" s="399"/>
      <c r="P417" s="455"/>
      <c r="Q417" s="399"/>
      <c r="R417" s="399"/>
      <c r="S417" s="400"/>
      <c r="T417" s="399"/>
      <c r="U417" s="400"/>
      <c r="V417" s="400"/>
      <c r="W417" s="400"/>
      <c r="X417" s="400"/>
      <c r="Y417" s="400"/>
      <c r="Z417" s="400"/>
      <c r="AA417" s="400"/>
      <c r="AB417" s="399"/>
      <c r="AC417" s="401"/>
      <c r="AD417" s="401"/>
      <c r="AE417" s="401"/>
      <c r="AF417" s="401"/>
      <c r="AG417" s="401"/>
      <c r="AH417" s="401"/>
      <c r="AI417" s="399"/>
    </row>
    <row r="418" ht="12.0" customHeight="1">
      <c r="A418" s="399"/>
      <c r="B418" s="436"/>
      <c r="C418" s="399"/>
      <c r="D418" s="399"/>
      <c r="E418" s="399" t="s">
        <v>636</v>
      </c>
      <c r="F418" s="399"/>
      <c r="G418" s="480">
        <v>2108.4</v>
      </c>
      <c r="H418" s="480">
        <v>2.6029629629629634</v>
      </c>
      <c r="I418" s="456">
        <v>0.0</v>
      </c>
      <c r="J418" s="456">
        <v>1301.4814814814818</v>
      </c>
      <c r="K418" s="456">
        <v>8433.600000000002</v>
      </c>
      <c r="L418" s="456">
        <v>9735.081481481484</v>
      </c>
      <c r="M418" s="431"/>
      <c r="N418" s="436"/>
      <c r="O418" s="399"/>
      <c r="P418" s="455"/>
      <c r="Q418" s="399"/>
      <c r="R418" s="399"/>
      <c r="S418" s="400"/>
      <c r="T418" s="399"/>
      <c r="U418" s="400"/>
      <c r="V418" s="400"/>
      <c r="W418" s="400"/>
      <c r="X418" s="400"/>
      <c r="Y418" s="400"/>
      <c r="Z418" s="400"/>
      <c r="AA418" s="400"/>
      <c r="AB418" s="399"/>
      <c r="AC418" s="401"/>
      <c r="AD418" s="401"/>
      <c r="AE418" s="401"/>
      <c r="AF418" s="401"/>
      <c r="AG418" s="401"/>
      <c r="AH418" s="401"/>
      <c r="AI418" s="399"/>
    </row>
    <row r="419" ht="12.0" customHeight="1">
      <c r="A419" s="399"/>
      <c r="B419" s="436"/>
      <c r="C419" s="399"/>
      <c r="D419" s="399"/>
      <c r="E419" s="399" t="s">
        <v>478</v>
      </c>
      <c r="F419" s="399"/>
      <c r="G419" s="480">
        <v>1136.2</v>
      </c>
      <c r="H419" s="480">
        <v>11.835416666666665</v>
      </c>
      <c r="I419" s="456">
        <v>0.0</v>
      </c>
      <c r="J419" s="456">
        <v>0.0</v>
      </c>
      <c r="K419" s="456">
        <v>60593.545999999995</v>
      </c>
      <c r="L419" s="456">
        <v>60593.545999999995</v>
      </c>
      <c r="M419" s="431"/>
      <c r="N419" s="436"/>
      <c r="O419" s="399"/>
      <c r="P419" s="455"/>
      <c r="Q419" s="399"/>
      <c r="R419" s="399"/>
      <c r="S419" s="400"/>
      <c r="T419" s="399"/>
      <c r="U419" s="400"/>
      <c r="V419" s="400"/>
      <c r="W419" s="400"/>
      <c r="X419" s="400"/>
      <c r="Y419" s="400"/>
      <c r="Z419" s="400"/>
      <c r="AA419" s="400"/>
      <c r="AB419" s="399"/>
      <c r="AC419" s="401"/>
      <c r="AD419" s="401"/>
      <c r="AE419" s="401"/>
      <c r="AF419" s="401"/>
      <c r="AG419" s="401"/>
      <c r="AH419" s="401"/>
      <c r="AI419" s="399"/>
    </row>
    <row r="420" ht="12.0" customHeight="1">
      <c r="A420" s="399"/>
      <c r="B420" s="436"/>
      <c r="C420" s="399"/>
      <c r="D420" s="399"/>
      <c r="E420" s="399"/>
      <c r="F420" s="399"/>
      <c r="G420" s="455"/>
      <c r="H420" s="455"/>
      <c r="I420" s="456"/>
      <c r="J420" s="456"/>
      <c r="K420" s="456"/>
      <c r="L420" s="456"/>
      <c r="M420" s="431"/>
      <c r="N420" s="436"/>
      <c r="O420" s="399"/>
      <c r="P420" s="455"/>
      <c r="Q420" s="399"/>
      <c r="R420" s="399"/>
      <c r="S420" s="400"/>
      <c r="T420" s="399"/>
      <c r="U420" s="400"/>
      <c r="V420" s="400"/>
      <c r="W420" s="400"/>
      <c r="X420" s="400"/>
      <c r="Y420" s="400"/>
      <c r="Z420" s="400"/>
      <c r="AA420" s="400"/>
      <c r="AB420" s="399"/>
      <c r="AC420" s="401"/>
      <c r="AD420" s="401"/>
      <c r="AE420" s="401"/>
      <c r="AF420" s="401"/>
      <c r="AG420" s="401"/>
      <c r="AH420" s="401"/>
      <c r="AI420" s="399"/>
    </row>
    <row r="421" ht="12.0" customHeight="1">
      <c r="A421" s="399"/>
      <c r="B421" s="436"/>
      <c r="C421" s="436" t="s">
        <v>1274</v>
      </c>
      <c r="D421" s="399" t="s">
        <v>741</v>
      </c>
      <c r="E421" s="399"/>
      <c r="F421" s="399"/>
      <c r="G421" s="399"/>
      <c r="H421" s="436" t="s">
        <v>410</v>
      </c>
      <c r="I421" s="430">
        <v>160.0</v>
      </c>
      <c r="J421" s="470">
        <v>1.595</v>
      </c>
      <c r="K421" s="430">
        <v>255.2</v>
      </c>
      <c r="L421" s="468">
        <v>0.0</v>
      </c>
      <c r="M421" s="399"/>
      <c r="N421" s="399"/>
      <c r="O421" s="399"/>
      <c r="P421" s="399"/>
      <c r="Q421" s="399"/>
      <c r="R421" s="399"/>
      <c r="S421" s="400"/>
      <c r="T421" s="439">
        <v>0.0</v>
      </c>
      <c r="U421" s="400"/>
      <c r="V421" s="400"/>
      <c r="W421" s="400"/>
      <c r="X421" s="400"/>
      <c r="Y421" s="400"/>
      <c r="Z421" s="400"/>
      <c r="AA421" s="400">
        <v>0.0</v>
      </c>
      <c r="AB421" s="399"/>
      <c r="AC421" s="428">
        <f>K421*H1041/C2</f>
        <v>2.300210312</v>
      </c>
      <c r="AD421" s="401"/>
      <c r="AE421" s="401"/>
      <c r="AF421" s="401"/>
      <c r="AG421" s="401"/>
      <c r="AH421" s="401"/>
      <c r="AI421" s="399"/>
    </row>
    <row r="422" ht="12.0" customHeight="1">
      <c r="A422" s="399"/>
      <c r="B422" s="436"/>
      <c r="C422" s="436"/>
      <c r="D422" s="399"/>
      <c r="E422" s="399"/>
      <c r="F422" s="399"/>
      <c r="G422" s="399"/>
      <c r="H422" s="399"/>
      <c r="I422" s="399"/>
      <c r="J422" s="399"/>
      <c r="K422" s="399"/>
      <c r="L422" s="399"/>
      <c r="M422" s="469"/>
      <c r="N422" s="399"/>
      <c r="O422" s="399"/>
      <c r="P422" s="399"/>
      <c r="Q422" s="399"/>
      <c r="R422" s="399"/>
      <c r="S422" s="399"/>
      <c r="T422" s="400"/>
      <c r="U422" s="445"/>
      <c r="V422" s="400"/>
      <c r="W422" s="400"/>
      <c r="X422" s="400"/>
      <c r="Y422" s="400"/>
      <c r="Z422" s="400"/>
      <c r="AA422" s="400"/>
      <c r="AB422" s="400"/>
      <c r="AC422" s="401"/>
      <c r="AD422" s="401"/>
      <c r="AE422" s="401"/>
      <c r="AF422" s="401"/>
      <c r="AG422" s="401"/>
      <c r="AH422" s="401"/>
      <c r="AI422" s="399"/>
    </row>
    <row r="423" ht="12.0" customHeight="1">
      <c r="A423" s="399"/>
      <c r="B423" s="436"/>
      <c r="C423" s="436"/>
      <c r="D423" s="399"/>
      <c r="E423" s="469" t="s">
        <v>413</v>
      </c>
      <c r="F423" s="399">
        <v>160.0</v>
      </c>
      <c r="G423" s="399" t="s">
        <v>414</v>
      </c>
      <c r="H423" s="436"/>
      <c r="I423" s="437"/>
      <c r="J423" s="445"/>
      <c r="K423" s="399"/>
      <c r="L423" s="399"/>
      <c r="M423" s="469"/>
      <c r="N423" s="399"/>
      <c r="O423" s="399"/>
      <c r="P423" s="399"/>
      <c r="Q423" s="399"/>
      <c r="R423" s="399"/>
      <c r="S423" s="399"/>
      <c r="T423" s="400"/>
      <c r="U423" s="445"/>
      <c r="V423" s="400"/>
      <c r="W423" s="400"/>
      <c r="X423" s="400"/>
      <c r="Y423" s="400"/>
      <c r="Z423" s="400"/>
      <c r="AA423" s="400"/>
      <c r="AB423" s="400"/>
      <c r="AC423" s="401"/>
      <c r="AD423" s="401"/>
      <c r="AE423" s="401"/>
      <c r="AF423" s="401"/>
      <c r="AG423" s="401"/>
      <c r="AH423" s="401"/>
      <c r="AI423" s="399"/>
    </row>
    <row r="424" ht="12.0" customHeight="1">
      <c r="A424" s="399"/>
      <c r="B424" s="436"/>
      <c r="C424" s="399"/>
      <c r="D424" s="399"/>
      <c r="E424" s="399"/>
      <c r="F424" s="399"/>
      <c r="G424" s="480"/>
      <c r="H424" s="480"/>
      <c r="I424" s="456"/>
      <c r="J424" s="456"/>
      <c r="K424" s="456"/>
      <c r="L424" s="456"/>
      <c r="M424" s="431"/>
      <c r="N424" s="436"/>
      <c r="O424" s="399"/>
      <c r="P424" s="455"/>
      <c r="Q424" s="399"/>
      <c r="R424" s="399"/>
      <c r="S424" s="400"/>
      <c r="T424" s="399"/>
      <c r="U424" s="400"/>
      <c r="V424" s="400"/>
      <c r="W424" s="400"/>
      <c r="X424" s="400"/>
      <c r="Y424" s="400"/>
      <c r="Z424" s="400"/>
      <c r="AA424" s="400"/>
      <c r="AB424" s="399"/>
      <c r="AC424" s="401"/>
      <c r="AD424" s="401"/>
      <c r="AE424" s="401"/>
      <c r="AF424" s="401"/>
      <c r="AG424" s="401"/>
      <c r="AH424" s="401"/>
      <c r="AI424" s="399"/>
    </row>
    <row r="425" ht="12.0" customHeight="1">
      <c r="A425" s="546"/>
      <c r="B425" s="547"/>
      <c r="C425" s="546" t="s">
        <v>1275</v>
      </c>
      <c r="D425" s="546" t="s">
        <v>1276</v>
      </c>
      <c r="E425" s="546"/>
      <c r="F425" s="546"/>
      <c r="G425" s="546"/>
      <c r="H425" s="547"/>
      <c r="I425" s="548">
        <v>899.95575</v>
      </c>
      <c r="J425" s="549"/>
      <c r="K425" s="548">
        <v>995.1557499999999</v>
      </c>
      <c r="L425" s="548">
        <v>0.0</v>
      </c>
      <c r="M425" s="548">
        <v>35.55629999999999</v>
      </c>
      <c r="N425" s="548">
        <v>34.71000000000001</v>
      </c>
      <c r="O425" s="548">
        <v>6.066176470588235</v>
      </c>
      <c r="P425" s="548">
        <v>0.0</v>
      </c>
      <c r="Q425" s="548">
        <v>4134.7550879166665</v>
      </c>
      <c r="R425" s="548">
        <v>174.2</v>
      </c>
      <c r="S425" s="550">
        <v>0.0</v>
      </c>
      <c r="T425" s="550">
        <v>0.0</v>
      </c>
      <c r="U425" s="550">
        <v>1923.095799</v>
      </c>
      <c r="V425" s="550">
        <v>802.4625600000002</v>
      </c>
      <c r="W425" s="550">
        <v>0.0</v>
      </c>
      <c r="X425" s="550">
        <v>0.0</v>
      </c>
      <c r="Y425" s="550">
        <v>19091.338307170787</v>
      </c>
      <c r="Z425" s="550">
        <v>77477.1712</v>
      </c>
      <c r="AA425" s="550">
        <v>99294.06786617078</v>
      </c>
      <c r="AB425" s="546"/>
      <c r="AC425" s="401"/>
      <c r="AD425" s="401"/>
      <c r="AE425" s="401"/>
      <c r="AF425" s="401"/>
      <c r="AG425" s="401"/>
      <c r="AH425" s="401"/>
      <c r="AI425" s="546"/>
    </row>
    <row r="426" ht="12.0" customHeight="1">
      <c r="A426" s="399"/>
      <c r="B426" s="436"/>
      <c r="C426" s="399"/>
      <c r="D426" s="399"/>
      <c r="E426" s="399"/>
      <c r="F426" s="399"/>
      <c r="G426" s="399"/>
      <c r="H426" s="436"/>
      <c r="I426" s="399"/>
      <c r="J426" s="399"/>
      <c r="K426" s="399"/>
      <c r="L426" s="399"/>
      <c r="M426" s="399"/>
      <c r="N426" s="399"/>
      <c r="O426" s="399"/>
      <c r="P426" s="399"/>
      <c r="Q426" s="399"/>
      <c r="R426" s="399"/>
      <c r="S426" s="400"/>
      <c r="T426" s="399"/>
      <c r="U426" s="400"/>
      <c r="V426" s="400"/>
      <c r="W426" s="400"/>
      <c r="X426" s="400"/>
      <c r="Y426" s="400"/>
      <c r="Z426" s="400"/>
      <c r="AA426" s="400"/>
      <c r="AB426" s="399"/>
      <c r="AC426" s="401"/>
      <c r="AD426" s="401"/>
      <c r="AE426" s="401"/>
      <c r="AF426" s="401"/>
      <c r="AG426" s="401"/>
      <c r="AH426" s="401"/>
      <c r="AI426" s="399"/>
    </row>
    <row r="427" ht="12.0" customHeight="1">
      <c r="A427" s="399"/>
      <c r="B427" s="436"/>
      <c r="C427" s="436" t="s">
        <v>1277</v>
      </c>
      <c r="D427" s="399" t="s">
        <v>603</v>
      </c>
      <c r="E427" s="399"/>
      <c r="F427" s="399"/>
      <c r="G427" s="399"/>
      <c r="H427" s="436" t="s">
        <v>410</v>
      </c>
      <c r="I427" s="423">
        <v>0.0</v>
      </c>
      <c r="J427" s="470">
        <v>1.0</v>
      </c>
      <c r="K427" s="431">
        <v>0.0</v>
      </c>
      <c r="L427" s="468">
        <v>0.0</v>
      </c>
      <c r="M427" s="431"/>
      <c r="N427" s="431"/>
      <c r="O427" s="431"/>
      <c r="P427" s="430"/>
      <c r="Q427" s="468">
        <v>0.0</v>
      </c>
      <c r="R427" s="468"/>
      <c r="S427" s="400"/>
      <c r="T427" s="439">
        <v>0.0</v>
      </c>
      <c r="U427" s="400"/>
      <c r="V427" s="400"/>
      <c r="W427" s="400"/>
      <c r="X427" s="400"/>
      <c r="Y427" s="400">
        <v>0.0</v>
      </c>
      <c r="Z427" s="400"/>
      <c r="AA427" s="400">
        <v>0.0</v>
      </c>
      <c r="AB427" s="399"/>
      <c r="AC427" s="401"/>
      <c r="AD427" s="401"/>
      <c r="AE427" s="401"/>
      <c r="AF427" s="401"/>
      <c r="AG427" s="401"/>
      <c r="AH427" s="401"/>
      <c r="AI427" s="399"/>
    </row>
    <row r="428" ht="12.0" customHeight="1">
      <c r="A428" s="399"/>
      <c r="B428" s="436"/>
      <c r="C428" s="399"/>
      <c r="D428" s="399"/>
      <c r="E428" s="399"/>
      <c r="F428" s="399"/>
      <c r="G428" s="399"/>
      <c r="H428" s="399"/>
      <c r="I428" s="399"/>
      <c r="J428" s="436"/>
      <c r="K428" s="455"/>
      <c r="L428" s="436"/>
      <c r="M428" s="399"/>
      <c r="N428" s="399"/>
      <c r="O428" s="436"/>
      <c r="P428" s="399"/>
      <c r="Q428" s="399"/>
      <c r="R428" s="399"/>
      <c r="S428" s="400"/>
      <c r="T428" s="399"/>
      <c r="U428" s="400"/>
      <c r="V428" s="400"/>
      <c r="W428" s="400"/>
      <c r="X428" s="400"/>
      <c r="Y428" s="400"/>
      <c r="Z428" s="400"/>
      <c r="AA428" s="400"/>
      <c r="AB428" s="399"/>
      <c r="AC428" s="401"/>
      <c r="AD428" s="401"/>
      <c r="AE428" s="401"/>
      <c r="AF428" s="401"/>
      <c r="AG428" s="401"/>
      <c r="AH428" s="401"/>
      <c r="AI428" s="399"/>
    </row>
    <row r="429" ht="12.0" customHeight="1">
      <c r="A429" s="399"/>
      <c r="B429" s="436"/>
      <c r="C429" s="399"/>
      <c r="D429" s="399"/>
      <c r="E429" s="399"/>
      <c r="F429" s="399"/>
      <c r="G429" s="399"/>
      <c r="H429" s="399"/>
      <c r="I429" s="399"/>
      <c r="J429" s="399"/>
      <c r="K429" s="436" t="s">
        <v>607</v>
      </c>
      <c r="L429" s="436" t="s">
        <v>541</v>
      </c>
      <c r="M429" s="436" t="s">
        <v>648</v>
      </c>
      <c r="N429" s="399"/>
      <c r="O429" s="399"/>
      <c r="P429" s="436"/>
      <c r="Q429" s="399"/>
      <c r="R429" s="399"/>
      <c r="S429" s="400"/>
      <c r="T429" s="399"/>
      <c r="U429" s="400"/>
      <c r="V429" s="400"/>
      <c r="W429" s="400"/>
      <c r="X429" s="400"/>
      <c r="Y429" s="400"/>
      <c r="Z429" s="400"/>
      <c r="AA429" s="400"/>
      <c r="AB429" s="399"/>
      <c r="AC429" s="401"/>
      <c r="AD429" s="401"/>
      <c r="AE429" s="401"/>
      <c r="AF429" s="401"/>
      <c r="AG429" s="401"/>
      <c r="AH429" s="401"/>
      <c r="AI429" s="399"/>
    </row>
    <row r="430" ht="12.0" customHeight="1">
      <c r="A430" s="399"/>
      <c r="B430" s="436"/>
      <c r="C430" s="399"/>
      <c r="D430" s="469"/>
      <c r="E430" s="441" t="s">
        <v>609</v>
      </c>
      <c r="F430" s="399"/>
      <c r="G430" s="435" t="s">
        <v>357</v>
      </c>
      <c r="H430" s="435" t="s">
        <v>610</v>
      </c>
      <c r="I430" s="435" t="s">
        <v>611</v>
      </c>
      <c r="J430" s="435" t="s">
        <v>612</v>
      </c>
      <c r="K430" s="435" t="s">
        <v>613</v>
      </c>
      <c r="L430" s="435" t="s">
        <v>614</v>
      </c>
      <c r="M430" s="435" t="s">
        <v>615</v>
      </c>
      <c r="N430" s="399"/>
      <c r="O430" s="399"/>
      <c r="P430" s="435" t="s">
        <v>373</v>
      </c>
      <c r="Q430" s="399"/>
      <c r="R430" s="399"/>
      <c r="S430" s="400"/>
      <c r="T430" s="399"/>
      <c r="U430" s="400"/>
      <c r="V430" s="400"/>
      <c r="W430" s="400"/>
      <c r="X430" s="400"/>
      <c r="Y430" s="400"/>
      <c r="Z430" s="400"/>
      <c r="AA430" s="400"/>
      <c r="AB430" s="399"/>
      <c r="AC430" s="401"/>
      <c r="AD430" s="401"/>
      <c r="AE430" s="401"/>
      <c r="AF430" s="401"/>
      <c r="AG430" s="401"/>
      <c r="AH430" s="401"/>
      <c r="AI430" s="399"/>
    </row>
    <row r="431" ht="12.0" customHeight="1">
      <c r="A431" s="399"/>
      <c r="B431" s="436"/>
      <c r="C431" s="399"/>
      <c r="D431" s="399" t="s">
        <v>477</v>
      </c>
      <c r="E431" s="399" t="s">
        <v>654</v>
      </c>
      <c r="F431" s="399"/>
      <c r="G431" s="483">
        <v>0.0</v>
      </c>
      <c r="H431" s="455"/>
      <c r="I431" s="436"/>
      <c r="J431" s="455">
        <v>0.0</v>
      </c>
      <c r="K431" s="438">
        <v>-0.3</v>
      </c>
      <c r="L431" s="431">
        <v>0.0</v>
      </c>
      <c r="M431" s="431">
        <v>0.0</v>
      </c>
      <c r="N431" s="436">
        <v>2.5</v>
      </c>
      <c r="O431" s="399" t="s">
        <v>629</v>
      </c>
      <c r="P431" s="431">
        <v>1.0</v>
      </c>
      <c r="Q431" s="455">
        <v>0.0</v>
      </c>
      <c r="R431" s="424" t="s">
        <v>655</v>
      </c>
      <c r="S431" s="400"/>
      <c r="T431" s="399"/>
      <c r="U431" s="400"/>
      <c r="V431" s="400"/>
      <c r="W431" s="400"/>
      <c r="X431" s="400"/>
      <c r="Y431" s="400"/>
      <c r="Z431" s="400"/>
      <c r="AA431" s="400"/>
      <c r="AB431" s="399"/>
      <c r="AC431" s="401"/>
      <c r="AD431" s="401"/>
      <c r="AE431" s="401"/>
      <c r="AF431" s="401"/>
      <c r="AG431" s="401"/>
      <c r="AH431" s="401"/>
      <c r="AI431" s="399"/>
    </row>
    <row r="432" ht="12.0" customHeight="1">
      <c r="A432" s="399"/>
      <c r="B432" s="436"/>
      <c r="C432" s="399"/>
      <c r="D432" s="399"/>
      <c r="E432" s="399"/>
      <c r="F432" s="399"/>
      <c r="G432" s="436"/>
      <c r="H432" s="455"/>
      <c r="I432" s="399"/>
      <c r="J432" s="455"/>
      <c r="K432" s="438"/>
      <c r="L432" s="431">
        <v>0.0</v>
      </c>
      <c r="M432" s="431">
        <v>0.0</v>
      </c>
      <c r="N432" s="436"/>
      <c r="O432" s="399"/>
      <c r="P432" s="399"/>
      <c r="Q432" s="455">
        <v>0.0</v>
      </c>
      <c r="R432" s="424"/>
      <c r="S432" s="400"/>
      <c r="T432" s="399"/>
      <c r="U432" s="400"/>
      <c r="V432" s="400"/>
      <c r="W432" s="400"/>
      <c r="X432" s="400"/>
      <c r="Y432" s="400"/>
      <c r="Z432" s="400"/>
      <c r="AA432" s="400"/>
      <c r="AB432" s="399"/>
      <c r="AC432" s="401"/>
      <c r="AD432" s="401"/>
      <c r="AE432" s="401"/>
      <c r="AF432" s="401"/>
      <c r="AG432" s="401"/>
      <c r="AH432" s="401"/>
      <c r="AI432" s="399"/>
    </row>
    <row r="433" ht="12.0" customHeight="1">
      <c r="A433" s="399"/>
      <c r="B433" s="436"/>
      <c r="C433" s="399"/>
      <c r="D433" s="399"/>
      <c r="E433" s="399"/>
      <c r="F433" s="399"/>
      <c r="G433" s="399"/>
      <c r="H433" s="399"/>
      <c r="I433" s="399"/>
      <c r="J433" s="436"/>
      <c r="K433" s="455"/>
      <c r="L433" s="436"/>
      <c r="M433" s="399"/>
      <c r="N433" s="399"/>
      <c r="O433" s="436"/>
      <c r="P433" s="399"/>
      <c r="Q433" s="399"/>
      <c r="R433" s="399"/>
      <c r="S433" s="400"/>
      <c r="T433" s="399"/>
      <c r="U433" s="400"/>
      <c r="V433" s="400"/>
      <c r="W433" s="400"/>
      <c r="X433" s="400"/>
      <c r="Y433" s="400"/>
      <c r="Z433" s="400"/>
      <c r="AA433" s="400"/>
      <c r="AB433" s="399"/>
      <c r="AC433" s="401"/>
      <c r="AD433" s="401"/>
      <c r="AE433" s="401"/>
      <c r="AF433" s="401"/>
      <c r="AG433" s="401"/>
      <c r="AH433" s="401"/>
      <c r="AI433" s="399"/>
    </row>
    <row r="434" ht="12.0" customHeight="1">
      <c r="A434" s="399"/>
      <c r="B434" s="436"/>
      <c r="C434" s="399"/>
      <c r="D434" s="399"/>
      <c r="E434" s="441" t="s">
        <v>544</v>
      </c>
      <c r="F434" s="399"/>
      <c r="G434" s="435" t="s">
        <v>553</v>
      </c>
      <c r="H434" s="479" t="s">
        <v>631</v>
      </c>
      <c r="I434" s="435" t="s">
        <v>632</v>
      </c>
      <c r="J434" s="479" t="s">
        <v>633</v>
      </c>
      <c r="K434" s="442" t="s">
        <v>634</v>
      </c>
      <c r="L434" s="479" t="s">
        <v>635</v>
      </c>
      <c r="M434" s="431"/>
      <c r="N434" s="436"/>
      <c r="O434" s="399"/>
      <c r="P434" s="455"/>
      <c r="Q434" s="399"/>
      <c r="R434" s="399"/>
      <c r="S434" s="400"/>
      <c r="T434" s="399"/>
      <c r="U434" s="400"/>
      <c r="V434" s="400"/>
      <c r="W434" s="400"/>
      <c r="X434" s="400"/>
      <c r="Y434" s="400"/>
      <c r="Z434" s="400"/>
      <c r="AA434" s="400"/>
      <c r="AB434" s="399"/>
      <c r="AC434" s="401"/>
      <c r="AD434" s="401"/>
      <c r="AE434" s="401"/>
      <c r="AF434" s="401"/>
      <c r="AG434" s="401"/>
      <c r="AH434" s="401"/>
      <c r="AI434" s="399"/>
    </row>
    <row r="435" ht="12.0" customHeight="1">
      <c r="A435" s="399"/>
      <c r="B435" s="436"/>
      <c r="C435" s="399"/>
      <c r="D435" s="399"/>
      <c r="E435" s="399" t="s">
        <v>636</v>
      </c>
      <c r="F435" s="399"/>
      <c r="G435" s="480">
        <v>0.0</v>
      </c>
      <c r="H435" s="480">
        <v>0.0</v>
      </c>
      <c r="I435" s="456">
        <v>0.0</v>
      </c>
      <c r="J435" s="456">
        <v>0.0</v>
      </c>
      <c r="K435" s="456">
        <v>0.0</v>
      </c>
      <c r="L435" s="456">
        <v>0.0</v>
      </c>
      <c r="M435" s="431"/>
      <c r="N435" s="436"/>
      <c r="O435" s="399"/>
      <c r="P435" s="455"/>
      <c r="Q435" s="399"/>
      <c r="R435" s="399"/>
      <c r="S435" s="400"/>
      <c r="T435" s="399"/>
      <c r="U435" s="400"/>
      <c r="V435" s="400"/>
      <c r="W435" s="400"/>
      <c r="X435" s="400"/>
      <c r="Y435" s="400"/>
      <c r="Z435" s="400"/>
      <c r="AA435" s="400"/>
      <c r="AB435" s="399"/>
      <c r="AC435" s="401"/>
      <c r="AD435" s="401"/>
      <c r="AE435" s="401"/>
      <c r="AF435" s="401"/>
      <c r="AG435" s="401"/>
      <c r="AH435" s="401"/>
      <c r="AI435" s="399"/>
    </row>
    <row r="436" ht="12.0" customHeight="1">
      <c r="A436" s="399"/>
      <c r="B436" s="436"/>
      <c r="C436" s="399"/>
      <c r="D436" s="399"/>
      <c r="E436" s="399"/>
      <c r="F436" s="399"/>
      <c r="G436" s="399"/>
      <c r="H436" s="436"/>
      <c r="I436" s="431"/>
      <c r="J436" s="470"/>
      <c r="K436" s="470"/>
      <c r="L436" s="468"/>
      <c r="M436" s="400"/>
      <c r="N436" s="399"/>
      <c r="O436" s="399"/>
      <c r="P436" s="399"/>
      <c r="Q436" s="399"/>
      <c r="R436" s="399"/>
      <c r="S436" s="400"/>
      <c r="T436" s="399"/>
      <c r="U436" s="400"/>
      <c r="V436" s="400"/>
      <c r="W436" s="400"/>
      <c r="X436" s="400"/>
      <c r="Y436" s="400"/>
      <c r="Z436" s="400"/>
      <c r="AA436" s="400"/>
      <c r="AB436" s="399"/>
      <c r="AC436" s="401"/>
      <c r="AD436" s="401"/>
      <c r="AE436" s="401"/>
      <c r="AF436" s="401"/>
      <c r="AG436" s="401"/>
      <c r="AH436" s="401"/>
      <c r="AI436" s="399"/>
    </row>
    <row r="437" ht="12.0" customHeight="1">
      <c r="A437" s="399"/>
      <c r="B437" s="436"/>
      <c r="C437" s="436" t="s">
        <v>1278</v>
      </c>
      <c r="D437" s="399" t="s">
        <v>906</v>
      </c>
      <c r="E437" s="399"/>
      <c r="F437" s="399"/>
      <c r="G437" s="399"/>
      <c r="H437" s="436" t="s">
        <v>410</v>
      </c>
      <c r="I437" s="423">
        <v>373.70775000000003</v>
      </c>
      <c r="J437" s="470">
        <v>1.0</v>
      </c>
      <c r="K437" s="431">
        <v>373.70775000000003</v>
      </c>
      <c r="L437" s="468">
        <v>0.0</v>
      </c>
      <c r="M437" s="431"/>
      <c r="N437" s="431">
        <v>34.71000000000001</v>
      </c>
      <c r="O437" s="431">
        <v>6.066176470588235</v>
      </c>
      <c r="P437" s="430">
        <v>0.0</v>
      </c>
      <c r="Q437" s="468">
        <v>553.6700000000001</v>
      </c>
      <c r="R437" s="430">
        <v>174.2</v>
      </c>
      <c r="S437" s="400"/>
      <c r="T437" s="439">
        <v>0.0</v>
      </c>
      <c r="U437" s="400"/>
      <c r="V437" s="400">
        <v>802.4625600000002</v>
      </c>
      <c r="W437" s="400"/>
      <c r="X437" s="400">
        <v>0.0</v>
      </c>
      <c r="Y437" s="400">
        <v>2556.451604938272</v>
      </c>
      <c r="Z437" s="400">
        <v>77477.1712</v>
      </c>
      <c r="AA437" s="400">
        <v>80836.08536493826</v>
      </c>
      <c r="AB437" s="399"/>
      <c r="AC437" s="401"/>
      <c r="AD437" s="401"/>
      <c r="AE437" s="401"/>
      <c r="AF437" s="401"/>
      <c r="AG437" s="401"/>
      <c r="AH437" s="401"/>
      <c r="AI437" s="399"/>
    </row>
    <row r="438" ht="12.0" customHeight="1">
      <c r="A438" s="399"/>
      <c r="B438" s="436"/>
      <c r="C438" s="436"/>
      <c r="D438" s="399"/>
      <c r="E438" s="399"/>
      <c r="F438" s="399"/>
      <c r="G438" s="399"/>
      <c r="H438" s="436"/>
      <c r="I438" s="401" t="s">
        <v>477</v>
      </c>
      <c r="J438" s="399"/>
      <c r="K438" s="477">
        <f t="array" ref="K438">SUM(IF(D442:D451="clean",Q442:Q451),0)</f>
        <v>100.93525</v>
      </c>
      <c r="L438" s="468"/>
      <c r="M438" s="431"/>
      <c r="N438" s="431"/>
      <c r="O438" s="431"/>
      <c r="P438" s="430"/>
      <c r="Q438" s="468"/>
      <c r="R438" s="430"/>
      <c r="S438" s="400"/>
      <c r="T438" s="439"/>
      <c r="U438" s="400"/>
      <c r="V438" s="400"/>
      <c r="W438" s="400"/>
      <c r="X438" s="400"/>
      <c r="Y438" s="400"/>
      <c r="Z438" s="400"/>
      <c r="AA438" s="400"/>
      <c r="AB438" s="399"/>
      <c r="AC438" s="401"/>
      <c r="AD438" s="401"/>
      <c r="AE438" s="401"/>
      <c r="AF438" s="401"/>
      <c r="AG438" s="401"/>
      <c r="AH438" s="401"/>
      <c r="AI438" s="399"/>
    </row>
    <row r="439" ht="12.0" customHeight="1">
      <c r="A439" s="399"/>
      <c r="B439" s="436"/>
      <c r="C439" s="436"/>
      <c r="D439" s="399"/>
      <c r="E439" s="399"/>
      <c r="F439" s="399"/>
      <c r="G439" s="399"/>
      <c r="H439" s="436"/>
      <c r="I439" s="401" t="s">
        <v>510</v>
      </c>
      <c r="J439" s="399"/>
      <c r="K439" s="477">
        <f t="array" ref="K439">SUM(IF(D442:D452="contaminated",Q442:Q452),0)</f>
        <v>0</v>
      </c>
      <c r="L439" s="468"/>
      <c r="M439" s="431"/>
      <c r="N439" s="431"/>
      <c r="O439" s="431"/>
      <c r="P439" s="430"/>
      <c r="Q439" s="468"/>
      <c r="R439" s="430"/>
      <c r="S439" s="400"/>
      <c r="T439" s="439"/>
      <c r="U439" s="400"/>
      <c r="V439" s="400"/>
      <c r="W439" s="400"/>
      <c r="X439" s="400"/>
      <c r="Y439" s="400"/>
      <c r="Z439" s="400"/>
      <c r="AA439" s="400"/>
      <c r="AB439" s="399"/>
      <c r="AC439" s="401"/>
      <c r="AD439" s="401"/>
      <c r="AE439" s="401"/>
      <c r="AF439" s="401"/>
      <c r="AG439" s="401"/>
      <c r="AH439" s="401"/>
      <c r="AI439" s="399"/>
    </row>
    <row r="440" ht="12.0" customHeight="1">
      <c r="A440" s="399"/>
      <c r="B440" s="436"/>
      <c r="C440" s="436"/>
      <c r="D440" s="399"/>
      <c r="E440" s="399"/>
      <c r="F440" s="399"/>
      <c r="G440" s="399"/>
      <c r="H440" s="436"/>
      <c r="I440" s="401" t="s">
        <v>511</v>
      </c>
      <c r="J440" s="399"/>
      <c r="K440" s="477">
        <f t="array" ref="K440">SUM(IF(D442:D451="Hazardous",Q442:Q451),0)</f>
        <v>272.7725</v>
      </c>
      <c r="L440" s="468"/>
      <c r="M440" s="431"/>
      <c r="N440" s="431"/>
      <c r="O440" s="431"/>
      <c r="P440" s="430"/>
      <c r="Q440" s="468"/>
      <c r="R440" s="430"/>
      <c r="S440" s="400"/>
      <c r="T440" s="439"/>
      <c r="U440" s="400"/>
      <c r="V440" s="400"/>
      <c r="W440" s="400"/>
      <c r="X440" s="400"/>
      <c r="Y440" s="400"/>
      <c r="Z440" s="400"/>
      <c r="AA440" s="400"/>
      <c r="AB440" s="399"/>
      <c r="AC440" s="401"/>
      <c r="AD440" s="401"/>
      <c r="AE440" s="401"/>
      <c r="AF440" s="401"/>
      <c r="AG440" s="401"/>
      <c r="AH440" s="401"/>
      <c r="AI440" s="399"/>
    </row>
    <row r="441" ht="12.0" customHeight="1">
      <c r="A441" s="399"/>
      <c r="B441" s="436"/>
      <c r="C441" s="436"/>
      <c r="D441" s="399"/>
      <c r="E441" s="399"/>
      <c r="F441" s="399"/>
      <c r="G441" s="399"/>
      <c r="H441" s="436"/>
      <c r="I441" s="401" t="s">
        <v>483</v>
      </c>
      <c r="J441" s="399"/>
      <c r="K441" s="477">
        <f t="array" ref="K441">SUM(IF(D442:D451="Mixed",Q442:Q451),0)</f>
        <v>0</v>
      </c>
      <c r="L441" s="468"/>
      <c r="M441" s="431"/>
      <c r="N441" s="431"/>
      <c r="O441" s="431"/>
      <c r="P441" s="430"/>
      <c r="Q441" s="468"/>
      <c r="R441" s="430"/>
      <c r="S441" s="400"/>
      <c r="T441" s="439"/>
      <c r="U441" s="400"/>
      <c r="V441" s="400"/>
      <c r="W441" s="400"/>
      <c r="X441" s="400"/>
      <c r="Y441" s="400"/>
      <c r="Z441" s="400"/>
      <c r="AA441" s="400"/>
      <c r="AB441" s="399"/>
      <c r="AC441" s="401"/>
      <c r="AD441" s="401"/>
      <c r="AE441" s="401"/>
      <c r="AF441" s="401"/>
      <c r="AG441" s="401"/>
      <c r="AH441" s="401"/>
      <c r="AI441" s="399"/>
    </row>
    <row r="442" ht="12.0" customHeight="1">
      <c r="A442" s="399"/>
      <c r="B442" s="436"/>
      <c r="C442" s="399"/>
      <c r="D442" s="399"/>
      <c r="E442" s="399"/>
      <c r="F442" s="399"/>
      <c r="G442" s="399"/>
      <c r="H442" s="399"/>
      <c r="I442" s="399"/>
      <c r="J442" s="436"/>
      <c r="K442" s="455"/>
      <c r="L442" s="436"/>
      <c r="M442" s="399"/>
      <c r="N442" s="399"/>
      <c r="O442" s="436"/>
      <c r="P442" s="399"/>
      <c r="Q442" s="399"/>
      <c r="R442" s="399"/>
      <c r="S442" s="400"/>
      <c r="T442" s="399"/>
      <c r="U442" s="400"/>
      <c r="V442" s="400"/>
      <c r="W442" s="400"/>
      <c r="X442" s="400"/>
      <c r="Y442" s="400"/>
      <c r="Z442" s="400"/>
      <c r="AA442" s="400"/>
      <c r="AB442" s="399"/>
      <c r="AC442" s="401"/>
      <c r="AD442" s="401"/>
      <c r="AE442" s="401"/>
      <c r="AF442" s="401"/>
      <c r="AG442" s="401"/>
      <c r="AH442" s="401"/>
      <c r="AI442" s="399"/>
    </row>
    <row r="443" ht="12.0" customHeight="1">
      <c r="A443" s="399"/>
      <c r="B443" s="436"/>
      <c r="C443" s="399"/>
      <c r="D443" s="399"/>
      <c r="E443" s="399"/>
      <c r="F443" s="399"/>
      <c r="G443" s="399"/>
      <c r="H443" s="399"/>
      <c r="I443" s="399"/>
      <c r="J443" s="399"/>
      <c r="K443" s="436" t="s">
        <v>607</v>
      </c>
      <c r="L443" s="436" t="s">
        <v>541</v>
      </c>
      <c r="M443" s="436" t="s">
        <v>912</v>
      </c>
      <c r="N443" s="399"/>
      <c r="O443" s="399"/>
      <c r="P443" s="436"/>
      <c r="Q443" s="399"/>
      <c r="R443" s="399"/>
      <c r="S443" s="400"/>
      <c r="T443" s="399"/>
      <c r="U443" s="400"/>
      <c r="V443" s="400"/>
      <c r="W443" s="400"/>
      <c r="X443" s="400"/>
      <c r="Y443" s="400"/>
      <c r="Z443" s="400"/>
      <c r="AA443" s="400"/>
      <c r="AB443" s="399"/>
      <c r="AC443" s="401"/>
      <c r="AD443" s="401"/>
      <c r="AE443" s="401"/>
      <c r="AF443" s="401"/>
      <c r="AG443" s="401"/>
      <c r="AH443" s="401"/>
      <c r="AI443" s="399"/>
    </row>
    <row r="444" ht="12.0" customHeight="1">
      <c r="A444" s="399"/>
      <c r="B444" s="436"/>
      <c r="C444" s="399"/>
      <c r="D444" s="469"/>
      <c r="E444" s="441" t="s">
        <v>609</v>
      </c>
      <c r="F444" s="399"/>
      <c r="G444" s="435" t="s">
        <v>357</v>
      </c>
      <c r="H444" s="435" t="s">
        <v>610</v>
      </c>
      <c r="I444" s="435" t="s">
        <v>611</v>
      </c>
      <c r="J444" s="435" t="s">
        <v>612</v>
      </c>
      <c r="K444" s="435" t="s">
        <v>613</v>
      </c>
      <c r="L444" s="435" t="s">
        <v>614</v>
      </c>
      <c r="M444" s="435" t="s">
        <v>615</v>
      </c>
      <c r="N444" s="399"/>
      <c r="O444" s="399"/>
      <c r="P444" s="435" t="s">
        <v>373</v>
      </c>
      <c r="Q444" s="399"/>
      <c r="R444" s="399"/>
      <c r="S444" s="400"/>
      <c r="T444" s="399"/>
      <c r="U444" s="400"/>
      <c r="V444" s="400"/>
      <c r="W444" s="400"/>
      <c r="X444" s="400"/>
      <c r="Y444" s="400"/>
      <c r="Z444" s="400"/>
      <c r="AA444" s="400"/>
      <c r="AB444" s="399"/>
      <c r="AC444" s="401"/>
      <c r="AD444" s="401"/>
      <c r="AE444" s="401"/>
      <c r="AF444" s="401"/>
      <c r="AG444" s="401"/>
      <c r="AH444" s="401"/>
      <c r="AI444" s="399"/>
    </row>
    <row r="445" ht="12.0" customHeight="1">
      <c r="A445" s="399"/>
      <c r="B445" s="436"/>
      <c r="C445" s="399"/>
      <c r="D445" s="424" t="s">
        <v>477</v>
      </c>
      <c r="E445" s="399" t="s">
        <v>442</v>
      </c>
      <c r="F445" s="399"/>
      <c r="G445" s="436"/>
      <c r="H445" s="455">
        <v>148.25</v>
      </c>
      <c r="I445" s="436"/>
      <c r="J445" s="455">
        <v>12.4</v>
      </c>
      <c r="K445" s="438">
        <v>-0.3</v>
      </c>
      <c r="L445" s="431">
        <v>16.12</v>
      </c>
      <c r="M445" s="431">
        <v>0.019901234567901237</v>
      </c>
      <c r="N445" s="436">
        <v>0.11</v>
      </c>
      <c r="O445" s="399" t="s">
        <v>616</v>
      </c>
      <c r="P445" s="431">
        <v>1.3</v>
      </c>
      <c r="Q445" s="455">
        <v>21.19975</v>
      </c>
      <c r="R445" s="399" t="s">
        <v>617</v>
      </c>
      <c r="S445" s="400"/>
      <c r="T445" s="399"/>
      <c r="U445" s="400"/>
      <c r="V445" s="400"/>
      <c r="W445" s="400"/>
      <c r="X445" s="400"/>
      <c r="Y445" s="400"/>
      <c r="Z445" s="400"/>
      <c r="AA445" s="400"/>
      <c r="AB445" s="399"/>
      <c r="AC445" s="428">
        <f>(Q445*$H$1041)/H445*J437</f>
        <v>197.34</v>
      </c>
      <c r="AD445" s="476" t="s">
        <v>618</v>
      </c>
      <c r="AE445" s="477">
        <f>L445/H445</f>
        <v>0.1087352445</v>
      </c>
      <c r="AF445" s="401" t="s">
        <v>619</v>
      </c>
      <c r="AG445" s="401"/>
      <c r="AH445" s="401"/>
      <c r="AI445" s="401" t="s">
        <v>623</v>
      </c>
    </row>
    <row r="446" ht="12.0" customHeight="1">
      <c r="A446" s="399"/>
      <c r="B446" s="436"/>
      <c r="C446" s="399"/>
      <c r="D446" s="424" t="s">
        <v>477</v>
      </c>
      <c r="E446" s="399" t="s">
        <v>445</v>
      </c>
      <c r="F446" s="399"/>
      <c r="G446" s="436"/>
      <c r="H446" s="399"/>
      <c r="I446" s="455">
        <v>5320.0</v>
      </c>
      <c r="J446" s="455">
        <v>331.0</v>
      </c>
      <c r="K446" s="438">
        <v>-0.3</v>
      </c>
      <c r="L446" s="431">
        <v>430.3</v>
      </c>
      <c r="M446" s="431">
        <v>0.5312345679012346</v>
      </c>
      <c r="N446" s="436">
        <v>0.003</v>
      </c>
      <c r="O446" s="399" t="s">
        <v>620</v>
      </c>
      <c r="P446" s="431">
        <v>1.3</v>
      </c>
      <c r="Q446" s="455">
        <v>20.748</v>
      </c>
      <c r="R446" s="399" t="s">
        <v>621</v>
      </c>
      <c r="S446" s="400"/>
      <c r="T446" s="399"/>
      <c r="U446" s="400"/>
      <c r="V446" s="400"/>
      <c r="W446" s="400"/>
      <c r="X446" s="400"/>
      <c r="Y446" s="400"/>
      <c r="Z446" s="400"/>
      <c r="AA446" s="400"/>
      <c r="AB446" s="399"/>
      <c r="AC446" s="428">
        <f>(P446*$H$1041)/I446*J437</f>
        <v>0.3372180451</v>
      </c>
      <c r="AD446" s="476" t="s">
        <v>622</v>
      </c>
      <c r="AE446" s="477">
        <f>L446/I446</f>
        <v>0.08088345865</v>
      </c>
      <c r="AF446" s="401" t="s">
        <v>623</v>
      </c>
      <c r="AG446" s="401"/>
      <c r="AH446" s="401"/>
      <c r="AI446" s="399"/>
    </row>
    <row r="447" ht="12.0" customHeight="1">
      <c r="A447" s="399"/>
      <c r="B447" s="436"/>
      <c r="C447" s="399"/>
      <c r="D447" s="399" t="s">
        <v>511</v>
      </c>
      <c r="E447" s="399" t="s">
        <v>1279</v>
      </c>
      <c r="F447" s="399"/>
      <c r="G447" s="436"/>
      <c r="H447" s="399"/>
      <c r="I447" s="455"/>
      <c r="J447" s="455">
        <v>120.0</v>
      </c>
      <c r="K447" s="438">
        <v>-0.3</v>
      </c>
      <c r="L447" s="431">
        <v>156.0</v>
      </c>
      <c r="M447" s="431">
        <v>205.55599999999998</v>
      </c>
      <c r="N447" s="455">
        <v>8.0</v>
      </c>
      <c r="O447" s="399" t="s">
        <v>414</v>
      </c>
      <c r="P447" s="431">
        <v>1.4300000000000002</v>
      </c>
      <c r="Q447" s="455">
        <v>11.440000000000001</v>
      </c>
      <c r="R447" s="399" t="s">
        <v>263</v>
      </c>
      <c r="S447" s="400"/>
      <c r="T447" s="399"/>
      <c r="U447" s="400"/>
      <c r="V447" s="400"/>
      <c r="W447" s="400"/>
      <c r="X447" s="400"/>
      <c r="Y447" s="400"/>
      <c r="Z447" s="400"/>
      <c r="AA447" s="400"/>
      <c r="AB447" s="399"/>
      <c r="AC447" s="401"/>
      <c r="AD447" s="401"/>
      <c r="AE447" s="401"/>
      <c r="AF447" s="401"/>
      <c r="AG447" s="401"/>
      <c r="AH447" s="401"/>
      <c r="AI447" s="399"/>
    </row>
    <row r="448" ht="12.0" customHeight="1">
      <c r="A448" s="399"/>
      <c r="B448" s="436"/>
      <c r="C448" s="399"/>
      <c r="D448" s="399" t="s">
        <v>511</v>
      </c>
      <c r="E448" s="399" t="s">
        <v>1280</v>
      </c>
      <c r="F448" s="399"/>
      <c r="G448" s="483">
        <v>1.0</v>
      </c>
      <c r="H448" s="399"/>
      <c r="I448" s="455"/>
      <c r="J448" s="455">
        <v>14.0</v>
      </c>
      <c r="K448" s="438">
        <v>-0.3</v>
      </c>
      <c r="L448" s="431">
        <v>18.2</v>
      </c>
      <c r="M448" s="431">
        <v>2.4752</v>
      </c>
      <c r="N448" s="455">
        <v>8.0</v>
      </c>
      <c r="O448" s="399" t="s">
        <v>414</v>
      </c>
      <c r="P448" s="431">
        <v>1.4300000000000002</v>
      </c>
      <c r="Q448" s="455">
        <v>11.440000000000001</v>
      </c>
      <c r="R448" s="399" t="s">
        <v>263</v>
      </c>
      <c r="S448" s="400"/>
      <c r="T448" s="399"/>
      <c r="U448" s="400"/>
      <c r="V448" s="400"/>
      <c r="W448" s="400"/>
      <c r="X448" s="400"/>
      <c r="Y448" s="400"/>
      <c r="Z448" s="400"/>
      <c r="AA448" s="400"/>
      <c r="AB448" s="399"/>
      <c r="AC448" s="401"/>
      <c r="AD448" s="401"/>
      <c r="AE448" s="401"/>
      <c r="AF448" s="401"/>
      <c r="AG448" s="401"/>
      <c r="AH448" s="401"/>
      <c r="AI448" s="399"/>
    </row>
    <row r="449" ht="12.0" customHeight="1">
      <c r="A449" s="399"/>
      <c r="B449" s="436"/>
      <c r="C449" s="399"/>
      <c r="D449" s="399" t="s">
        <v>511</v>
      </c>
      <c r="E449" s="399" t="s">
        <v>1229</v>
      </c>
      <c r="F449" s="399"/>
      <c r="G449" s="483">
        <v>534.0</v>
      </c>
      <c r="H449" s="455"/>
      <c r="I449" s="399"/>
      <c r="J449" s="455">
        <v>26.700000000000003</v>
      </c>
      <c r="K449" s="438">
        <v>-0.3</v>
      </c>
      <c r="L449" s="431">
        <v>34.71000000000001</v>
      </c>
      <c r="M449" s="431">
        <v>4.720560000000002</v>
      </c>
      <c r="N449" s="436">
        <v>0.25</v>
      </c>
      <c r="O449" s="399" t="s">
        <v>629</v>
      </c>
      <c r="P449" s="431">
        <v>1.4300000000000002</v>
      </c>
      <c r="Q449" s="455">
        <v>190.90500000000003</v>
      </c>
      <c r="R449" s="424" t="s">
        <v>263</v>
      </c>
      <c r="S449" s="400"/>
      <c r="T449" s="399"/>
      <c r="U449" s="400"/>
      <c r="V449" s="400"/>
      <c r="W449" s="400"/>
      <c r="X449" s="400"/>
      <c r="Y449" s="400"/>
      <c r="Z449" s="400"/>
      <c r="AA449" s="400"/>
      <c r="AB449" s="399"/>
      <c r="AC449" s="401"/>
      <c r="AD449" s="401"/>
      <c r="AE449" s="401"/>
      <c r="AF449" s="401"/>
      <c r="AG449" s="401"/>
      <c r="AH449" s="401"/>
      <c r="AI449" s="399"/>
    </row>
    <row r="450" ht="12.0" customHeight="1">
      <c r="A450" s="399"/>
      <c r="B450" s="436"/>
      <c r="C450" s="399"/>
      <c r="D450" s="399" t="s">
        <v>477</v>
      </c>
      <c r="E450" s="399" t="s">
        <v>1230</v>
      </c>
      <c r="F450" s="399"/>
      <c r="G450" s="483">
        <v>165.0</v>
      </c>
      <c r="H450" s="455"/>
      <c r="I450" s="399"/>
      <c r="J450" s="455">
        <v>82.5</v>
      </c>
      <c r="K450" s="438">
        <v>-0.3</v>
      </c>
      <c r="L450" s="431">
        <v>107.25</v>
      </c>
      <c r="M450" s="431">
        <v>0.13240740740740742</v>
      </c>
      <c r="N450" s="436">
        <v>0.25</v>
      </c>
      <c r="O450" s="399" t="s">
        <v>629</v>
      </c>
      <c r="P450" s="431">
        <v>1.4300000000000002</v>
      </c>
      <c r="Q450" s="455">
        <v>58.987500000000004</v>
      </c>
      <c r="R450" s="424" t="s">
        <v>263</v>
      </c>
      <c r="S450" s="400"/>
      <c r="T450" s="399"/>
      <c r="U450" s="400"/>
      <c r="V450" s="400"/>
      <c r="W450" s="400"/>
      <c r="X450" s="400"/>
      <c r="Y450" s="400"/>
      <c r="Z450" s="400"/>
      <c r="AA450" s="400"/>
      <c r="AB450" s="399"/>
      <c r="AC450" s="401"/>
      <c r="AD450" s="401"/>
      <c r="AE450" s="401"/>
      <c r="AF450" s="401"/>
      <c r="AG450" s="401"/>
      <c r="AH450" s="401"/>
      <c r="AI450" s="399"/>
    </row>
    <row r="451" ht="12.0" customHeight="1">
      <c r="A451" s="399"/>
      <c r="B451" s="436"/>
      <c r="C451" s="399"/>
      <c r="D451" s="399" t="s">
        <v>511</v>
      </c>
      <c r="E451" s="399" t="s">
        <v>637</v>
      </c>
      <c r="F451" s="399"/>
      <c r="G451" s="483">
        <v>165.0</v>
      </c>
      <c r="H451" s="455">
        <v>495.0</v>
      </c>
      <c r="I451" s="399"/>
      <c r="J451" s="455"/>
      <c r="K451" s="438">
        <v>-0.3</v>
      </c>
      <c r="L451" s="431">
        <v>0.0</v>
      </c>
      <c r="M451" s="431">
        <v>0.825</v>
      </c>
      <c r="N451" s="436">
        <v>0.25</v>
      </c>
      <c r="O451" s="399" t="s">
        <v>629</v>
      </c>
      <c r="P451" s="431">
        <v>1.4300000000000002</v>
      </c>
      <c r="Q451" s="455">
        <v>58.987500000000004</v>
      </c>
      <c r="R451" s="424" t="s">
        <v>263</v>
      </c>
      <c r="S451" s="400"/>
      <c r="T451" s="399"/>
      <c r="U451" s="400"/>
      <c r="V451" s="400"/>
      <c r="W451" s="400"/>
      <c r="X451" s="400"/>
      <c r="Y451" s="400"/>
      <c r="Z451" s="400"/>
      <c r="AA451" s="400"/>
      <c r="AB451" s="399"/>
      <c r="AC451" s="401"/>
      <c r="AD451" s="401"/>
      <c r="AE451" s="401"/>
      <c r="AF451" s="401"/>
      <c r="AG451" s="401"/>
      <c r="AH451" s="401"/>
      <c r="AI451" s="399"/>
    </row>
    <row r="452" ht="12.0" customHeight="1">
      <c r="A452" s="399"/>
      <c r="B452" s="436"/>
      <c r="C452" s="399"/>
      <c r="D452" s="399"/>
      <c r="E452" s="399"/>
      <c r="F452" s="399"/>
      <c r="G452" s="483"/>
      <c r="H452" s="455"/>
      <c r="I452" s="436"/>
      <c r="J452" s="455"/>
      <c r="K452" s="438"/>
      <c r="L452" s="478"/>
      <c r="M452" s="478"/>
      <c r="N452" s="436"/>
      <c r="O452" s="399"/>
      <c r="P452" s="399"/>
      <c r="Q452" s="479"/>
      <c r="R452" s="424"/>
      <c r="S452" s="400"/>
      <c r="T452" s="399"/>
      <c r="U452" s="400"/>
      <c r="V452" s="400"/>
      <c r="W452" s="400"/>
      <c r="X452" s="400"/>
      <c r="Y452" s="400"/>
      <c r="Z452" s="400"/>
      <c r="AA452" s="400"/>
      <c r="AB452" s="399"/>
      <c r="AC452" s="401"/>
      <c r="AD452" s="401"/>
      <c r="AE452" s="401"/>
      <c r="AF452" s="401"/>
      <c r="AG452" s="401"/>
      <c r="AH452" s="401"/>
      <c r="AI452" s="399"/>
    </row>
    <row r="453" ht="12.0" customHeight="1">
      <c r="A453" s="399"/>
      <c r="B453" s="436"/>
      <c r="C453" s="399"/>
      <c r="D453" s="399"/>
      <c r="E453" s="399"/>
      <c r="F453" s="399"/>
      <c r="G453" s="483"/>
      <c r="H453" s="455"/>
      <c r="I453" s="436"/>
      <c r="J453" s="455"/>
      <c r="K453" s="438"/>
      <c r="L453" s="431">
        <v>762.5800000000002</v>
      </c>
      <c r="M453" s="431">
        <v>214.26030320987653</v>
      </c>
      <c r="N453" s="436"/>
      <c r="O453" s="399"/>
      <c r="P453" s="399"/>
      <c r="Q453" s="455">
        <v>373.70775000000003</v>
      </c>
      <c r="R453" s="424"/>
      <c r="S453" s="400"/>
      <c r="T453" s="399"/>
      <c r="U453" s="400"/>
      <c r="V453" s="400"/>
      <c r="W453" s="400"/>
      <c r="X453" s="400"/>
      <c r="Y453" s="400"/>
      <c r="Z453" s="400"/>
      <c r="AA453" s="400"/>
      <c r="AB453" s="399"/>
      <c r="AC453" s="401"/>
      <c r="AD453" s="401"/>
      <c r="AE453" s="401"/>
      <c r="AF453" s="401"/>
      <c r="AG453" s="401"/>
      <c r="AH453" s="401"/>
      <c r="AI453" s="399"/>
    </row>
    <row r="454" ht="12.0" customHeight="1">
      <c r="A454" s="399"/>
      <c r="B454" s="436"/>
      <c r="C454" s="399"/>
      <c r="D454" s="399"/>
      <c r="E454" s="399"/>
      <c r="F454" s="399"/>
      <c r="G454" s="399"/>
      <c r="H454" s="399"/>
      <c r="I454" s="399"/>
      <c r="J454" s="436"/>
      <c r="K454" s="436"/>
      <c r="L454" s="436"/>
      <c r="M454" s="399"/>
      <c r="N454" s="399"/>
      <c r="O454" s="436"/>
      <c r="P454" s="399"/>
      <c r="Q454" s="399"/>
      <c r="R454" s="399"/>
      <c r="S454" s="400"/>
      <c r="T454" s="399"/>
      <c r="U454" s="400"/>
      <c r="V454" s="400"/>
      <c r="W454" s="400"/>
      <c r="X454" s="400"/>
      <c r="Y454" s="400"/>
      <c r="Z454" s="400"/>
      <c r="AA454" s="400"/>
      <c r="AB454" s="399"/>
      <c r="AC454" s="401"/>
      <c r="AD454" s="401"/>
      <c r="AE454" s="401"/>
      <c r="AF454" s="401"/>
      <c r="AG454" s="401"/>
      <c r="AH454" s="401"/>
      <c r="AI454" s="399"/>
    </row>
    <row r="455" ht="12.0" customHeight="1">
      <c r="A455" s="399"/>
      <c r="B455" s="436"/>
      <c r="C455" s="399"/>
      <c r="D455" s="399"/>
      <c r="E455" s="441" t="s">
        <v>544</v>
      </c>
      <c r="F455" s="435" t="s">
        <v>649</v>
      </c>
      <c r="G455" s="435" t="s">
        <v>553</v>
      </c>
      <c r="H455" s="479" t="s">
        <v>631</v>
      </c>
      <c r="I455" s="435" t="s">
        <v>632</v>
      </c>
      <c r="J455" s="479" t="s">
        <v>633</v>
      </c>
      <c r="K455" s="442" t="s">
        <v>634</v>
      </c>
      <c r="L455" s="479" t="s">
        <v>635</v>
      </c>
      <c r="M455" s="431"/>
      <c r="N455" s="436"/>
      <c r="O455" s="399"/>
      <c r="P455" s="455"/>
      <c r="Q455" s="399"/>
      <c r="R455" s="399"/>
      <c r="S455" s="400"/>
      <c r="T455" s="399"/>
      <c r="U455" s="400"/>
      <c r="V455" s="400"/>
      <c r="W455" s="400"/>
      <c r="X455" s="400"/>
      <c r="Y455" s="400"/>
      <c r="Z455" s="400"/>
      <c r="AA455" s="400"/>
      <c r="AB455" s="399"/>
      <c r="AC455" s="401"/>
      <c r="AD455" s="401"/>
      <c r="AE455" s="401"/>
      <c r="AF455" s="401"/>
      <c r="AG455" s="401"/>
      <c r="AH455" s="401"/>
      <c r="AI455" s="399"/>
    </row>
    <row r="456" ht="12.0" customHeight="1">
      <c r="A456" s="399"/>
      <c r="B456" s="436"/>
      <c r="C456" s="399"/>
      <c r="D456" s="399"/>
      <c r="E456" s="399" t="s">
        <v>636</v>
      </c>
      <c r="F456" s="399"/>
      <c r="G456" s="480">
        <v>553.6700000000001</v>
      </c>
      <c r="H456" s="480">
        <v>0.6835432098765433</v>
      </c>
      <c r="I456" s="456">
        <v>0.0</v>
      </c>
      <c r="J456" s="456">
        <v>341.77160493827165</v>
      </c>
      <c r="K456" s="456">
        <v>2214.6800000000003</v>
      </c>
      <c r="L456" s="456">
        <v>2556.451604938272</v>
      </c>
      <c r="M456" s="431"/>
      <c r="N456" s="436"/>
      <c r="O456" s="399"/>
      <c r="P456" s="455"/>
      <c r="Q456" s="399"/>
      <c r="R456" s="399"/>
      <c r="S456" s="400"/>
      <c r="T456" s="399"/>
      <c r="U456" s="400"/>
      <c r="V456" s="400"/>
      <c r="W456" s="400"/>
      <c r="X456" s="400"/>
      <c r="Y456" s="400"/>
      <c r="Z456" s="400"/>
      <c r="AA456" s="400"/>
      <c r="AB456" s="399"/>
      <c r="AC456" s="401"/>
      <c r="AD456" s="401"/>
      <c r="AE456" s="401"/>
      <c r="AF456" s="401"/>
      <c r="AG456" s="401"/>
      <c r="AH456" s="401"/>
      <c r="AI456" s="399"/>
    </row>
    <row r="457" ht="12.0" customHeight="1">
      <c r="A457" s="399"/>
      <c r="B457" s="436"/>
      <c r="C457" s="399"/>
      <c r="D457" s="399"/>
      <c r="E457" s="399" t="s">
        <v>855</v>
      </c>
      <c r="F457" s="423">
        <v>123333.59999999999</v>
      </c>
      <c r="G457" s="480">
        <v>174.2</v>
      </c>
      <c r="H457" s="480">
        <v>208.03119999999998</v>
      </c>
      <c r="I457" s="456">
        <v>13522.027999999998</v>
      </c>
      <c r="J457" s="456">
        <v>2288.3432</v>
      </c>
      <c r="K457" s="456">
        <v>61666.799999999996</v>
      </c>
      <c r="L457" s="456">
        <v>77477.1712</v>
      </c>
      <c r="M457" s="431"/>
      <c r="N457" s="436"/>
      <c r="O457" s="399"/>
      <c r="P457" s="455"/>
      <c r="Q457" s="399"/>
      <c r="R457" s="399"/>
      <c r="S457" s="400"/>
      <c r="T457" s="399"/>
      <c r="U457" s="400"/>
      <c r="V457" s="400"/>
      <c r="W457" s="400"/>
      <c r="X457" s="400"/>
      <c r="Y457" s="400"/>
      <c r="Z457" s="400"/>
      <c r="AA457" s="400"/>
      <c r="AB457" s="399"/>
      <c r="AC457" s="401"/>
      <c r="AD457" s="401"/>
      <c r="AE457" s="401"/>
      <c r="AF457" s="401"/>
      <c r="AG457" s="401"/>
      <c r="AH457" s="401"/>
      <c r="AI457" s="399"/>
    </row>
    <row r="458" ht="12.0" customHeight="1">
      <c r="A458" s="399"/>
      <c r="B458" s="436"/>
      <c r="C458" s="399"/>
      <c r="D458" s="399"/>
      <c r="E458" s="399" t="s">
        <v>483</v>
      </c>
      <c r="F458" s="399"/>
      <c r="G458" s="480">
        <v>0.0</v>
      </c>
      <c r="H458" s="480">
        <v>0.0</v>
      </c>
      <c r="I458" s="456">
        <v>0.0</v>
      </c>
      <c r="J458" s="456">
        <v>0.0</v>
      </c>
      <c r="K458" s="456">
        <v>0.0</v>
      </c>
      <c r="L458" s="456">
        <v>0.0</v>
      </c>
      <c r="M458" s="431"/>
      <c r="N458" s="436"/>
      <c r="O458" s="399"/>
      <c r="P458" s="455"/>
      <c r="Q458" s="399"/>
      <c r="R458" s="399"/>
      <c r="S458" s="400"/>
      <c r="T458" s="399"/>
      <c r="U458" s="400"/>
      <c r="V458" s="400"/>
      <c r="W458" s="400"/>
      <c r="X458" s="400"/>
      <c r="Y458" s="400"/>
      <c r="Z458" s="400"/>
      <c r="AA458" s="400"/>
      <c r="AB458" s="399"/>
      <c r="AC458" s="401"/>
      <c r="AD458" s="401"/>
      <c r="AE458" s="401"/>
      <c r="AF458" s="401"/>
      <c r="AG458" s="401"/>
      <c r="AH458" s="401"/>
      <c r="AI458" s="399"/>
    </row>
    <row r="459" ht="12.0" customHeight="1">
      <c r="A459" s="399"/>
      <c r="B459" s="436"/>
      <c r="C459" s="399"/>
      <c r="D459" s="399"/>
      <c r="E459" s="399" t="s">
        <v>511</v>
      </c>
      <c r="F459" s="399"/>
      <c r="G459" s="480">
        <v>34.71000000000001</v>
      </c>
      <c r="H459" s="480">
        <v>4.720560000000002</v>
      </c>
      <c r="I459" s="456">
        <v>306.8364000000001</v>
      </c>
      <c r="J459" s="456">
        <v>51.92616000000002</v>
      </c>
      <c r="K459" s="456">
        <v>133.5</v>
      </c>
      <c r="L459" s="456">
        <v>492.2625600000001</v>
      </c>
      <c r="M459" s="431"/>
      <c r="N459" s="436"/>
      <c r="O459" s="399"/>
      <c r="P459" s="455"/>
      <c r="Q459" s="399"/>
      <c r="R459" s="399"/>
      <c r="S459" s="400"/>
      <c r="T459" s="399"/>
      <c r="U459" s="400"/>
      <c r="V459" s="400"/>
      <c r="W459" s="400"/>
      <c r="X459" s="400"/>
      <c r="Y459" s="400"/>
      <c r="Z459" s="400"/>
      <c r="AA459" s="400"/>
      <c r="AB459" s="399"/>
      <c r="AC459" s="401"/>
      <c r="AD459" s="401"/>
      <c r="AE459" s="401"/>
      <c r="AF459" s="401"/>
      <c r="AG459" s="401"/>
      <c r="AH459" s="401"/>
      <c r="AI459" s="399"/>
    </row>
    <row r="460" ht="12.0" customHeight="1">
      <c r="A460" s="399"/>
      <c r="B460" s="436"/>
      <c r="C460" s="399"/>
      <c r="D460" s="399"/>
      <c r="E460" s="399" t="s">
        <v>1231</v>
      </c>
      <c r="F460" s="431">
        <v>495.0</v>
      </c>
      <c r="G460" s="455">
        <v>6.066176470588235</v>
      </c>
      <c r="H460" s="455">
        <v>0.825</v>
      </c>
      <c r="I460" s="456">
        <v>53.625</v>
      </c>
      <c r="J460" s="456">
        <v>9.075</v>
      </c>
      <c r="K460" s="456">
        <v>247.5</v>
      </c>
      <c r="L460" s="456">
        <v>310.2</v>
      </c>
      <c r="M460" s="431"/>
      <c r="N460" s="436"/>
      <c r="O460" s="399"/>
      <c r="P460" s="455"/>
      <c r="Q460" s="399"/>
      <c r="R460" s="399"/>
      <c r="S460" s="400"/>
      <c r="T460" s="399"/>
      <c r="U460" s="400"/>
      <c r="V460" s="400"/>
      <c r="W460" s="400"/>
      <c r="X460" s="400"/>
      <c r="Y460" s="400"/>
      <c r="Z460" s="400"/>
      <c r="AA460" s="400"/>
      <c r="AB460" s="399"/>
      <c r="AC460" s="401"/>
      <c r="AD460" s="401"/>
      <c r="AE460" s="401"/>
      <c r="AF460" s="401"/>
      <c r="AG460" s="401"/>
      <c r="AH460" s="401"/>
      <c r="AI460" s="399"/>
    </row>
    <row r="461" ht="12.0" customHeight="1">
      <c r="A461" s="399"/>
      <c r="B461" s="436"/>
      <c r="C461" s="399"/>
      <c r="D461" s="399"/>
      <c r="E461" s="399"/>
      <c r="F461" s="399"/>
      <c r="G461" s="399"/>
      <c r="H461" s="399"/>
      <c r="I461" s="431"/>
      <c r="J461" s="399"/>
      <c r="K461" s="431"/>
      <c r="L461" s="431"/>
      <c r="M461" s="431"/>
      <c r="N461" s="431"/>
      <c r="O461" s="431"/>
      <c r="P461" s="431"/>
      <c r="Q461" s="431"/>
      <c r="R461" s="431"/>
      <c r="S461" s="400"/>
      <c r="T461" s="431"/>
      <c r="U461" s="400"/>
      <c r="V461" s="400"/>
      <c r="W461" s="400"/>
      <c r="X461" s="400"/>
      <c r="Y461" s="400"/>
      <c r="Z461" s="400"/>
      <c r="AA461" s="400"/>
      <c r="AB461" s="399"/>
      <c r="AC461" s="401"/>
      <c r="AD461" s="401"/>
      <c r="AE461" s="401"/>
      <c r="AF461" s="401"/>
      <c r="AG461" s="401"/>
      <c r="AH461" s="401"/>
      <c r="AI461" s="399"/>
    </row>
    <row r="462" ht="12.0" customHeight="1">
      <c r="A462" s="399"/>
      <c r="B462" s="436"/>
      <c r="C462" s="436" t="s">
        <v>1281</v>
      </c>
      <c r="D462" s="399" t="s">
        <v>903</v>
      </c>
      <c r="E462" s="399"/>
      <c r="F462" s="399"/>
      <c r="G462" s="399"/>
      <c r="H462" s="436"/>
      <c r="I462" s="423">
        <v>356.64799999999997</v>
      </c>
      <c r="J462" s="470"/>
      <c r="K462" s="423">
        <v>356.64799999999997</v>
      </c>
      <c r="L462" s="423">
        <v>0.0</v>
      </c>
      <c r="M462" s="423">
        <v>30.876299999999997</v>
      </c>
      <c r="N462" s="423">
        <v>0.0</v>
      </c>
      <c r="O462" s="423">
        <v>0.0</v>
      </c>
      <c r="P462" s="423">
        <v>0.0</v>
      </c>
      <c r="Q462" s="423">
        <v>3581.085087916667</v>
      </c>
      <c r="R462" s="423">
        <v>0.0</v>
      </c>
      <c r="S462" s="400">
        <v>0.0</v>
      </c>
      <c r="T462" s="400">
        <v>0.0</v>
      </c>
      <c r="U462" s="400">
        <v>1646.633079</v>
      </c>
      <c r="V462" s="400">
        <v>0.0</v>
      </c>
      <c r="W462" s="400">
        <v>0.0</v>
      </c>
      <c r="X462" s="400">
        <v>0.0</v>
      </c>
      <c r="Y462" s="400">
        <v>16534.886702232514</v>
      </c>
      <c r="Z462" s="400">
        <v>0.0</v>
      </c>
      <c r="AA462" s="400">
        <v>18181.519781232513</v>
      </c>
      <c r="AB462" s="399"/>
      <c r="AC462" s="401"/>
      <c r="AD462" s="401"/>
      <c r="AE462" s="401"/>
      <c r="AF462" s="401"/>
      <c r="AG462" s="401"/>
      <c r="AH462" s="401"/>
      <c r="AI462" s="399"/>
    </row>
    <row r="463" ht="12.0" customHeight="1">
      <c r="A463" s="399"/>
      <c r="B463" s="436"/>
      <c r="C463" s="436"/>
      <c r="D463" s="399"/>
      <c r="E463" s="399"/>
      <c r="F463" s="399"/>
      <c r="G463" s="399"/>
      <c r="H463" s="436"/>
      <c r="I463" s="401" t="s">
        <v>477</v>
      </c>
      <c r="J463" s="399"/>
      <c r="K463" s="477">
        <f t="array" ref="K463">SUM(IF(D462:D512="clean",Q462:Q512),0)</f>
        <v>351.734</v>
      </c>
      <c r="L463" s="553"/>
      <c r="M463" s="553"/>
      <c r="N463" s="553"/>
      <c r="O463" s="553"/>
      <c r="P463" s="553"/>
      <c r="Q463" s="553"/>
      <c r="R463" s="553"/>
      <c r="S463" s="400"/>
      <c r="T463" s="400"/>
      <c r="U463" s="400"/>
      <c r="V463" s="400"/>
      <c r="W463" s="400"/>
      <c r="X463" s="400"/>
      <c r="Y463" s="400"/>
      <c r="Z463" s="400"/>
      <c r="AA463" s="400"/>
      <c r="AB463" s="399"/>
      <c r="AC463" s="428">
        <f t="shared" ref="AC463:AC465" si="3">(K463)*$H$1041/C$2</f>
        <v>3.170306324</v>
      </c>
      <c r="AD463" s="401"/>
      <c r="AE463" s="401">
        <f>Q462/C3</f>
        <v>0.1310888457</v>
      </c>
      <c r="AF463" s="401"/>
      <c r="AG463" s="401"/>
      <c r="AH463" s="401"/>
      <c r="AI463" s="399"/>
    </row>
    <row r="464" ht="12.0" customHeight="1">
      <c r="A464" s="399"/>
      <c r="B464" s="436"/>
      <c r="C464" s="436"/>
      <c r="D464" s="399"/>
      <c r="E464" s="399"/>
      <c r="F464" s="399"/>
      <c r="G464" s="399"/>
      <c r="H464" s="436"/>
      <c r="I464" s="401" t="s">
        <v>510</v>
      </c>
      <c r="J464" s="399"/>
      <c r="K464" s="477">
        <f t="array" ref="K464">SUM(IF(D462:D512="contaminated",Q462:Q512),0)</f>
        <v>4.914</v>
      </c>
      <c r="L464" s="553"/>
      <c r="M464" s="553"/>
      <c r="N464" s="553"/>
      <c r="O464" s="553"/>
      <c r="P464" s="553"/>
      <c r="Q464" s="553"/>
      <c r="R464" s="553"/>
      <c r="S464" s="400"/>
      <c r="T464" s="400"/>
      <c r="U464" s="400"/>
      <c r="V464" s="400"/>
      <c r="W464" s="400"/>
      <c r="X464" s="400"/>
      <c r="Y464" s="400"/>
      <c r="Z464" s="400"/>
      <c r="AA464" s="400"/>
      <c r="AB464" s="399"/>
      <c r="AC464" s="428">
        <f t="shared" si="3"/>
        <v>0.04429166721</v>
      </c>
      <c r="AD464" s="401"/>
      <c r="AE464" s="401"/>
      <c r="AF464" s="401"/>
      <c r="AG464" s="401">
        <f>M462/C3</f>
        <v>0.001130254777</v>
      </c>
      <c r="AH464" s="401"/>
      <c r="AI464" s="399"/>
    </row>
    <row r="465" ht="12.0" customHeight="1">
      <c r="A465" s="399"/>
      <c r="B465" s="436"/>
      <c r="C465" s="436"/>
      <c r="D465" s="399"/>
      <c r="E465" s="399"/>
      <c r="F465" s="399"/>
      <c r="G465" s="399"/>
      <c r="H465" s="436"/>
      <c r="I465" s="401" t="s">
        <v>511</v>
      </c>
      <c r="J465" s="399"/>
      <c r="K465" s="477">
        <f t="array" ref="K465">SUM(IF(D462:D512="Hazardous",Q462:Q512),0)</f>
        <v>0</v>
      </c>
      <c r="L465" s="553"/>
      <c r="M465" s="553"/>
      <c r="N465" s="553"/>
      <c r="O465" s="553"/>
      <c r="P465" s="553"/>
      <c r="Q465" s="553"/>
      <c r="R465" s="553"/>
      <c r="S465" s="400"/>
      <c r="T465" s="400"/>
      <c r="U465" s="400"/>
      <c r="V465" s="400"/>
      <c r="W465" s="400"/>
      <c r="X465" s="400"/>
      <c r="Y465" s="400"/>
      <c r="Z465" s="400"/>
      <c r="AA465" s="400"/>
      <c r="AB465" s="399"/>
      <c r="AC465" s="428">
        <f t="shared" si="3"/>
        <v>0</v>
      </c>
      <c r="AD465" s="401"/>
      <c r="AE465" s="401"/>
      <c r="AF465" s="477">
        <f>V462/C3</f>
        <v>0</v>
      </c>
      <c r="AG465" s="401"/>
      <c r="AH465" s="401"/>
      <c r="AI465" s="399"/>
    </row>
    <row r="466" ht="12.0" customHeight="1">
      <c r="A466" s="399"/>
      <c r="B466" s="436"/>
      <c r="C466" s="436"/>
      <c r="D466" s="399"/>
      <c r="E466" s="399"/>
      <c r="F466" s="399"/>
      <c r="G466" s="399"/>
      <c r="H466" s="436"/>
      <c r="I466" s="401" t="s">
        <v>483</v>
      </c>
      <c r="J466" s="399"/>
      <c r="K466" s="477">
        <f t="array" ref="K466">SUM(IF(D462:D512="Mixed",Q462:Q512),0)</f>
        <v>0</v>
      </c>
      <c r="L466" s="553"/>
      <c r="M466" s="553"/>
      <c r="N466" s="553"/>
      <c r="O466" s="553"/>
      <c r="P466" s="553"/>
      <c r="Q466" s="553"/>
      <c r="R466" s="553"/>
      <c r="S466" s="400"/>
      <c r="T466" s="400"/>
      <c r="U466" s="400"/>
      <c r="V466" s="400"/>
      <c r="W466" s="400"/>
      <c r="X466" s="400"/>
      <c r="Y466" s="400"/>
      <c r="Z466" s="400"/>
      <c r="AA466" s="400"/>
      <c r="AB466" s="399"/>
      <c r="AC466" s="401"/>
      <c r="AD466" s="401"/>
      <c r="AE466" s="401"/>
      <c r="AF466" s="401"/>
      <c r="AG466" s="401"/>
      <c r="AH466" s="477">
        <v>0.0</v>
      </c>
      <c r="AI466" s="399"/>
    </row>
    <row r="467" ht="12.0" customHeight="1">
      <c r="A467" s="399"/>
      <c r="B467" s="436"/>
      <c r="C467" s="399"/>
      <c r="D467" s="399"/>
      <c r="E467" s="399"/>
      <c r="F467" s="399"/>
      <c r="G467" s="399"/>
      <c r="H467" s="399"/>
      <c r="I467" s="431"/>
      <c r="J467" s="470"/>
      <c r="K467" s="470"/>
      <c r="L467" s="468"/>
      <c r="M467" s="400"/>
      <c r="N467" s="399"/>
      <c r="O467" s="399"/>
      <c r="P467" s="399"/>
      <c r="Q467" s="399"/>
      <c r="R467" s="399"/>
      <c r="S467" s="400"/>
      <c r="T467" s="399"/>
      <c r="U467" s="400"/>
      <c r="V467" s="400"/>
      <c r="W467" s="400"/>
      <c r="X467" s="400"/>
      <c r="Y467" s="400"/>
      <c r="Z467" s="400"/>
      <c r="AA467" s="400"/>
      <c r="AB467" s="399"/>
      <c r="AC467" s="401"/>
      <c r="AD467" s="401"/>
      <c r="AE467" s="401"/>
      <c r="AF467" s="401"/>
      <c r="AG467" s="401"/>
      <c r="AH467" s="401"/>
      <c r="AI467" s="399"/>
    </row>
    <row r="468" ht="12.0" customHeight="1">
      <c r="A468" s="399"/>
      <c r="B468" s="436"/>
      <c r="C468" s="469" t="s">
        <v>1282</v>
      </c>
      <c r="D468" s="399" t="s">
        <v>918</v>
      </c>
      <c r="E468" s="399"/>
      <c r="F468" s="399"/>
      <c r="G468" s="399"/>
      <c r="H468" s="436" t="s">
        <v>410</v>
      </c>
      <c r="I468" s="423">
        <v>91.808</v>
      </c>
      <c r="J468" s="470">
        <v>1.0</v>
      </c>
      <c r="K468" s="431">
        <v>91.808</v>
      </c>
      <c r="L468" s="468">
        <v>0.0</v>
      </c>
      <c r="M468" s="431">
        <v>30.876299999999997</v>
      </c>
      <c r="N468" s="431"/>
      <c r="O468" s="431"/>
      <c r="P468" s="430"/>
      <c r="Q468" s="468">
        <v>236.58508791666668</v>
      </c>
      <c r="R468" s="468"/>
      <c r="S468" s="400"/>
      <c r="T468" s="439">
        <v>0.0</v>
      </c>
      <c r="U468" s="400">
        <v>1646.633079</v>
      </c>
      <c r="V468" s="400"/>
      <c r="W468" s="400"/>
      <c r="X468" s="400"/>
      <c r="Y468" s="400">
        <v>1092.380529393004</v>
      </c>
      <c r="Z468" s="400"/>
      <c r="AA468" s="400">
        <v>2739.013608393004</v>
      </c>
      <c r="AB468" s="399"/>
      <c r="AC468" s="401"/>
      <c r="AD468" s="401"/>
      <c r="AE468" s="401"/>
      <c r="AF468" s="401"/>
      <c r="AG468" s="401"/>
      <c r="AH468" s="401"/>
      <c r="AI468" s="399"/>
    </row>
    <row r="469" ht="12.0" customHeight="1">
      <c r="A469" s="399"/>
      <c r="B469" s="436"/>
      <c r="C469" s="399"/>
      <c r="D469" s="399"/>
      <c r="E469" s="399"/>
      <c r="F469" s="399"/>
      <c r="G469" s="436"/>
      <c r="H469" s="436"/>
      <c r="I469" s="399"/>
      <c r="J469" s="436"/>
      <c r="K469" s="455"/>
      <c r="L469" s="436"/>
      <c r="M469" s="399"/>
      <c r="N469" s="399"/>
      <c r="O469" s="436"/>
      <c r="P469" s="399"/>
      <c r="Q469" s="399"/>
      <c r="R469" s="399"/>
      <c r="S469" s="400"/>
      <c r="T469" s="399"/>
      <c r="U469" s="400"/>
      <c r="V469" s="400"/>
      <c r="W469" s="400"/>
      <c r="X469" s="400"/>
      <c r="Y469" s="400"/>
      <c r="Z469" s="400"/>
      <c r="AA469" s="400"/>
      <c r="AB469" s="399"/>
      <c r="AC469" s="401"/>
      <c r="AD469" s="401"/>
      <c r="AE469" s="401"/>
      <c r="AF469" s="401"/>
      <c r="AG469" s="401"/>
      <c r="AH469" s="401"/>
      <c r="AI469" s="399"/>
    </row>
    <row r="470" ht="12.0" customHeight="1">
      <c r="A470" s="399"/>
      <c r="B470" s="436"/>
      <c r="C470" s="399"/>
      <c r="D470" s="399"/>
      <c r="E470" s="399"/>
      <c r="F470" s="399"/>
      <c r="G470" s="399"/>
      <c r="H470" s="399"/>
      <c r="I470" s="399"/>
      <c r="J470" s="399"/>
      <c r="K470" s="436" t="s">
        <v>607</v>
      </c>
      <c r="L470" s="436" t="s">
        <v>541</v>
      </c>
      <c r="M470" s="436" t="s">
        <v>648</v>
      </c>
      <c r="N470" s="399"/>
      <c r="O470" s="399"/>
      <c r="P470" s="436"/>
      <c r="Q470" s="399"/>
      <c r="R470" s="399"/>
      <c r="S470" s="400"/>
      <c r="T470" s="399"/>
      <c r="U470" s="400"/>
      <c r="V470" s="400"/>
      <c r="W470" s="400"/>
      <c r="X470" s="400"/>
      <c r="Y470" s="400"/>
      <c r="Z470" s="400"/>
      <c r="AA470" s="400"/>
      <c r="AB470" s="399"/>
      <c r="AC470" s="401"/>
      <c r="AD470" s="401"/>
      <c r="AE470" s="401"/>
      <c r="AF470" s="401"/>
      <c r="AG470" s="401"/>
      <c r="AH470" s="401"/>
      <c r="AI470" s="399"/>
    </row>
    <row r="471" ht="12.0" customHeight="1">
      <c r="A471" s="399"/>
      <c r="B471" s="436"/>
      <c r="C471" s="399"/>
      <c r="D471" s="469"/>
      <c r="E471" s="441" t="s">
        <v>609</v>
      </c>
      <c r="F471" s="399"/>
      <c r="G471" s="435" t="s">
        <v>357</v>
      </c>
      <c r="H471" s="435" t="s">
        <v>610</v>
      </c>
      <c r="I471" s="435" t="s">
        <v>611</v>
      </c>
      <c r="J471" s="435" t="s">
        <v>612</v>
      </c>
      <c r="K471" s="435" t="s">
        <v>613</v>
      </c>
      <c r="L471" s="435" t="s">
        <v>614</v>
      </c>
      <c r="M471" s="435" t="s">
        <v>615</v>
      </c>
      <c r="N471" s="399"/>
      <c r="O471" s="399"/>
      <c r="P471" s="435" t="s">
        <v>373</v>
      </c>
      <c r="Q471" s="399"/>
      <c r="R471" s="399"/>
      <c r="S471" s="400"/>
      <c r="T471" s="399"/>
      <c r="U471" s="400"/>
      <c r="V471" s="400"/>
      <c r="W471" s="400"/>
      <c r="X471" s="400"/>
      <c r="Y471" s="400"/>
      <c r="Z471" s="400"/>
      <c r="AA471" s="400"/>
      <c r="AB471" s="399"/>
      <c r="AC471" s="401"/>
      <c r="AD471" s="401"/>
      <c r="AE471" s="401"/>
      <c r="AF471" s="401"/>
      <c r="AG471" s="401"/>
      <c r="AH471" s="401"/>
      <c r="AI471" s="399"/>
    </row>
    <row r="472" ht="12.0" customHeight="1">
      <c r="A472" s="399"/>
      <c r="B472" s="436"/>
      <c r="C472" s="399"/>
      <c r="D472" s="424" t="s">
        <v>477</v>
      </c>
      <c r="E472" s="399" t="s">
        <v>1234</v>
      </c>
      <c r="F472" s="399"/>
      <c r="G472" s="436"/>
      <c r="H472" s="483">
        <v>5165.0</v>
      </c>
      <c r="I472" s="436"/>
      <c r="J472" s="455">
        <v>69.19155833333333</v>
      </c>
      <c r="K472" s="438">
        <v>-0.3</v>
      </c>
      <c r="L472" s="431">
        <v>89.94902583333334</v>
      </c>
      <c r="M472" s="431">
        <v>0.11104818004115227</v>
      </c>
      <c r="N472" s="482">
        <v>0.013333333333333334</v>
      </c>
      <c r="O472" s="399" t="s">
        <v>616</v>
      </c>
      <c r="P472" s="431">
        <v>1.0</v>
      </c>
      <c r="Q472" s="455">
        <v>68.86666666666667</v>
      </c>
      <c r="R472" s="399" t="s">
        <v>671</v>
      </c>
      <c r="S472" s="400"/>
      <c r="T472" s="399"/>
      <c r="U472" s="400"/>
      <c r="V472" s="400"/>
      <c r="W472" s="400"/>
      <c r="X472" s="400"/>
      <c r="Y472" s="400"/>
      <c r="Z472" s="400"/>
      <c r="AA472" s="400"/>
      <c r="AB472" s="399"/>
      <c r="AC472" s="401"/>
      <c r="AD472" s="401"/>
      <c r="AE472" s="401"/>
      <c r="AF472" s="401"/>
      <c r="AG472" s="401"/>
      <c r="AH472" s="401"/>
      <c r="AI472" s="399"/>
    </row>
    <row r="473" ht="12.0" customHeight="1">
      <c r="A473" s="399"/>
      <c r="B473" s="436"/>
      <c r="C473" s="399"/>
      <c r="D473" s="424" t="s">
        <v>477</v>
      </c>
      <c r="E473" s="399" t="s">
        <v>1235</v>
      </c>
      <c r="F473" s="399"/>
      <c r="G473" s="455"/>
      <c r="H473" s="483">
        <v>954.0</v>
      </c>
      <c r="I473" s="436"/>
      <c r="J473" s="455">
        <v>67.63712083333334</v>
      </c>
      <c r="K473" s="438">
        <v>-0.3</v>
      </c>
      <c r="L473" s="431">
        <v>87.92825708333335</v>
      </c>
      <c r="M473" s="431">
        <v>0.10855340380658438</v>
      </c>
      <c r="N473" s="482">
        <v>0.017666666666666667</v>
      </c>
      <c r="O473" s="399" t="s">
        <v>616</v>
      </c>
      <c r="P473" s="431">
        <v>1.0</v>
      </c>
      <c r="Q473" s="455">
        <v>16.854</v>
      </c>
      <c r="R473" s="399" t="s">
        <v>685</v>
      </c>
      <c r="S473" s="400"/>
      <c r="T473" s="399"/>
      <c r="U473" s="400"/>
      <c r="V473" s="400"/>
      <c r="W473" s="400"/>
      <c r="X473" s="400"/>
      <c r="Y473" s="400"/>
      <c r="Z473" s="400"/>
      <c r="AA473" s="400"/>
      <c r="AB473" s="399"/>
      <c r="AC473" s="401"/>
      <c r="AD473" s="401"/>
      <c r="AE473" s="401"/>
      <c r="AF473" s="401"/>
      <c r="AG473" s="401"/>
      <c r="AH473" s="401"/>
      <c r="AI473" s="399"/>
    </row>
    <row r="474" ht="12.0" customHeight="1">
      <c r="A474" s="399"/>
      <c r="B474" s="436"/>
      <c r="C474" s="399"/>
      <c r="D474" s="424" t="s">
        <v>477</v>
      </c>
      <c r="E474" s="399" t="s">
        <v>1236</v>
      </c>
      <c r="F474" s="399"/>
      <c r="G474" s="455"/>
      <c r="H474" s="483">
        <v>11.0</v>
      </c>
      <c r="I474" s="436"/>
      <c r="J474" s="455">
        <v>2.15985</v>
      </c>
      <c r="K474" s="438">
        <v>-0.3</v>
      </c>
      <c r="L474" s="431">
        <v>2.807805</v>
      </c>
      <c r="M474" s="431">
        <v>0.003466425925925926</v>
      </c>
      <c r="N474" s="482">
        <v>0.10666666666666666</v>
      </c>
      <c r="O474" s="399" t="s">
        <v>616</v>
      </c>
      <c r="P474" s="431">
        <v>1.0</v>
      </c>
      <c r="Q474" s="455">
        <v>1.1733333333333333</v>
      </c>
      <c r="R474" s="399" t="s">
        <v>919</v>
      </c>
      <c r="S474" s="400"/>
      <c r="T474" s="399"/>
      <c r="U474" s="400"/>
      <c r="V474" s="400"/>
      <c r="W474" s="400"/>
      <c r="X474" s="400"/>
      <c r="Y474" s="400"/>
      <c r="Z474" s="400"/>
      <c r="AA474" s="400"/>
      <c r="AB474" s="399"/>
      <c r="AC474" s="401"/>
      <c r="AD474" s="401"/>
      <c r="AE474" s="401"/>
      <c r="AF474" s="401"/>
      <c r="AG474" s="401"/>
      <c r="AH474" s="401"/>
      <c r="AI474" s="399"/>
    </row>
    <row r="475" ht="12.0" customHeight="1">
      <c r="A475" s="399"/>
      <c r="B475" s="436"/>
      <c r="C475" s="399"/>
      <c r="D475" s="424" t="s">
        <v>477</v>
      </c>
      <c r="E475" s="399" t="s">
        <v>688</v>
      </c>
      <c r="F475" s="399"/>
      <c r="G475" s="455"/>
      <c r="H475" s="483"/>
      <c r="I475" s="436"/>
      <c r="J475" s="455"/>
      <c r="K475" s="438">
        <v>-0.3</v>
      </c>
      <c r="L475" s="431">
        <v>0.0</v>
      </c>
      <c r="M475" s="431">
        <v>0.0</v>
      </c>
      <c r="N475" s="482">
        <v>0.178</v>
      </c>
      <c r="O475" s="399" t="s">
        <v>616</v>
      </c>
      <c r="P475" s="431">
        <v>1.0</v>
      </c>
      <c r="Q475" s="455">
        <v>0.0</v>
      </c>
      <c r="R475" s="399" t="s">
        <v>920</v>
      </c>
      <c r="S475" s="400"/>
      <c r="T475" s="399"/>
      <c r="U475" s="400"/>
      <c r="V475" s="400"/>
      <c r="W475" s="400"/>
      <c r="X475" s="400"/>
      <c r="Y475" s="400"/>
      <c r="Z475" s="400"/>
      <c r="AA475" s="400"/>
      <c r="AB475" s="399"/>
      <c r="AC475" s="401"/>
      <c r="AD475" s="401"/>
      <c r="AE475" s="401"/>
      <c r="AF475" s="401"/>
      <c r="AG475" s="401"/>
      <c r="AH475" s="401"/>
      <c r="AI475" s="399"/>
    </row>
    <row r="476" ht="12.0" customHeight="1">
      <c r="A476" s="399"/>
      <c r="B476" s="436"/>
      <c r="C476" s="399"/>
      <c r="D476" s="424" t="s">
        <v>477</v>
      </c>
      <c r="E476" s="399" t="s">
        <v>1237</v>
      </c>
      <c r="F476" s="399"/>
      <c r="G476" s="455"/>
      <c r="H476" s="483"/>
      <c r="I476" s="436"/>
      <c r="J476" s="455">
        <v>43.0</v>
      </c>
      <c r="K476" s="438">
        <v>-0.3</v>
      </c>
      <c r="L476" s="431">
        <v>55.9</v>
      </c>
      <c r="M476" s="431">
        <v>0.06901234567901235</v>
      </c>
      <c r="N476" s="482"/>
      <c r="O476" s="399"/>
      <c r="P476" s="399"/>
      <c r="Q476" s="455"/>
      <c r="R476" s="399"/>
      <c r="S476" s="400"/>
      <c r="T476" s="399"/>
      <c r="U476" s="400"/>
      <c r="V476" s="400"/>
      <c r="W476" s="400"/>
      <c r="X476" s="400"/>
      <c r="Y476" s="400"/>
      <c r="Z476" s="400"/>
      <c r="AA476" s="400"/>
      <c r="AB476" s="399"/>
      <c r="AC476" s="401"/>
      <c r="AD476" s="401"/>
      <c r="AE476" s="401"/>
      <c r="AF476" s="401"/>
      <c r="AG476" s="401"/>
      <c r="AH476" s="401"/>
      <c r="AI476" s="399"/>
    </row>
    <row r="477" ht="12.0" customHeight="1">
      <c r="A477" s="399"/>
      <c r="B477" s="436"/>
      <c r="C477" s="399"/>
      <c r="D477" s="424" t="s">
        <v>478</v>
      </c>
      <c r="E477" s="399" t="s">
        <v>1239</v>
      </c>
      <c r="F477" s="399"/>
      <c r="G477" s="436"/>
      <c r="H477" s="483">
        <v>273.0</v>
      </c>
      <c r="I477" s="436"/>
      <c r="J477" s="455">
        <v>23.750999999999998</v>
      </c>
      <c r="K477" s="438">
        <v>-0.3</v>
      </c>
      <c r="L477" s="431">
        <v>30.876299999999997</v>
      </c>
      <c r="M477" s="431">
        <v>0.321628125</v>
      </c>
      <c r="N477" s="482">
        <v>0.013333333333333334</v>
      </c>
      <c r="O477" s="399" t="s">
        <v>616</v>
      </c>
      <c r="P477" s="399">
        <v>1.3499999999999999</v>
      </c>
      <c r="Q477" s="455">
        <v>4.914</v>
      </c>
      <c r="R477" s="399" t="s">
        <v>1283</v>
      </c>
      <c r="S477" s="400"/>
      <c r="T477" s="399"/>
      <c r="U477" s="400"/>
      <c r="V477" s="400"/>
      <c r="W477" s="400"/>
      <c r="X477" s="400"/>
      <c r="Y477" s="400"/>
      <c r="Z477" s="400"/>
      <c r="AA477" s="400"/>
      <c r="AB477" s="399"/>
      <c r="AC477" s="401"/>
      <c r="AD477" s="401"/>
      <c r="AE477" s="401"/>
      <c r="AF477" s="401"/>
      <c r="AG477" s="401"/>
      <c r="AH477" s="401"/>
      <c r="AI477" s="399"/>
    </row>
    <row r="478" ht="12.0" customHeight="1">
      <c r="A478" s="399"/>
      <c r="B478" s="436"/>
      <c r="C478" s="399"/>
      <c r="D478" s="424" t="s">
        <v>478</v>
      </c>
      <c r="E478" s="399" t="s">
        <v>1240</v>
      </c>
      <c r="F478" s="399"/>
      <c r="G478" s="455"/>
      <c r="H478" s="483"/>
      <c r="I478" s="436"/>
      <c r="J478" s="455"/>
      <c r="K478" s="438">
        <v>-0.3</v>
      </c>
      <c r="L478" s="431">
        <v>0.0</v>
      </c>
      <c r="M478" s="431">
        <v>0.0</v>
      </c>
      <c r="N478" s="482">
        <v>0.017666666666666667</v>
      </c>
      <c r="O478" s="399" t="s">
        <v>616</v>
      </c>
      <c r="P478" s="399">
        <v>1.3499999999999999</v>
      </c>
      <c r="Q478" s="455">
        <v>0.0</v>
      </c>
      <c r="R478" s="399" t="s">
        <v>1241</v>
      </c>
      <c r="S478" s="400"/>
      <c r="T478" s="399"/>
      <c r="U478" s="400"/>
      <c r="V478" s="400"/>
      <c r="W478" s="400"/>
      <c r="X478" s="400"/>
      <c r="Y478" s="400"/>
      <c r="Z478" s="400"/>
      <c r="AA478" s="400"/>
      <c r="AB478" s="399"/>
      <c r="AC478" s="401"/>
      <c r="AD478" s="401"/>
      <c r="AE478" s="401"/>
      <c r="AF478" s="401"/>
      <c r="AG478" s="401"/>
      <c r="AH478" s="401"/>
      <c r="AI478" s="399"/>
    </row>
    <row r="479" ht="12.0" customHeight="1">
      <c r="A479" s="399"/>
      <c r="B479" s="436"/>
      <c r="C479" s="399"/>
      <c r="D479" s="424" t="s">
        <v>478</v>
      </c>
      <c r="E479" s="399" t="s">
        <v>1242</v>
      </c>
      <c r="F479" s="399"/>
      <c r="G479" s="436"/>
      <c r="H479" s="483"/>
      <c r="I479" s="436"/>
      <c r="J479" s="455"/>
      <c r="K479" s="438">
        <v>-0.3</v>
      </c>
      <c r="L479" s="478">
        <v>0.0</v>
      </c>
      <c r="M479" s="478">
        <v>0.0</v>
      </c>
      <c r="N479" s="482">
        <v>0.10666666666666666</v>
      </c>
      <c r="O479" s="399" t="s">
        <v>616</v>
      </c>
      <c r="P479" s="399">
        <v>1.3499999999999999</v>
      </c>
      <c r="Q479" s="479">
        <v>0.0</v>
      </c>
      <c r="R479" s="399" t="s">
        <v>1284</v>
      </c>
      <c r="S479" s="400"/>
      <c r="T479" s="399"/>
      <c r="U479" s="400"/>
      <c r="V479" s="400"/>
      <c r="W479" s="400"/>
      <c r="X479" s="400"/>
      <c r="Y479" s="400"/>
      <c r="Z479" s="400"/>
      <c r="AA479" s="400"/>
      <c r="AB479" s="399"/>
      <c r="AC479" s="401"/>
      <c r="AD479" s="401"/>
      <c r="AE479" s="401"/>
      <c r="AF479" s="401"/>
      <c r="AG479" s="401"/>
      <c r="AH479" s="401"/>
      <c r="AI479" s="399"/>
    </row>
    <row r="480" ht="12.0" customHeight="1">
      <c r="A480" s="399"/>
      <c r="B480" s="436"/>
      <c r="C480" s="399"/>
      <c r="D480" s="399"/>
      <c r="E480" s="399"/>
      <c r="F480" s="399"/>
      <c r="G480" s="436"/>
      <c r="H480" s="455"/>
      <c r="I480" s="399"/>
      <c r="J480" s="455"/>
      <c r="K480" s="438"/>
      <c r="L480" s="431">
        <v>267.4613879166667</v>
      </c>
      <c r="M480" s="431">
        <v>0.6137084804526749</v>
      </c>
      <c r="N480" s="436"/>
      <c r="O480" s="399"/>
      <c r="P480" s="399"/>
      <c r="Q480" s="455">
        <v>91.808</v>
      </c>
      <c r="R480" s="399"/>
      <c r="S480" s="400"/>
      <c r="T480" s="399"/>
      <c r="U480" s="400"/>
      <c r="V480" s="400"/>
      <c r="W480" s="400"/>
      <c r="X480" s="400"/>
      <c r="Y480" s="400"/>
      <c r="Z480" s="400"/>
      <c r="AA480" s="400"/>
      <c r="AB480" s="399"/>
      <c r="AC480" s="401"/>
      <c r="AD480" s="401"/>
      <c r="AE480" s="401"/>
      <c r="AF480" s="401"/>
      <c r="AG480" s="401"/>
      <c r="AH480" s="401"/>
      <c r="AI480" s="399"/>
    </row>
    <row r="481" ht="12.0" customHeight="1">
      <c r="A481" s="399"/>
      <c r="B481" s="436"/>
      <c r="C481" s="399"/>
      <c r="D481" s="399"/>
      <c r="E481" s="399"/>
      <c r="F481" s="399"/>
      <c r="G481" s="436"/>
      <c r="H481" s="455"/>
      <c r="I481" s="399"/>
      <c r="J481" s="455"/>
      <c r="K481" s="438"/>
      <c r="L481" s="431"/>
      <c r="M481" s="431"/>
      <c r="N481" s="436"/>
      <c r="O481" s="399"/>
      <c r="P481" s="455"/>
      <c r="Q481" s="399"/>
      <c r="R481" s="399"/>
      <c r="S481" s="400"/>
      <c r="T481" s="399"/>
      <c r="U481" s="400"/>
      <c r="V481" s="400"/>
      <c r="W481" s="400"/>
      <c r="X481" s="400"/>
      <c r="Y481" s="400"/>
      <c r="Z481" s="400"/>
      <c r="AA481" s="400"/>
      <c r="AB481" s="399"/>
      <c r="AC481" s="401"/>
      <c r="AD481" s="401"/>
      <c r="AE481" s="401"/>
      <c r="AF481" s="401"/>
      <c r="AG481" s="401"/>
      <c r="AH481" s="401"/>
      <c r="AI481" s="399"/>
    </row>
    <row r="482" ht="12.0" customHeight="1">
      <c r="A482" s="399"/>
      <c r="B482" s="436"/>
      <c r="C482" s="399"/>
      <c r="D482" s="399"/>
      <c r="E482" s="441" t="s">
        <v>544</v>
      </c>
      <c r="F482" s="435" t="s">
        <v>649</v>
      </c>
      <c r="G482" s="435" t="s">
        <v>553</v>
      </c>
      <c r="H482" s="479" t="s">
        <v>631</v>
      </c>
      <c r="I482" s="435" t="s">
        <v>632</v>
      </c>
      <c r="J482" s="479" t="s">
        <v>633</v>
      </c>
      <c r="K482" s="442" t="s">
        <v>634</v>
      </c>
      <c r="L482" s="479" t="s">
        <v>635</v>
      </c>
      <c r="M482" s="431"/>
      <c r="N482" s="436"/>
      <c r="O482" s="399"/>
      <c r="P482" s="455"/>
      <c r="Q482" s="399"/>
      <c r="R482" s="399"/>
      <c r="S482" s="400"/>
      <c r="T482" s="399"/>
      <c r="U482" s="400"/>
      <c r="V482" s="400"/>
      <c r="W482" s="400"/>
      <c r="X482" s="400"/>
      <c r="Y482" s="400"/>
      <c r="Z482" s="400"/>
      <c r="AA482" s="400"/>
      <c r="AB482" s="399"/>
      <c r="AC482" s="401"/>
      <c r="AD482" s="401"/>
      <c r="AE482" s="401"/>
      <c r="AF482" s="401"/>
      <c r="AG482" s="401"/>
      <c r="AH482" s="401"/>
      <c r="AI482" s="399"/>
    </row>
    <row r="483" ht="12.0" customHeight="1">
      <c r="A483" s="399"/>
      <c r="B483" s="436"/>
      <c r="C483" s="399"/>
      <c r="D483" s="399"/>
      <c r="E483" s="399" t="s">
        <v>636</v>
      </c>
      <c r="F483" s="399"/>
      <c r="G483" s="480">
        <v>236.58508791666668</v>
      </c>
      <c r="H483" s="480">
        <v>0.2920803554526749</v>
      </c>
      <c r="I483" s="456">
        <v>0.0</v>
      </c>
      <c r="J483" s="456">
        <v>146.04017772633745</v>
      </c>
      <c r="K483" s="456">
        <v>946.3403516666667</v>
      </c>
      <c r="L483" s="456">
        <v>1092.380529393004</v>
      </c>
      <c r="M483" s="431"/>
      <c r="N483" s="436"/>
      <c r="O483" s="399"/>
      <c r="P483" s="455"/>
      <c r="Q483" s="399"/>
      <c r="R483" s="399"/>
      <c r="S483" s="400"/>
      <c r="T483" s="399"/>
      <c r="U483" s="400"/>
      <c r="V483" s="400"/>
      <c r="W483" s="400"/>
      <c r="X483" s="400"/>
      <c r="Y483" s="400"/>
      <c r="Z483" s="400"/>
      <c r="AA483" s="400"/>
      <c r="AB483" s="399"/>
      <c r="AC483" s="401"/>
      <c r="AD483" s="401"/>
      <c r="AE483" s="401"/>
      <c r="AF483" s="401"/>
      <c r="AG483" s="401"/>
      <c r="AH483" s="401"/>
      <c r="AI483" s="399"/>
    </row>
    <row r="484" ht="12.0" customHeight="1">
      <c r="A484" s="399"/>
      <c r="B484" s="436"/>
      <c r="C484" s="399"/>
      <c r="D484" s="399"/>
      <c r="E484" s="399" t="s">
        <v>478</v>
      </c>
      <c r="F484" s="399"/>
      <c r="G484" s="480">
        <v>30.876299999999997</v>
      </c>
      <c r="H484" s="480">
        <v>0.321628125</v>
      </c>
      <c r="I484" s="456">
        <v>0.0</v>
      </c>
      <c r="J484" s="456">
        <v>0.0</v>
      </c>
      <c r="K484" s="456">
        <v>1646.633079</v>
      </c>
      <c r="L484" s="456">
        <v>1646.633079</v>
      </c>
      <c r="M484" s="431"/>
      <c r="N484" s="436"/>
      <c r="O484" s="399"/>
      <c r="P484" s="455"/>
      <c r="Q484" s="399"/>
      <c r="R484" s="399"/>
      <c r="S484" s="400"/>
      <c r="T484" s="399"/>
      <c r="U484" s="400"/>
      <c r="V484" s="400"/>
      <c r="W484" s="400"/>
      <c r="X484" s="400"/>
      <c r="Y484" s="400"/>
      <c r="Z484" s="400"/>
      <c r="AA484" s="400"/>
      <c r="AB484" s="399"/>
      <c r="AC484" s="401"/>
      <c r="AD484" s="401"/>
      <c r="AE484" s="401"/>
      <c r="AF484" s="401"/>
      <c r="AG484" s="401"/>
      <c r="AH484" s="401"/>
      <c r="AI484" s="399"/>
    </row>
    <row r="485" ht="12.0" customHeight="1">
      <c r="A485" s="399"/>
      <c r="B485" s="436"/>
      <c r="C485" s="399"/>
      <c r="D485" s="399"/>
      <c r="E485" s="399"/>
      <c r="F485" s="399"/>
      <c r="G485" s="399"/>
      <c r="H485" s="399"/>
      <c r="I485" s="399"/>
      <c r="J485" s="436"/>
      <c r="K485" s="455"/>
      <c r="L485" s="436"/>
      <c r="M485" s="399"/>
      <c r="N485" s="399"/>
      <c r="O485" s="436"/>
      <c r="P485" s="399"/>
      <c r="Q485" s="399"/>
      <c r="R485" s="399"/>
      <c r="S485" s="400"/>
      <c r="T485" s="399"/>
      <c r="U485" s="400"/>
      <c r="V485" s="400"/>
      <c r="W485" s="400"/>
      <c r="X485" s="400"/>
      <c r="Y485" s="400"/>
      <c r="Z485" s="400"/>
      <c r="AA485" s="400"/>
      <c r="AB485" s="399"/>
      <c r="AC485" s="401"/>
      <c r="AD485" s="401"/>
      <c r="AE485" s="401"/>
      <c r="AF485" s="401"/>
      <c r="AG485" s="401"/>
      <c r="AH485" s="401"/>
      <c r="AI485" s="399"/>
    </row>
    <row r="486" ht="12.0" customHeight="1">
      <c r="A486" s="399"/>
      <c r="B486" s="436"/>
      <c r="C486" s="469" t="s">
        <v>1285</v>
      </c>
      <c r="D486" s="399" t="s">
        <v>923</v>
      </c>
      <c r="E486" s="399"/>
      <c r="F486" s="399"/>
      <c r="G486" s="399"/>
      <c r="H486" s="436" t="s">
        <v>410</v>
      </c>
      <c r="I486" s="423">
        <v>227.33999999999997</v>
      </c>
      <c r="J486" s="470">
        <v>1.0</v>
      </c>
      <c r="K486" s="431">
        <v>227.33999999999997</v>
      </c>
      <c r="L486" s="468">
        <v>0.0</v>
      </c>
      <c r="M486" s="431">
        <v>0.0</v>
      </c>
      <c r="N486" s="431"/>
      <c r="O486" s="431"/>
      <c r="P486" s="430"/>
      <c r="Q486" s="468">
        <v>3249.6</v>
      </c>
      <c r="R486" s="468"/>
      <c r="S486" s="400"/>
      <c r="T486" s="439">
        <v>0.0</v>
      </c>
      <c r="U486" s="400">
        <v>0.0</v>
      </c>
      <c r="V486" s="400"/>
      <c r="W486" s="400"/>
      <c r="X486" s="400"/>
      <c r="Y486" s="400">
        <v>15004.325925925928</v>
      </c>
      <c r="Z486" s="400"/>
      <c r="AA486" s="400">
        <v>15004.325925925928</v>
      </c>
      <c r="AB486" s="399"/>
      <c r="AC486" s="401"/>
      <c r="AD486" s="401"/>
      <c r="AE486" s="401"/>
      <c r="AF486" s="401"/>
      <c r="AG486" s="401"/>
      <c r="AH486" s="401"/>
      <c r="AI486" s="399"/>
    </row>
    <row r="487" ht="12.0" customHeight="1">
      <c r="A487" s="399"/>
      <c r="B487" s="436"/>
      <c r="C487" s="399"/>
      <c r="D487" s="399"/>
      <c r="E487" s="399"/>
      <c r="F487" s="399"/>
      <c r="G487" s="436"/>
      <c r="H487" s="436"/>
      <c r="I487" s="399"/>
      <c r="J487" s="436"/>
      <c r="K487" s="455"/>
      <c r="L487" s="436"/>
      <c r="M487" s="399"/>
      <c r="N487" s="399"/>
      <c r="O487" s="436"/>
      <c r="P487" s="399"/>
      <c r="Q487" s="399"/>
      <c r="R487" s="399"/>
      <c r="S487" s="400"/>
      <c r="T487" s="399"/>
      <c r="U487" s="400"/>
      <c r="V487" s="400"/>
      <c r="W487" s="400"/>
      <c r="X487" s="400"/>
      <c r="Y487" s="400"/>
      <c r="Z487" s="400"/>
      <c r="AA487" s="400"/>
      <c r="AB487" s="399"/>
      <c r="AC487" s="401"/>
      <c r="AD487" s="401"/>
      <c r="AE487" s="401"/>
      <c r="AF487" s="401"/>
      <c r="AG487" s="401"/>
      <c r="AH487" s="401"/>
      <c r="AI487" s="399"/>
    </row>
    <row r="488" ht="12.0" customHeight="1">
      <c r="A488" s="399"/>
      <c r="B488" s="436"/>
      <c r="C488" s="399"/>
      <c r="D488" s="399"/>
      <c r="E488" s="399"/>
      <c r="F488" s="399"/>
      <c r="G488" s="399"/>
      <c r="H488" s="399"/>
      <c r="I488" s="399"/>
      <c r="J488" s="399"/>
      <c r="K488" s="436" t="s">
        <v>607</v>
      </c>
      <c r="L488" s="436" t="s">
        <v>541</v>
      </c>
      <c r="M488" s="436" t="s">
        <v>648</v>
      </c>
      <c r="N488" s="399"/>
      <c r="O488" s="399"/>
      <c r="P488" s="436"/>
      <c r="Q488" s="399"/>
      <c r="R488" s="399"/>
      <c r="S488" s="400"/>
      <c r="T488" s="399"/>
      <c r="U488" s="400"/>
      <c r="V488" s="400"/>
      <c r="W488" s="400"/>
      <c r="X488" s="400"/>
      <c r="Y488" s="400"/>
      <c r="Z488" s="400"/>
      <c r="AA488" s="400"/>
      <c r="AB488" s="399"/>
      <c r="AC488" s="401"/>
      <c r="AD488" s="401"/>
      <c r="AE488" s="401"/>
      <c r="AF488" s="401"/>
      <c r="AG488" s="401"/>
      <c r="AH488" s="401"/>
      <c r="AI488" s="399"/>
    </row>
    <row r="489" ht="12.0" customHeight="1">
      <c r="A489" s="399"/>
      <c r="B489" s="436"/>
      <c r="C489" s="399"/>
      <c r="D489" s="469"/>
      <c r="E489" s="441" t="s">
        <v>609</v>
      </c>
      <c r="F489" s="399"/>
      <c r="G489" s="435" t="s">
        <v>357</v>
      </c>
      <c r="H489" s="435" t="s">
        <v>610</v>
      </c>
      <c r="I489" s="435" t="s">
        <v>611</v>
      </c>
      <c r="J489" s="435" t="s">
        <v>612</v>
      </c>
      <c r="K489" s="435" t="s">
        <v>613</v>
      </c>
      <c r="L489" s="435" t="s">
        <v>614</v>
      </c>
      <c r="M489" s="435" t="s">
        <v>615</v>
      </c>
      <c r="N489" s="399"/>
      <c r="O489" s="399"/>
      <c r="P489" s="435" t="s">
        <v>373</v>
      </c>
      <c r="Q489" s="399"/>
      <c r="R489" s="399"/>
      <c r="S489" s="400"/>
      <c r="T489" s="399"/>
      <c r="U489" s="400"/>
      <c r="V489" s="400"/>
      <c r="W489" s="400"/>
      <c r="X489" s="400"/>
      <c r="Y489" s="400"/>
      <c r="Z489" s="400"/>
      <c r="AA489" s="400"/>
      <c r="AB489" s="399"/>
      <c r="AC489" s="401"/>
      <c r="AD489" s="401"/>
      <c r="AE489" s="401"/>
      <c r="AF489" s="401"/>
      <c r="AG489" s="401"/>
      <c r="AH489" s="401"/>
      <c r="AI489" s="399"/>
    </row>
    <row r="490" ht="12.0" customHeight="1">
      <c r="A490" s="399"/>
      <c r="B490" s="436"/>
      <c r="C490" s="399"/>
      <c r="D490" s="399" t="s">
        <v>477</v>
      </c>
      <c r="E490" s="399" t="s">
        <v>1267</v>
      </c>
      <c r="F490" s="399"/>
      <c r="G490" s="483">
        <v>51.0</v>
      </c>
      <c r="H490" s="455"/>
      <c r="I490" s="399"/>
      <c r="J490" s="455">
        <v>905.0</v>
      </c>
      <c r="K490" s="438">
        <v>-0.3</v>
      </c>
      <c r="L490" s="431">
        <v>1176.5</v>
      </c>
      <c r="M490" s="431">
        <v>1.452469135802469</v>
      </c>
      <c r="N490" s="436">
        <v>2.0</v>
      </c>
      <c r="O490" s="399" t="s">
        <v>629</v>
      </c>
      <c r="P490" s="431">
        <v>1.0</v>
      </c>
      <c r="Q490" s="455">
        <v>102.0</v>
      </c>
      <c r="R490" s="424" t="s">
        <v>1268</v>
      </c>
      <c r="S490" s="400"/>
      <c r="T490" s="399"/>
      <c r="U490" s="400"/>
      <c r="V490" s="400"/>
      <c r="W490" s="400"/>
      <c r="X490" s="400"/>
      <c r="Y490" s="400"/>
      <c r="Z490" s="400"/>
      <c r="AA490" s="400"/>
      <c r="AB490" s="399"/>
      <c r="AC490" s="401"/>
      <c r="AD490" s="401"/>
      <c r="AE490" s="401"/>
      <c r="AF490" s="401"/>
      <c r="AG490" s="401"/>
      <c r="AH490" s="401"/>
      <c r="AI490" s="399"/>
    </row>
    <row r="491" ht="12.0" customHeight="1">
      <c r="A491" s="399"/>
      <c r="B491" s="436"/>
      <c r="C491" s="399"/>
      <c r="D491" s="399" t="s">
        <v>477</v>
      </c>
      <c r="E491" s="399" t="s">
        <v>1269</v>
      </c>
      <c r="F491" s="399"/>
      <c r="G491" s="483">
        <v>2.0</v>
      </c>
      <c r="H491" s="455"/>
      <c r="I491" s="399"/>
      <c r="J491" s="455">
        <v>244.0</v>
      </c>
      <c r="K491" s="438">
        <v>-0.3</v>
      </c>
      <c r="L491" s="431">
        <v>317.2</v>
      </c>
      <c r="M491" s="431">
        <v>0.3916049382716049</v>
      </c>
      <c r="N491" s="436">
        <v>4.0</v>
      </c>
      <c r="O491" s="399" t="s">
        <v>629</v>
      </c>
      <c r="P491" s="431">
        <v>1.0</v>
      </c>
      <c r="Q491" s="455">
        <v>8.0</v>
      </c>
      <c r="R491" s="424" t="s">
        <v>651</v>
      </c>
      <c r="S491" s="400"/>
      <c r="T491" s="399"/>
      <c r="U491" s="400"/>
      <c r="V491" s="400"/>
      <c r="W491" s="400"/>
      <c r="X491" s="400"/>
      <c r="Y491" s="400"/>
      <c r="Z491" s="400"/>
      <c r="AA491" s="400"/>
      <c r="AB491" s="399"/>
      <c r="AC491" s="401"/>
      <c r="AD491" s="401"/>
      <c r="AE491" s="401"/>
      <c r="AF491" s="401"/>
      <c r="AG491" s="401"/>
      <c r="AH491" s="401"/>
      <c r="AI491" s="399"/>
    </row>
    <row r="492" ht="12.0" customHeight="1">
      <c r="A492" s="399"/>
      <c r="B492" s="436"/>
      <c r="C492" s="399"/>
      <c r="D492" s="399" t="s">
        <v>477</v>
      </c>
      <c r="E492" s="399" t="s">
        <v>1270</v>
      </c>
      <c r="F492" s="399"/>
      <c r="G492" s="483">
        <v>1.0</v>
      </c>
      <c r="H492" s="455"/>
      <c r="I492" s="399"/>
      <c r="J492" s="455">
        <v>576.0</v>
      </c>
      <c r="K492" s="438">
        <v>-0.3</v>
      </c>
      <c r="L492" s="431">
        <v>748.8000000000001</v>
      </c>
      <c r="M492" s="431">
        <v>0.9244444444444445</v>
      </c>
      <c r="N492" s="436">
        <v>13.0</v>
      </c>
      <c r="O492" s="399" t="s">
        <v>629</v>
      </c>
      <c r="P492" s="431">
        <v>1.0</v>
      </c>
      <c r="Q492" s="455">
        <v>13.0</v>
      </c>
      <c r="R492" s="424" t="s">
        <v>1271</v>
      </c>
      <c r="S492" s="400"/>
      <c r="T492" s="399"/>
      <c r="U492" s="400"/>
      <c r="V492" s="400"/>
      <c r="W492" s="400"/>
      <c r="X492" s="400"/>
      <c r="Y492" s="400"/>
      <c r="Z492" s="400"/>
      <c r="AA492" s="400"/>
      <c r="AB492" s="399"/>
      <c r="AC492" s="401"/>
      <c r="AD492" s="401"/>
      <c r="AE492" s="401"/>
      <c r="AF492" s="401"/>
      <c r="AG492" s="401"/>
      <c r="AH492" s="401"/>
      <c r="AI492" s="399"/>
    </row>
    <row r="493" ht="12.0" customHeight="1">
      <c r="A493" s="399"/>
      <c r="B493" s="436"/>
      <c r="C493" s="399"/>
      <c r="D493" s="399" t="s">
        <v>478</v>
      </c>
      <c r="E493" s="399" t="s">
        <v>1267</v>
      </c>
      <c r="F493" s="399"/>
      <c r="G493" s="483"/>
      <c r="H493" s="455"/>
      <c r="I493" s="399"/>
      <c r="J493" s="455"/>
      <c r="K493" s="438">
        <v>-0.3</v>
      </c>
      <c r="L493" s="431">
        <v>0.0</v>
      </c>
      <c r="M493" s="431">
        <v>0.0</v>
      </c>
      <c r="N493" s="436">
        <v>3.0</v>
      </c>
      <c r="O493" s="399" t="s">
        <v>629</v>
      </c>
      <c r="P493" s="431">
        <v>1.0</v>
      </c>
      <c r="Q493" s="455">
        <v>0.0</v>
      </c>
      <c r="R493" s="424" t="s">
        <v>1268</v>
      </c>
      <c r="S493" s="400"/>
      <c r="T493" s="399"/>
      <c r="U493" s="400"/>
      <c r="V493" s="400"/>
      <c r="W493" s="400"/>
      <c r="X493" s="400"/>
      <c r="Y493" s="400"/>
      <c r="Z493" s="400"/>
      <c r="AA493" s="400"/>
      <c r="AB493" s="399"/>
      <c r="AC493" s="401"/>
      <c r="AD493" s="401"/>
      <c r="AE493" s="401"/>
      <c r="AF493" s="401"/>
      <c r="AG493" s="401"/>
      <c r="AH493" s="401"/>
      <c r="AI493" s="399"/>
    </row>
    <row r="494" ht="12.0" customHeight="1">
      <c r="A494" s="399"/>
      <c r="B494" s="436"/>
      <c r="C494" s="399"/>
      <c r="D494" s="399" t="s">
        <v>478</v>
      </c>
      <c r="E494" s="399" t="s">
        <v>1269</v>
      </c>
      <c r="F494" s="399"/>
      <c r="G494" s="483"/>
      <c r="H494" s="455"/>
      <c r="I494" s="399"/>
      <c r="J494" s="455"/>
      <c r="K494" s="438">
        <v>-0.3</v>
      </c>
      <c r="L494" s="431">
        <v>0.0</v>
      </c>
      <c r="M494" s="431">
        <v>0.0</v>
      </c>
      <c r="N494" s="436">
        <v>7.0</v>
      </c>
      <c r="O494" s="399" t="s">
        <v>629</v>
      </c>
      <c r="P494" s="431">
        <v>1.0</v>
      </c>
      <c r="Q494" s="455">
        <v>0.0</v>
      </c>
      <c r="R494" s="424" t="s">
        <v>651</v>
      </c>
      <c r="S494" s="400"/>
      <c r="T494" s="399"/>
      <c r="U494" s="400"/>
      <c r="V494" s="400"/>
      <c r="W494" s="400"/>
      <c r="X494" s="400"/>
      <c r="Y494" s="400"/>
      <c r="Z494" s="400"/>
      <c r="AA494" s="400"/>
      <c r="AB494" s="399"/>
      <c r="AC494" s="401"/>
      <c r="AD494" s="401"/>
      <c r="AE494" s="401"/>
      <c r="AF494" s="401"/>
      <c r="AG494" s="401"/>
      <c r="AH494" s="401"/>
      <c r="AI494" s="399"/>
    </row>
    <row r="495" ht="12.0" customHeight="1">
      <c r="A495" s="399"/>
      <c r="B495" s="436"/>
      <c r="C495" s="399"/>
      <c r="D495" s="399" t="s">
        <v>478</v>
      </c>
      <c r="E495" s="399" t="s">
        <v>1270</v>
      </c>
      <c r="F495" s="399"/>
      <c r="G495" s="483"/>
      <c r="H495" s="455"/>
      <c r="I495" s="399"/>
      <c r="J495" s="455"/>
      <c r="K495" s="438">
        <v>-0.3</v>
      </c>
      <c r="L495" s="431">
        <v>0.0</v>
      </c>
      <c r="M495" s="431">
        <v>0.0</v>
      </c>
      <c r="N495" s="436">
        <v>20.0</v>
      </c>
      <c r="O495" s="399" t="s">
        <v>629</v>
      </c>
      <c r="P495" s="431">
        <v>1.0</v>
      </c>
      <c r="Q495" s="455">
        <v>0.0</v>
      </c>
      <c r="R495" s="424" t="s">
        <v>1272</v>
      </c>
      <c r="S495" s="400"/>
      <c r="T495" s="399"/>
      <c r="U495" s="400"/>
      <c r="V495" s="400"/>
      <c r="W495" s="400"/>
      <c r="X495" s="400"/>
      <c r="Y495" s="400"/>
      <c r="Z495" s="400"/>
      <c r="AA495" s="400"/>
      <c r="AB495" s="399"/>
      <c r="AC495" s="401"/>
      <c r="AD495" s="401"/>
      <c r="AE495" s="401"/>
      <c r="AF495" s="401"/>
      <c r="AG495" s="401"/>
      <c r="AH495" s="401"/>
      <c r="AI495" s="399"/>
    </row>
    <row r="496" ht="12.0" customHeight="1">
      <c r="A496" s="399"/>
      <c r="B496" s="436"/>
      <c r="C496" s="399"/>
      <c r="D496" s="399" t="s">
        <v>478</v>
      </c>
      <c r="E496" s="399" t="s">
        <v>662</v>
      </c>
      <c r="F496" s="399"/>
      <c r="G496" s="436"/>
      <c r="H496" s="483"/>
      <c r="I496" s="436"/>
      <c r="J496" s="455"/>
      <c r="K496" s="438">
        <v>0.5</v>
      </c>
      <c r="L496" s="431">
        <v>0.0</v>
      </c>
      <c r="M496" s="431">
        <v>0.0</v>
      </c>
      <c r="N496" s="436">
        <v>0.12</v>
      </c>
      <c r="O496" s="399" t="s">
        <v>616</v>
      </c>
      <c r="P496" s="431">
        <v>1.0</v>
      </c>
      <c r="Q496" s="455">
        <v>0.0</v>
      </c>
      <c r="R496" s="424" t="s">
        <v>1273</v>
      </c>
      <c r="S496" s="400"/>
      <c r="T496" s="399"/>
      <c r="U496" s="400"/>
      <c r="V496" s="400"/>
      <c r="W496" s="400"/>
      <c r="X496" s="400"/>
      <c r="Y496" s="400"/>
      <c r="Z496" s="400"/>
      <c r="AA496" s="400"/>
      <c r="AB496" s="399"/>
      <c r="AC496" s="401"/>
      <c r="AD496" s="401"/>
      <c r="AE496" s="401"/>
      <c r="AF496" s="401"/>
      <c r="AG496" s="401"/>
      <c r="AH496" s="401"/>
      <c r="AI496" s="399"/>
    </row>
    <row r="497" ht="12.0" customHeight="1">
      <c r="A497" s="399"/>
      <c r="B497" s="436"/>
      <c r="C497" s="399"/>
      <c r="D497" s="424" t="s">
        <v>477</v>
      </c>
      <c r="E497" s="399" t="s">
        <v>662</v>
      </c>
      <c r="F497" s="399"/>
      <c r="G497" s="399"/>
      <c r="H497" s="483">
        <v>1739.0</v>
      </c>
      <c r="I497" s="436"/>
      <c r="J497" s="455">
        <v>2014.2</v>
      </c>
      <c r="K497" s="438">
        <v>0.5</v>
      </c>
      <c r="L497" s="431">
        <v>1007.1</v>
      </c>
      <c r="M497" s="431">
        <v>1.2433333333333334</v>
      </c>
      <c r="N497" s="436">
        <v>0.06</v>
      </c>
      <c r="O497" s="399" t="s">
        <v>616</v>
      </c>
      <c r="P497" s="431">
        <v>1.0</v>
      </c>
      <c r="Q497" s="479">
        <v>104.33999999999999</v>
      </c>
      <c r="R497" s="424" t="s">
        <v>663</v>
      </c>
      <c r="S497" s="400"/>
      <c r="T497" s="399"/>
      <c r="U497" s="400"/>
      <c r="V497" s="400"/>
      <c r="W497" s="400"/>
      <c r="X497" s="400"/>
      <c r="Y497" s="400"/>
      <c r="Z497" s="400"/>
      <c r="AA497" s="400"/>
      <c r="AB497" s="399"/>
      <c r="AC497" s="401"/>
      <c r="AD497" s="401"/>
      <c r="AE497" s="401"/>
      <c r="AF497" s="401"/>
      <c r="AG497" s="401"/>
      <c r="AH497" s="401"/>
      <c r="AI497" s="399"/>
    </row>
    <row r="498" ht="12.0" customHeight="1">
      <c r="A498" s="399"/>
      <c r="B498" s="436"/>
      <c r="C498" s="399"/>
      <c r="D498" s="399"/>
      <c r="E498" s="399"/>
      <c r="F498" s="399"/>
      <c r="G498" s="436"/>
      <c r="H498" s="455"/>
      <c r="I498" s="399"/>
      <c r="J498" s="455"/>
      <c r="K498" s="438"/>
      <c r="L498" s="431">
        <v>3249.6</v>
      </c>
      <c r="M498" s="431">
        <v>4.011851851851852</v>
      </c>
      <c r="N498" s="436"/>
      <c r="O498" s="399"/>
      <c r="P498" s="399"/>
      <c r="Q498" s="455">
        <v>227.33999999999997</v>
      </c>
      <c r="R498" s="399"/>
      <c r="S498" s="400"/>
      <c r="T498" s="399"/>
      <c r="U498" s="400"/>
      <c r="V498" s="400"/>
      <c r="W498" s="400"/>
      <c r="X498" s="400"/>
      <c r="Y498" s="400"/>
      <c r="Z498" s="400"/>
      <c r="AA498" s="400"/>
      <c r="AB498" s="399"/>
      <c r="AC498" s="401"/>
      <c r="AD498" s="401"/>
      <c r="AE498" s="401"/>
      <c r="AF498" s="401"/>
      <c r="AG498" s="401"/>
      <c r="AH498" s="401"/>
      <c r="AI498" s="399"/>
    </row>
    <row r="499" ht="12.0" customHeight="1">
      <c r="A499" s="399"/>
      <c r="B499" s="436"/>
      <c r="C499" s="399"/>
      <c r="D499" s="399"/>
      <c r="E499" s="399"/>
      <c r="F499" s="399"/>
      <c r="G499" s="436"/>
      <c r="H499" s="455"/>
      <c r="I499" s="399"/>
      <c r="J499" s="455"/>
      <c r="K499" s="438"/>
      <c r="L499" s="431"/>
      <c r="M499" s="431"/>
      <c r="N499" s="436"/>
      <c r="O499" s="399"/>
      <c r="P499" s="455"/>
      <c r="Q499" s="399"/>
      <c r="R499" s="399"/>
      <c r="S499" s="400"/>
      <c r="T499" s="399"/>
      <c r="U499" s="400"/>
      <c r="V499" s="400"/>
      <c r="W499" s="400"/>
      <c r="X499" s="400"/>
      <c r="Y499" s="400"/>
      <c r="Z499" s="400"/>
      <c r="AA499" s="400"/>
      <c r="AB499" s="399"/>
      <c r="AC499" s="401"/>
      <c r="AD499" s="401"/>
      <c r="AE499" s="401"/>
      <c r="AF499" s="401"/>
      <c r="AG499" s="401"/>
      <c r="AH499" s="401"/>
      <c r="AI499" s="399"/>
    </row>
    <row r="500" ht="12.0" customHeight="1">
      <c r="A500" s="399"/>
      <c r="B500" s="436"/>
      <c r="C500" s="399"/>
      <c r="D500" s="399"/>
      <c r="E500" s="441" t="s">
        <v>544</v>
      </c>
      <c r="F500" s="435" t="s">
        <v>649</v>
      </c>
      <c r="G500" s="435" t="s">
        <v>553</v>
      </c>
      <c r="H500" s="479" t="s">
        <v>631</v>
      </c>
      <c r="I500" s="435" t="s">
        <v>632</v>
      </c>
      <c r="J500" s="479" t="s">
        <v>633</v>
      </c>
      <c r="K500" s="442" t="s">
        <v>634</v>
      </c>
      <c r="L500" s="479" t="s">
        <v>635</v>
      </c>
      <c r="M500" s="431"/>
      <c r="N500" s="436"/>
      <c r="O500" s="399"/>
      <c r="P500" s="455"/>
      <c r="Q500" s="399"/>
      <c r="R500" s="399"/>
      <c r="S500" s="400"/>
      <c r="T500" s="399"/>
      <c r="U500" s="400"/>
      <c r="V500" s="400"/>
      <c r="W500" s="400"/>
      <c r="X500" s="400"/>
      <c r="Y500" s="400"/>
      <c r="Z500" s="400"/>
      <c r="AA500" s="400"/>
      <c r="AB500" s="399"/>
      <c r="AC500" s="401"/>
      <c r="AD500" s="401"/>
      <c r="AE500" s="401"/>
      <c r="AF500" s="401"/>
      <c r="AG500" s="401"/>
      <c r="AH500" s="401"/>
      <c r="AI500" s="399"/>
    </row>
    <row r="501" ht="12.0" customHeight="1">
      <c r="A501" s="399"/>
      <c r="B501" s="436"/>
      <c r="C501" s="399"/>
      <c r="D501" s="399"/>
      <c r="E501" s="399" t="s">
        <v>636</v>
      </c>
      <c r="F501" s="399"/>
      <c r="G501" s="480">
        <v>3249.6</v>
      </c>
      <c r="H501" s="480">
        <v>4.011851851851852</v>
      </c>
      <c r="I501" s="456">
        <v>0.0</v>
      </c>
      <c r="J501" s="456">
        <v>2005.925925925926</v>
      </c>
      <c r="K501" s="456">
        <v>12998.400000000001</v>
      </c>
      <c r="L501" s="456">
        <v>15004.325925925928</v>
      </c>
      <c r="M501" s="431"/>
      <c r="N501" s="436"/>
      <c r="O501" s="399"/>
      <c r="P501" s="455"/>
      <c r="Q501" s="399"/>
      <c r="R501" s="399"/>
      <c r="S501" s="400"/>
      <c r="T501" s="399"/>
      <c r="U501" s="400"/>
      <c r="V501" s="400"/>
      <c r="W501" s="400"/>
      <c r="X501" s="400"/>
      <c r="Y501" s="400"/>
      <c r="Z501" s="400"/>
      <c r="AA501" s="400"/>
      <c r="AB501" s="399"/>
      <c r="AC501" s="401"/>
      <c r="AD501" s="401"/>
      <c r="AE501" s="401"/>
      <c r="AF501" s="401"/>
      <c r="AG501" s="401"/>
      <c r="AH501" s="401"/>
      <c r="AI501" s="399"/>
    </row>
    <row r="502" ht="12.0" customHeight="1">
      <c r="A502" s="399"/>
      <c r="B502" s="436"/>
      <c r="C502" s="399"/>
      <c r="D502" s="399"/>
      <c r="E502" s="399" t="s">
        <v>478</v>
      </c>
      <c r="F502" s="399"/>
      <c r="G502" s="480">
        <v>0.0</v>
      </c>
      <c r="H502" s="480">
        <v>0.0</v>
      </c>
      <c r="I502" s="456">
        <v>0.0</v>
      </c>
      <c r="J502" s="456">
        <v>0.0</v>
      </c>
      <c r="K502" s="456">
        <v>0.0</v>
      </c>
      <c r="L502" s="456">
        <v>0.0</v>
      </c>
      <c r="M502" s="431"/>
      <c r="N502" s="436"/>
      <c r="O502" s="399"/>
      <c r="P502" s="455"/>
      <c r="Q502" s="399"/>
      <c r="R502" s="399"/>
      <c r="S502" s="400"/>
      <c r="T502" s="399"/>
      <c r="U502" s="400"/>
      <c r="V502" s="400"/>
      <c r="W502" s="400"/>
      <c r="X502" s="400"/>
      <c r="Y502" s="400"/>
      <c r="Z502" s="400"/>
      <c r="AA502" s="400"/>
      <c r="AB502" s="399"/>
      <c r="AC502" s="401"/>
      <c r="AD502" s="401"/>
      <c r="AE502" s="401"/>
      <c r="AF502" s="401"/>
      <c r="AG502" s="401"/>
      <c r="AH502" s="401"/>
      <c r="AI502" s="399"/>
    </row>
    <row r="503" ht="12.0" customHeight="1">
      <c r="A503" s="399"/>
      <c r="B503" s="436"/>
      <c r="C503" s="399"/>
      <c r="D503" s="399"/>
      <c r="E503" s="399"/>
      <c r="F503" s="399"/>
      <c r="G503" s="399"/>
      <c r="H503" s="399"/>
      <c r="I503" s="399"/>
      <c r="J503" s="436"/>
      <c r="K503" s="455"/>
      <c r="L503" s="436"/>
      <c r="M503" s="399"/>
      <c r="N503" s="399"/>
      <c r="O503" s="436"/>
      <c r="P503" s="399"/>
      <c r="Q503" s="399"/>
      <c r="R503" s="399"/>
      <c r="S503" s="400"/>
      <c r="T503" s="399"/>
      <c r="U503" s="400"/>
      <c r="V503" s="400"/>
      <c r="W503" s="400"/>
      <c r="X503" s="400"/>
      <c r="Y503" s="400"/>
      <c r="Z503" s="400"/>
      <c r="AA503" s="400"/>
      <c r="AB503" s="399"/>
      <c r="AC503" s="401"/>
      <c r="AD503" s="401"/>
      <c r="AE503" s="401"/>
      <c r="AF503" s="401"/>
      <c r="AG503" s="401"/>
      <c r="AH503" s="401"/>
      <c r="AI503" s="399"/>
    </row>
    <row r="504" ht="12.0" customHeight="1">
      <c r="A504" s="399"/>
      <c r="B504" s="436"/>
      <c r="C504" s="469" t="s">
        <v>1286</v>
      </c>
      <c r="D504" s="399" t="s">
        <v>925</v>
      </c>
      <c r="E504" s="399"/>
      <c r="F504" s="399"/>
      <c r="G504" s="399"/>
      <c r="H504" s="436" t="s">
        <v>410</v>
      </c>
      <c r="I504" s="423">
        <v>37.5</v>
      </c>
      <c r="J504" s="470">
        <v>1.0</v>
      </c>
      <c r="K504" s="431">
        <v>37.5</v>
      </c>
      <c r="L504" s="468">
        <v>0.0</v>
      </c>
      <c r="M504" s="431">
        <v>0.0</v>
      </c>
      <c r="N504" s="431"/>
      <c r="O504" s="431"/>
      <c r="P504" s="430"/>
      <c r="Q504" s="468">
        <v>94.9</v>
      </c>
      <c r="R504" s="468"/>
      <c r="S504" s="400"/>
      <c r="T504" s="439">
        <v>0.0</v>
      </c>
      <c r="U504" s="400">
        <v>0.0</v>
      </c>
      <c r="V504" s="400"/>
      <c r="W504" s="400"/>
      <c r="X504" s="400"/>
      <c r="Y504" s="400">
        <v>438.1802469135803</v>
      </c>
      <c r="Z504" s="400"/>
      <c r="AA504" s="400">
        <v>438.1802469135803</v>
      </c>
      <c r="AB504" s="399"/>
      <c r="AC504" s="401"/>
      <c r="AD504" s="401"/>
      <c r="AE504" s="401"/>
      <c r="AF504" s="401"/>
      <c r="AG504" s="401"/>
      <c r="AH504" s="401"/>
      <c r="AI504" s="399"/>
    </row>
    <row r="505" ht="12.0" customHeight="1">
      <c r="A505" s="399"/>
      <c r="B505" s="436"/>
      <c r="C505" s="399"/>
      <c r="D505" s="399"/>
      <c r="E505" s="399"/>
      <c r="F505" s="399"/>
      <c r="G505" s="436"/>
      <c r="H505" s="436"/>
      <c r="I505" s="399"/>
      <c r="J505" s="436"/>
      <c r="K505" s="455"/>
      <c r="L505" s="436"/>
      <c r="M505" s="399"/>
      <c r="N505" s="399"/>
      <c r="O505" s="436"/>
      <c r="P505" s="399"/>
      <c r="Q505" s="399"/>
      <c r="R505" s="399"/>
      <c r="S505" s="400"/>
      <c r="T505" s="399"/>
      <c r="U505" s="400"/>
      <c r="V505" s="400"/>
      <c r="W505" s="400"/>
      <c r="X505" s="400"/>
      <c r="Y505" s="400"/>
      <c r="Z505" s="400"/>
      <c r="AA505" s="400"/>
      <c r="AB505" s="399"/>
      <c r="AC505" s="401"/>
      <c r="AD505" s="401"/>
      <c r="AE505" s="401"/>
      <c r="AF505" s="401"/>
      <c r="AG505" s="401"/>
      <c r="AH505" s="401"/>
      <c r="AI505" s="399"/>
    </row>
    <row r="506" ht="12.0" customHeight="1">
      <c r="A506" s="399"/>
      <c r="B506" s="436"/>
      <c r="C506" s="399"/>
      <c r="D506" s="399"/>
      <c r="E506" s="399"/>
      <c r="F506" s="399"/>
      <c r="G506" s="399"/>
      <c r="H506" s="399"/>
      <c r="I506" s="399"/>
      <c r="J506" s="399"/>
      <c r="K506" s="436" t="s">
        <v>607</v>
      </c>
      <c r="L506" s="436" t="s">
        <v>541</v>
      </c>
      <c r="M506" s="436" t="s">
        <v>648</v>
      </c>
      <c r="N506" s="399"/>
      <c r="O506" s="399"/>
      <c r="P506" s="436"/>
      <c r="Q506" s="399"/>
      <c r="R506" s="399"/>
      <c r="S506" s="400"/>
      <c r="T506" s="399"/>
      <c r="U506" s="400"/>
      <c r="V506" s="400"/>
      <c r="W506" s="400"/>
      <c r="X506" s="400"/>
      <c r="Y506" s="400"/>
      <c r="Z506" s="400"/>
      <c r="AA506" s="400"/>
      <c r="AB506" s="399"/>
      <c r="AC506" s="401"/>
      <c r="AD506" s="401"/>
      <c r="AE506" s="401"/>
      <c r="AF506" s="401"/>
      <c r="AG506" s="401"/>
      <c r="AH506" s="401"/>
      <c r="AI506" s="399"/>
    </row>
    <row r="507" ht="12.0" customHeight="1">
      <c r="A507" s="399"/>
      <c r="B507" s="436"/>
      <c r="C507" s="399"/>
      <c r="D507" s="469"/>
      <c r="E507" s="441" t="s">
        <v>609</v>
      </c>
      <c r="F507" s="399"/>
      <c r="G507" s="435" t="s">
        <v>357</v>
      </c>
      <c r="H507" s="435" t="s">
        <v>610</v>
      </c>
      <c r="I507" s="435" t="s">
        <v>611</v>
      </c>
      <c r="J507" s="435" t="s">
        <v>612</v>
      </c>
      <c r="K507" s="435" t="s">
        <v>613</v>
      </c>
      <c r="L507" s="435" t="s">
        <v>614</v>
      </c>
      <c r="M507" s="435" t="s">
        <v>615</v>
      </c>
      <c r="N507" s="399"/>
      <c r="O507" s="399"/>
      <c r="P507" s="435" t="s">
        <v>373</v>
      </c>
      <c r="Q507" s="399"/>
      <c r="R507" s="399"/>
      <c r="S507" s="400"/>
      <c r="T507" s="399"/>
      <c r="U507" s="400"/>
      <c r="V507" s="400"/>
      <c r="W507" s="400"/>
      <c r="X507" s="400"/>
      <c r="Y507" s="400"/>
      <c r="Z507" s="400"/>
      <c r="AA507" s="400"/>
      <c r="AB507" s="399"/>
      <c r="AC507" s="401"/>
      <c r="AD507" s="401"/>
      <c r="AE507" s="401"/>
      <c r="AF507" s="401"/>
      <c r="AG507" s="401"/>
      <c r="AH507" s="401"/>
      <c r="AI507" s="399"/>
    </row>
    <row r="508" ht="12.0" customHeight="1">
      <c r="A508" s="399"/>
      <c r="B508" s="436"/>
      <c r="C508" s="399"/>
      <c r="D508" s="424" t="s">
        <v>477</v>
      </c>
      <c r="E508" s="399" t="s">
        <v>674</v>
      </c>
      <c r="F508" s="399"/>
      <c r="G508" s="483"/>
      <c r="H508" s="455"/>
      <c r="I508" s="436"/>
      <c r="J508" s="455"/>
      <c r="K508" s="438">
        <v>-0.3</v>
      </c>
      <c r="L508" s="431">
        <v>0.0</v>
      </c>
      <c r="M508" s="431">
        <v>0.0</v>
      </c>
      <c r="N508" s="455">
        <v>0.6319</v>
      </c>
      <c r="O508" s="399" t="s">
        <v>629</v>
      </c>
      <c r="P508" s="431">
        <v>1.0</v>
      </c>
      <c r="Q508" s="455">
        <v>0.0</v>
      </c>
      <c r="R508" s="399" t="s">
        <v>926</v>
      </c>
      <c r="S508" s="399"/>
      <c r="T508" s="400"/>
      <c r="U508" s="400"/>
      <c r="V508" s="400"/>
      <c r="W508" s="400"/>
      <c r="X508" s="400"/>
      <c r="Y508" s="400"/>
      <c r="Z508" s="399"/>
      <c r="AA508" s="399"/>
      <c r="AB508" s="399"/>
      <c r="AC508" s="401"/>
      <c r="AD508" s="401"/>
      <c r="AE508" s="401"/>
      <c r="AF508" s="401"/>
      <c r="AG508" s="401"/>
      <c r="AH508" s="401"/>
      <c r="AI508" s="399"/>
    </row>
    <row r="509" ht="12.0" customHeight="1">
      <c r="A509" s="399"/>
      <c r="B509" s="436"/>
      <c r="C509" s="399"/>
      <c r="D509" s="424" t="s">
        <v>477</v>
      </c>
      <c r="E509" s="399" t="s">
        <v>676</v>
      </c>
      <c r="F509" s="399"/>
      <c r="G509" s="483"/>
      <c r="H509" s="455"/>
      <c r="I509" s="436"/>
      <c r="J509" s="455"/>
      <c r="K509" s="438">
        <v>-0.3</v>
      </c>
      <c r="L509" s="431">
        <v>0.0</v>
      </c>
      <c r="M509" s="431">
        <v>0.0</v>
      </c>
      <c r="N509" s="455">
        <v>1.625</v>
      </c>
      <c r="O509" s="399" t="s">
        <v>629</v>
      </c>
      <c r="P509" s="431">
        <v>1.0</v>
      </c>
      <c r="Q509" s="455">
        <v>0.0</v>
      </c>
      <c r="R509" s="399" t="s">
        <v>927</v>
      </c>
      <c r="S509" s="399"/>
      <c r="T509" s="400"/>
      <c r="U509" s="400"/>
      <c r="V509" s="400"/>
      <c r="W509" s="400"/>
      <c r="X509" s="400"/>
      <c r="Y509" s="400"/>
      <c r="Z509" s="399"/>
      <c r="AA509" s="399"/>
      <c r="AB509" s="399"/>
      <c r="AC509" s="401"/>
      <c r="AD509" s="401"/>
      <c r="AE509" s="401"/>
      <c r="AF509" s="401"/>
      <c r="AG509" s="401"/>
      <c r="AH509" s="401"/>
      <c r="AI509" s="399"/>
    </row>
    <row r="510" ht="12.0" customHeight="1">
      <c r="A510" s="399"/>
      <c r="B510" s="436"/>
      <c r="C510" s="399"/>
      <c r="D510" s="424" t="s">
        <v>477</v>
      </c>
      <c r="E510" s="399" t="s">
        <v>928</v>
      </c>
      <c r="F510" s="399"/>
      <c r="G510" s="483">
        <v>0.0</v>
      </c>
      <c r="H510" s="455"/>
      <c r="I510" s="436"/>
      <c r="J510" s="455">
        <v>0.0</v>
      </c>
      <c r="K510" s="438">
        <v>-0.3</v>
      </c>
      <c r="L510" s="431">
        <v>0.0</v>
      </c>
      <c r="M510" s="431">
        <v>0.0</v>
      </c>
      <c r="N510" s="455">
        <v>8.7567</v>
      </c>
      <c r="O510" s="399" t="s">
        <v>629</v>
      </c>
      <c r="P510" s="431">
        <v>1.0</v>
      </c>
      <c r="Q510" s="455">
        <v>0.0</v>
      </c>
      <c r="R510" s="399" t="s">
        <v>929</v>
      </c>
      <c r="S510" s="399"/>
      <c r="T510" s="400"/>
      <c r="U510" s="400"/>
      <c r="V510" s="400"/>
      <c r="W510" s="400"/>
      <c r="X510" s="400"/>
      <c r="Y510" s="400"/>
      <c r="Z510" s="399"/>
      <c r="AA510" s="399"/>
      <c r="AB510" s="399"/>
      <c r="AC510" s="401"/>
      <c r="AD510" s="401"/>
      <c r="AE510" s="401"/>
      <c r="AF510" s="401"/>
      <c r="AG510" s="401"/>
      <c r="AH510" s="401"/>
      <c r="AI510" s="399"/>
    </row>
    <row r="511" ht="12.0" customHeight="1">
      <c r="A511" s="399"/>
      <c r="B511" s="436"/>
      <c r="C511" s="399"/>
      <c r="D511" s="399" t="s">
        <v>478</v>
      </c>
      <c r="E511" s="399" t="s">
        <v>654</v>
      </c>
      <c r="F511" s="399"/>
      <c r="G511" s="483">
        <v>0.0</v>
      </c>
      <c r="H511" s="455"/>
      <c r="I511" s="436"/>
      <c r="J511" s="455">
        <v>0.0</v>
      </c>
      <c r="K511" s="438">
        <v>-0.3</v>
      </c>
      <c r="L511" s="431">
        <v>0.0</v>
      </c>
      <c r="M511" s="431">
        <v>0.0</v>
      </c>
      <c r="N511" s="436">
        <v>4.0</v>
      </c>
      <c r="O511" s="399" t="s">
        <v>629</v>
      </c>
      <c r="P511" s="431">
        <v>1.0</v>
      </c>
      <c r="Q511" s="455">
        <v>0.0</v>
      </c>
      <c r="R511" s="424" t="s">
        <v>655</v>
      </c>
      <c r="S511" s="400"/>
      <c r="T511" s="399"/>
      <c r="U511" s="400"/>
      <c r="V511" s="400"/>
      <c r="W511" s="400"/>
      <c r="X511" s="400"/>
      <c r="Y511" s="400"/>
      <c r="Z511" s="400"/>
      <c r="AA511" s="400"/>
      <c r="AB511" s="399"/>
      <c r="AC511" s="401"/>
      <c r="AD511" s="401"/>
      <c r="AE511" s="401"/>
      <c r="AF511" s="401"/>
      <c r="AG511" s="401"/>
      <c r="AH511" s="401"/>
      <c r="AI511" s="399"/>
    </row>
    <row r="512" ht="12.0" customHeight="1">
      <c r="A512" s="399"/>
      <c r="B512" s="436"/>
      <c r="C512" s="399"/>
      <c r="D512" s="399" t="s">
        <v>477</v>
      </c>
      <c r="E512" s="399" t="s">
        <v>654</v>
      </c>
      <c r="F512" s="399"/>
      <c r="G512" s="483">
        <v>15.0</v>
      </c>
      <c r="H512" s="455"/>
      <c r="I512" s="436"/>
      <c r="J512" s="455">
        <v>73.0</v>
      </c>
      <c r="K512" s="438">
        <v>-0.3</v>
      </c>
      <c r="L512" s="478">
        <v>94.9</v>
      </c>
      <c r="M512" s="478">
        <v>0.1171604938271605</v>
      </c>
      <c r="N512" s="436">
        <v>2.5</v>
      </c>
      <c r="O512" s="399" t="s">
        <v>629</v>
      </c>
      <c r="P512" s="431">
        <v>1.0</v>
      </c>
      <c r="Q512" s="479">
        <v>37.5</v>
      </c>
      <c r="R512" s="424" t="s">
        <v>655</v>
      </c>
      <c r="S512" s="400"/>
      <c r="T512" s="399"/>
      <c r="U512" s="400"/>
      <c r="V512" s="400"/>
      <c r="W512" s="400"/>
      <c r="X512" s="400"/>
      <c r="Y512" s="400"/>
      <c r="Z512" s="400"/>
      <c r="AA512" s="400"/>
      <c r="AB512" s="399"/>
      <c r="AC512" s="401"/>
      <c r="AD512" s="401"/>
      <c r="AE512" s="401"/>
      <c r="AF512" s="401"/>
      <c r="AG512" s="401"/>
      <c r="AH512" s="401"/>
      <c r="AI512" s="399"/>
    </row>
    <row r="513" ht="12.0" customHeight="1">
      <c r="A513" s="399"/>
      <c r="B513" s="436"/>
      <c r="C513" s="399"/>
      <c r="D513" s="399"/>
      <c r="E513" s="399"/>
      <c r="F513" s="399"/>
      <c r="G513" s="436"/>
      <c r="H513" s="455"/>
      <c r="I513" s="399"/>
      <c r="J513" s="455"/>
      <c r="K513" s="438"/>
      <c r="L513" s="431">
        <v>94.9</v>
      </c>
      <c r="M513" s="431">
        <v>0.1171604938271605</v>
      </c>
      <c r="N513" s="436"/>
      <c r="O513" s="399"/>
      <c r="P513" s="399"/>
      <c r="Q513" s="455">
        <v>37.5</v>
      </c>
      <c r="R513" s="399"/>
      <c r="S513" s="400"/>
      <c r="T513" s="399"/>
      <c r="U513" s="400"/>
      <c r="V513" s="400"/>
      <c r="W513" s="400"/>
      <c r="X513" s="400"/>
      <c r="Y513" s="400"/>
      <c r="Z513" s="400"/>
      <c r="AA513" s="400"/>
      <c r="AB513" s="399"/>
      <c r="AC513" s="401"/>
      <c r="AD513" s="401"/>
      <c r="AE513" s="401"/>
      <c r="AF513" s="401"/>
      <c r="AG513" s="401"/>
      <c r="AH513" s="401"/>
      <c r="AI513" s="399"/>
    </row>
    <row r="514" ht="12.0" customHeight="1">
      <c r="A514" s="399"/>
      <c r="B514" s="436"/>
      <c r="C514" s="399"/>
      <c r="D514" s="399"/>
      <c r="E514" s="399"/>
      <c r="F514" s="399"/>
      <c r="G514" s="436"/>
      <c r="H514" s="455"/>
      <c r="I514" s="399"/>
      <c r="J514" s="455"/>
      <c r="K514" s="438"/>
      <c r="L514" s="431"/>
      <c r="M514" s="431"/>
      <c r="N514" s="436"/>
      <c r="O514" s="399"/>
      <c r="P514" s="455"/>
      <c r="Q514" s="399"/>
      <c r="R514" s="399"/>
      <c r="S514" s="400"/>
      <c r="T514" s="399"/>
      <c r="U514" s="400"/>
      <c r="V514" s="400"/>
      <c r="W514" s="400"/>
      <c r="X514" s="400"/>
      <c r="Y514" s="400"/>
      <c r="Z514" s="400"/>
      <c r="AA514" s="400"/>
      <c r="AB514" s="399"/>
      <c r="AC514" s="401"/>
      <c r="AD514" s="401"/>
      <c r="AE514" s="401"/>
      <c r="AF514" s="401"/>
      <c r="AG514" s="401"/>
      <c r="AH514" s="401"/>
      <c r="AI514" s="399"/>
    </row>
    <row r="515" ht="12.0" customHeight="1">
      <c r="A515" s="399"/>
      <c r="B515" s="436"/>
      <c r="C515" s="399"/>
      <c r="D515" s="399"/>
      <c r="E515" s="441" t="s">
        <v>544</v>
      </c>
      <c r="F515" s="435" t="s">
        <v>649</v>
      </c>
      <c r="G515" s="435" t="s">
        <v>553</v>
      </c>
      <c r="H515" s="479" t="s">
        <v>631</v>
      </c>
      <c r="I515" s="435" t="s">
        <v>632</v>
      </c>
      <c r="J515" s="479" t="s">
        <v>633</v>
      </c>
      <c r="K515" s="442" t="s">
        <v>634</v>
      </c>
      <c r="L515" s="479" t="s">
        <v>635</v>
      </c>
      <c r="M515" s="431"/>
      <c r="N515" s="436"/>
      <c r="O515" s="399"/>
      <c r="P515" s="455"/>
      <c r="Q515" s="399"/>
      <c r="R515" s="399"/>
      <c r="S515" s="400"/>
      <c r="T515" s="399"/>
      <c r="U515" s="400"/>
      <c r="V515" s="400"/>
      <c r="W515" s="400"/>
      <c r="X515" s="400"/>
      <c r="Y515" s="400"/>
      <c r="Z515" s="400"/>
      <c r="AA515" s="400"/>
      <c r="AB515" s="399"/>
      <c r="AC515" s="401"/>
      <c r="AD515" s="401"/>
      <c r="AE515" s="401"/>
      <c r="AF515" s="401"/>
      <c r="AG515" s="401"/>
      <c r="AH515" s="401"/>
      <c r="AI515" s="399"/>
    </row>
    <row r="516" ht="12.0" customHeight="1">
      <c r="A516" s="399"/>
      <c r="B516" s="436"/>
      <c r="C516" s="399"/>
      <c r="D516" s="399"/>
      <c r="E516" s="399" t="s">
        <v>636</v>
      </c>
      <c r="F516" s="399"/>
      <c r="G516" s="480">
        <v>94.9</v>
      </c>
      <c r="H516" s="480">
        <v>0.1171604938271605</v>
      </c>
      <c r="I516" s="456">
        <v>0.0</v>
      </c>
      <c r="J516" s="456">
        <v>58.58024691358025</v>
      </c>
      <c r="K516" s="456">
        <v>379.6</v>
      </c>
      <c r="L516" s="456">
        <v>438.1802469135803</v>
      </c>
      <c r="M516" s="431"/>
      <c r="N516" s="436"/>
      <c r="O516" s="399"/>
      <c r="P516" s="455"/>
      <c r="Q516" s="399"/>
      <c r="R516" s="399"/>
      <c r="S516" s="400"/>
      <c r="T516" s="399"/>
      <c r="U516" s="400"/>
      <c r="V516" s="400"/>
      <c r="W516" s="400"/>
      <c r="X516" s="400"/>
      <c r="Y516" s="400"/>
      <c r="Z516" s="400"/>
      <c r="AA516" s="400"/>
      <c r="AB516" s="399"/>
      <c r="AC516" s="401"/>
      <c r="AD516" s="401"/>
      <c r="AE516" s="401"/>
      <c r="AF516" s="401"/>
      <c r="AG516" s="401"/>
      <c r="AH516" s="401"/>
      <c r="AI516" s="399"/>
    </row>
    <row r="517" ht="12.0" customHeight="1">
      <c r="A517" s="399"/>
      <c r="B517" s="436"/>
      <c r="C517" s="399"/>
      <c r="D517" s="399"/>
      <c r="E517" s="399" t="s">
        <v>478</v>
      </c>
      <c r="F517" s="399"/>
      <c r="G517" s="480">
        <v>0.0</v>
      </c>
      <c r="H517" s="480">
        <v>0.0</v>
      </c>
      <c r="I517" s="456">
        <v>0.0</v>
      </c>
      <c r="J517" s="456">
        <v>0.0</v>
      </c>
      <c r="K517" s="456">
        <v>0.0</v>
      </c>
      <c r="L517" s="456">
        <v>0.0</v>
      </c>
      <c r="M517" s="431"/>
      <c r="N517" s="436"/>
      <c r="O517" s="399"/>
      <c r="P517" s="455"/>
      <c r="Q517" s="399"/>
      <c r="R517" s="399"/>
      <c r="S517" s="400"/>
      <c r="T517" s="399"/>
      <c r="U517" s="400"/>
      <c r="V517" s="400"/>
      <c r="W517" s="400"/>
      <c r="X517" s="400"/>
      <c r="Y517" s="400"/>
      <c r="Z517" s="400"/>
      <c r="AA517" s="400"/>
      <c r="AB517" s="399"/>
      <c r="AC517" s="401"/>
      <c r="AD517" s="401"/>
      <c r="AE517" s="401"/>
      <c r="AF517" s="401"/>
      <c r="AG517" s="401"/>
      <c r="AH517" s="401"/>
      <c r="AI517" s="399"/>
    </row>
    <row r="518" ht="12.0" customHeight="1">
      <c r="A518" s="399"/>
      <c r="B518" s="436"/>
      <c r="C518" s="399"/>
      <c r="D518" s="399"/>
      <c r="E518" s="399"/>
      <c r="F518" s="399"/>
      <c r="G518" s="399"/>
      <c r="H518" s="399"/>
      <c r="I518" s="399"/>
      <c r="J518" s="436"/>
      <c r="K518" s="455"/>
      <c r="L518" s="436"/>
      <c r="M518" s="399"/>
      <c r="N518" s="399"/>
      <c r="O518" s="436"/>
      <c r="P518" s="399"/>
      <c r="Q518" s="399"/>
      <c r="R518" s="399"/>
      <c r="S518" s="400"/>
      <c r="T518" s="399"/>
      <c r="U518" s="400"/>
      <c r="V518" s="400"/>
      <c r="W518" s="400"/>
      <c r="X518" s="400"/>
      <c r="Y518" s="400"/>
      <c r="Z518" s="400"/>
      <c r="AA518" s="400"/>
      <c r="AB518" s="399"/>
      <c r="AC518" s="401"/>
      <c r="AD518" s="401"/>
      <c r="AE518" s="401"/>
      <c r="AF518" s="401"/>
      <c r="AG518" s="401"/>
      <c r="AH518" s="401"/>
      <c r="AI518" s="399"/>
    </row>
    <row r="519" ht="12.0" customHeight="1">
      <c r="A519" s="399"/>
      <c r="B519" s="436"/>
      <c r="C519" s="436" t="s">
        <v>1287</v>
      </c>
      <c r="D519" s="424" t="s">
        <v>321</v>
      </c>
      <c r="E519" s="399"/>
      <c r="F519" s="399"/>
      <c r="G519" s="399"/>
      <c r="H519" s="436" t="s">
        <v>410</v>
      </c>
      <c r="I519" s="423">
        <v>9.6</v>
      </c>
      <c r="J519" s="470">
        <v>1.0</v>
      </c>
      <c r="K519" s="423">
        <v>9.6</v>
      </c>
      <c r="L519" s="423">
        <v>0.0</v>
      </c>
      <c r="M519" s="423">
        <v>4.68</v>
      </c>
      <c r="N519" s="423">
        <v>0.0</v>
      </c>
      <c r="O519" s="423">
        <v>0.0</v>
      </c>
      <c r="P519" s="423">
        <v>0.0</v>
      </c>
      <c r="Q519" s="423">
        <v>0.0</v>
      </c>
      <c r="R519" s="423">
        <v>0.0</v>
      </c>
      <c r="S519" s="400">
        <v>0.0</v>
      </c>
      <c r="T519" s="400">
        <v>0.0</v>
      </c>
      <c r="U519" s="400">
        <v>276.46272</v>
      </c>
      <c r="V519" s="400">
        <v>0.0</v>
      </c>
      <c r="W519" s="400">
        <v>0.0</v>
      </c>
      <c r="X519" s="400">
        <v>0.0</v>
      </c>
      <c r="Y519" s="400">
        <v>0.0</v>
      </c>
      <c r="Z519" s="400">
        <v>0.0</v>
      </c>
      <c r="AA519" s="400">
        <v>276.46272</v>
      </c>
      <c r="AB519" s="399"/>
      <c r="AC519" s="428">
        <f>K519*H$1041/C$3</f>
        <v>0.4849549747</v>
      </c>
      <c r="AD519" s="401"/>
      <c r="AE519" s="401"/>
      <c r="AF519" s="401"/>
      <c r="AG519" s="401">
        <f>M519/C3</f>
        <v>0.0001713156161</v>
      </c>
      <c r="AH519" s="401"/>
      <c r="AI519" s="399"/>
    </row>
    <row r="520" ht="12.0" customHeight="1">
      <c r="A520" s="399"/>
      <c r="B520" s="436"/>
      <c r="C520" s="436"/>
      <c r="D520" s="399"/>
      <c r="E520" s="399"/>
      <c r="F520" s="399"/>
      <c r="G520" s="399"/>
      <c r="H520" s="399"/>
      <c r="I520" s="436"/>
      <c r="J520" s="431"/>
      <c r="K520" s="470"/>
      <c r="L520" s="470"/>
      <c r="M520" s="468"/>
      <c r="N520" s="400"/>
      <c r="O520" s="399"/>
      <c r="P520" s="399"/>
      <c r="Q520" s="399"/>
      <c r="R520" s="399"/>
      <c r="S520" s="399"/>
      <c r="T520" s="400"/>
      <c r="U520" s="399"/>
      <c r="V520" s="400"/>
      <c r="W520" s="400"/>
      <c r="X520" s="400"/>
      <c r="Y520" s="400"/>
      <c r="Z520" s="400"/>
      <c r="AA520" s="400"/>
      <c r="AB520" s="400"/>
      <c r="AC520" s="401"/>
      <c r="AD520" s="401"/>
      <c r="AE520" s="401"/>
      <c r="AF520" s="401"/>
      <c r="AG520" s="401"/>
      <c r="AH520" s="401"/>
      <c r="AI520" s="399"/>
    </row>
    <row r="521" ht="12.0" customHeight="1">
      <c r="A521" s="399"/>
      <c r="B521" s="436"/>
      <c r="C521" s="469" t="s">
        <v>1288</v>
      </c>
      <c r="D521" s="424" t="s">
        <v>1127</v>
      </c>
      <c r="E521" s="399"/>
      <c r="F521" s="399"/>
      <c r="G521" s="399"/>
      <c r="H521" s="436" t="s">
        <v>410</v>
      </c>
      <c r="I521" s="423">
        <v>9.6</v>
      </c>
      <c r="J521" s="470">
        <v>1.0</v>
      </c>
      <c r="K521" s="431">
        <v>9.6</v>
      </c>
      <c r="L521" s="468">
        <v>0.0</v>
      </c>
      <c r="M521" s="431">
        <v>4.68</v>
      </c>
      <c r="N521" s="431"/>
      <c r="O521" s="431"/>
      <c r="P521" s="430"/>
      <c r="Q521" s="468">
        <v>0.0</v>
      </c>
      <c r="R521" s="468"/>
      <c r="S521" s="400"/>
      <c r="T521" s="439">
        <v>0.0</v>
      </c>
      <c r="U521" s="400">
        <v>276.46272</v>
      </c>
      <c r="V521" s="400"/>
      <c r="W521" s="400"/>
      <c r="X521" s="400"/>
      <c r="Y521" s="400">
        <v>0.0</v>
      </c>
      <c r="Z521" s="400"/>
      <c r="AA521" s="400">
        <v>276.46272</v>
      </c>
      <c r="AB521" s="399"/>
      <c r="AC521" s="401"/>
      <c r="AD521" s="401"/>
      <c r="AE521" s="401"/>
      <c r="AF521" s="401"/>
      <c r="AG521" s="401"/>
      <c r="AH521" s="401"/>
      <c r="AI521" s="399"/>
    </row>
    <row r="522" ht="12.0" customHeight="1">
      <c r="A522" s="399"/>
      <c r="B522" s="436"/>
      <c r="C522" s="436"/>
      <c r="D522" s="399"/>
      <c r="E522" s="399"/>
      <c r="F522" s="399"/>
      <c r="G522" s="399"/>
      <c r="H522" s="399"/>
      <c r="I522" s="436"/>
      <c r="J522" s="431"/>
      <c r="K522" s="470"/>
      <c r="L522" s="470"/>
      <c r="M522" s="468"/>
      <c r="N522" s="400"/>
      <c r="O522" s="399"/>
      <c r="P522" s="399"/>
      <c r="Q522" s="399"/>
      <c r="R522" s="399"/>
      <c r="S522" s="399"/>
      <c r="T522" s="400"/>
      <c r="U522" s="399"/>
      <c r="V522" s="400"/>
      <c r="W522" s="400"/>
      <c r="X522" s="400"/>
      <c r="Y522" s="400"/>
      <c r="Z522" s="400"/>
      <c r="AA522" s="400"/>
      <c r="AB522" s="400"/>
      <c r="AC522" s="401"/>
      <c r="AD522" s="401"/>
      <c r="AE522" s="401"/>
      <c r="AF522" s="401"/>
      <c r="AG522" s="401"/>
      <c r="AH522" s="401"/>
      <c r="AI522" s="399"/>
    </row>
    <row r="523" ht="12.0" customHeight="1">
      <c r="A523" s="399"/>
      <c r="B523" s="436"/>
      <c r="C523" s="399"/>
      <c r="D523" s="399"/>
      <c r="E523" s="399"/>
      <c r="F523" s="399"/>
      <c r="G523" s="399"/>
      <c r="H523" s="399"/>
      <c r="I523" s="399"/>
      <c r="J523" s="399"/>
      <c r="K523" s="436" t="s">
        <v>607</v>
      </c>
      <c r="L523" s="436" t="s">
        <v>541</v>
      </c>
      <c r="M523" s="436" t="s">
        <v>648</v>
      </c>
      <c r="N523" s="399"/>
      <c r="O523" s="399"/>
      <c r="P523" s="436"/>
      <c r="Q523" s="399"/>
      <c r="R523" s="399"/>
      <c r="S523" s="400"/>
      <c r="T523" s="399"/>
      <c r="U523" s="400"/>
      <c r="V523" s="400"/>
      <c r="W523" s="400"/>
      <c r="X523" s="400"/>
      <c r="Y523" s="400"/>
      <c r="Z523" s="400"/>
      <c r="AA523" s="400"/>
      <c r="AB523" s="399"/>
      <c r="AC523" s="401"/>
      <c r="AD523" s="401"/>
      <c r="AE523" s="401"/>
      <c r="AF523" s="401"/>
      <c r="AG523" s="401"/>
      <c r="AH523" s="401"/>
      <c r="AI523" s="399"/>
    </row>
    <row r="524" ht="12.0" customHeight="1">
      <c r="A524" s="399"/>
      <c r="B524" s="436"/>
      <c r="C524" s="399"/>
      <c r="D524" s="399"/>
      <c r="E524" s="441" t="s">
        <v>609</v>
      </c>
      <c r="F524" s="399"/>
      <c r="G524" s="435"/>
      <c r="H524" s="435" t="s">
        <v>649</v>
      </c>
      <c r="I524" s="435" t="s">
        <v>611</v>
      </c>
      <c r="J524" s="435" t="s">
        <v>612</v>
      </c>
      <c r="K524" s="435" t="s">
        <v>613</v>
      </c>
      <c r="L524" s="435" t="s">
        <v>614</v>
      </c>
      <c r="M524" s="435" t="s">
        <v>615</v>
      </c>
      <c r="N524" s="399"/>
      <c r="O524" s="399"/>
      <c r="P524" s="435" t="s">
        <v>373</v>
      </c>
      <c r="Q524" s="399"/>
      <c r="R524" s="399"/>
      <c r="S524" s="400"/>
      <c r="T524" s="399"/>
      <c r="U524" s="400"/>
      <c r="V524" s="400"/>
      <c r="W524" s="400"/>
      <c r="X524" s="400"/>
      <c r="Y524" s="400"/>
      <c r="Z524" s="400"/>
      <c r="AA524" s="400"/>
      <c r="AB524" s="399"/>
      <c r="AC524" s="401"/>
      <c r="AD524" s="401"/>
      <c r="AE524" s="401"/>
      <c r="AF524" s="401"/>
      <c r="AG524" s="401"/>
      <c r="AH524" s="401"/>
      <c r="AI524" s="399"/>
    </row>
    <row r="525" ht="12.0" customHeight="1">
      <c r="A525" s="399"/>
      <c r="B525" s="436"/>
      <c r="C525" s="399"/>
      <c r="D525" s="469" t="s">
        <v>478</v>
      </c>
      <c r="E525" s="399" t="s">
        <v>969</v>
      </c>
      <c r="F525" s="399"/>
      <c r="G525" s="436"/>
      <c r="H525" s="483">
        <v>0.0</v>
      </c>
      <c r="I525" s="455"/>
      <c r="J525" s="455"/>
      <c r="K525" s="438">
        <v>-0.3</v>
      </c>
      <c r="L525" s="431">
        <v>0.0</v>
      </c>
      <c r="M525" s="431">
        <v>0.0</v>
      </c>
      <c r="N525" s="436">
        <v>0.04</v>
      </c>
      <c r="O525" s="399" t="s">
        <v>709</v>
      </c>
      <c r="P525" s="431">
        <v>1.0</v>
      </c>
      <c r="Q525" s="455">
        <v>0.0</v>
      </c>
      <c r="R525" s="399" t="s">
        <v>710</v>
      </c>
      <c r="S525" s="400"/>
      <c r="T525" s="399"/>
      <c r="U525" s="400"/>
      <c r="V525" s="400"/>
      <c r="W525" s="400"/>
      <c r="X525" s="400"/>
      <c r="Y525" s="400"/>
      <c r="Z525" s="400"/>
      <c r="AA525" s="400"/>
      <c r="AB525" s="399"/>
      <c r="AC525" s="401"/>
      <c r="AD525" s="401"/>
      <c r="AE525" s="401"/>
      <c r="AF525" s="401"/>
      <c r="AG525" s="401"/>
      <c r="AH525" s="401"/>
      <c r="AI525" s="399"/>
    </row>
    <row r="526" ht="12.0" customHeight="1">
      <c r="A526" s="399"/>
      <c r="B526" s="436"/>
      <c r="C526" s="399"/>
      <c r="D526" s="469" t="s">
        <v>478</v>
      </c>
      <c r="E526" s="399" t="s">
        <v>1247</v>
      </c>
      <c r="F526" s="399"/>
      <c r="G526" s="436"/>
      <c r="H526" s="483">
        <v>540.0</v>
      </c>
      <c r="I526" s="455">
        <v>120.0</v>
      </c>
      <c r="J526" s="455">
        <v>3.5999999999999996</v>
      </c>
      <c r="K526" s="438">
        <v>-0.3</v>
      </c>
      <c r="L526" s="478">
        <v>4.68</v>
      </c>
      <c r="M526" s="478">
        <v>0.054</v>
      </c>
      <c r="N526" s="436">
        <v>0.08</v>
      </c>
      <c r="O526" s="399" t="s">
        <v>709</v>
      </c>
      <c r="P526" s="431">
        <v>1.0</v>
      </c>
      <c r="Q526" s="479">
        <v>9.6</v>
      </c>
      <c r="R526" s="399" t="s">
        <v>964</v>
      </c>
      <c r="S526" s="400"/>
      <c r="T526" s="399"/>
      <c r="U526" s="400"/>
      <c r="V526" s="400"/>
      <c r="W526" s="400"/>
      <c r="X526" s="400"/>
      <c r="Y526" s="400"/>
      <c r="Z526" s="400"/>
      <c r="AA526" s="400"/>
      <c r="AB526" s="399"/>
      <c r="AC526" s="401"/>
      <c r="AD526" s="401"/>
      <c r="AE526" s="401"/>
      <c r="AF526" s="401"/>
      <c r="AG526" s="401"/>
      <c r="AH526" s="401"/>
      <c r="AI526" s="399"/>
    </row>
    <row r="527" ht="12.0" customHeight="1">
      <c r="A527" s="399"/>
      <c r="B527" s="436"/>
      <c r="C527" s="399"/>
      <c r="D527" s="399"/>
      <c r="E527" s="399"/>
      <c r="F527" s="399"/>
      <c r="G527" s="436"/>
      <c r="H527" s="455"/>
      <c r="I527" s="399"/>
      <c r="J527" s="455"/>
      <c r="K527" s="438"/>
      <c r="L527" s="431">
        <v>4.68</v>
      </c>
      <c r="M527" s="431">
        <v>0.054</v>
      </c>
      <c r="N527" s="436"/>
      <c r="O527" s="399"/>
      <c r="P527" s="399"/>
      <c r="Q527" s="455">
        <v>9.6</v>
      </c>
      <c r="R527" s="399"/>
      <c r="S527" s="400"/>
      <c r="T527" s="399"/>
      <c r="U527" s="400"/>
      <c r="V527" s="400"/>
      <c r="W527" s="400"/>
      <c r="X527" s="400"/>
      <c r="Y527" s="400"/>
      <c r="Z527" s="400"/>
      <c r="AA527" s="400"/>
      <c r="AB527" s="399"/>
      <c r="AC527" s="401"/>
      <c r="AD527" s="401"/>
      <c r="AE527" s="401"/>
      <c r="AF527" s="401"/>
      <c r="AG527" s="401"/>
      <c r="AH527" s="401"/>
      <c r="AI527" s="399"/>
    </row>
    <row r="528" ht="12.0" customHeight="1">
      <c r="A528" s="399"/>
      <c r="B528" s="436"/>
      <c r="C528" s="436"/>
      <c r="D528" s="399"/>
      <c r="E528" s="399"/>
      <c r="F528" s="399"/>
      <c r="G528" s="399"/>
      <c r="H528" s="399"/>
      <c r="I528" s="436"/>
      <c r="J528" s="431"/>
      <c r="K528" s="470"/>
      <c r="L528" s="470"/>
      <c r="M528" s="468"/>
      <c r="N528" s="400"/>
      <c r="O528" s="399"/>
      <c r="P528" s="399"/>
      <c r="Q528" s="399"/>
      <c r="R528" s="399"/>
      <c r="S528" s="399"/>
      <c r="T528" s="400"/>
      <c r="U528" s="399"/>
      <c r="V528" s="400"/>
      <c r="W528" s="400"/>
      <c r="X528" s="400"/>
      <c r="Y528" s="400"/>
      <c r="Z528" s="400"/>
      <c r="AA528" s="400"/>
      <c r="AB528" s="400"/>
      <c r="AC528" s="401"/>
      <c r="AD528" s="401"/>
      <c r="AE528" s="401"/>
      <c r="AF528" s="401"/>
      <c r="AG528" s="401"/>
      <c r="AH528" s="401"/>
      <c r="AI528" s="399"/>
    </row>
    <row r="529" ht="12.0" customHeight="1">
      <c r="A529" s="399"/>
      <c r="B529" s="436"/>
      <c r="C529" s="399"/>
      <c r="D529" s="399"/>
      <c r="E529" s="441" t="s">
        <v>544</v>
      </c>
      <c r="F529" s="435"/>
      <c r="G529" s="435" t="s">
        <v>553</v>
      </c>
      <c r="H529" s="479" t="s">
        <v>631</v>
      </c>
      <c r="I529" s="435" t="s">
        <v>632</v>
      </c>
      <c r="J529" s="479" t="s">
        <v>633</v>
      </c>
      <c r="K529" s="442" t="s">
        <v>634</v>
      </c>
      <c r="L529" s="479" t="s">
        <v>635</v>
      </c>
      <c r="M529" s="431"/>
      <c r="N529" s="436"/>
      <c r="O529" s="399"/>
      <c r="P529" s="455"/>
      <c r="Q529" s="399"/>
      <c r="R529" s="399"/>
      <c r="S529" s="400"/>
      <c r="T529" s="399"/>
      <c r="U529" s="400"/>
      <c r="V529" s="400"/>
      <c r="W529" s="400"/>
      <c r="X529" s="400"/>
      <c r="Y529" s="400"/>
      <c r="Z529" s="400"/>
      <c r="AA529" s="400"/>
      <c r="AB529" s="399"/>
      <c r="AC529" s="401"/>
      <c r="AD529" s="401"/>
      <c r="AE529" s="401"/>
      <c r="AF529" s="401"/>
      <c r="AG529" s="401"/>
      <c r="AH529" s="401"/>
      <c r="AI529" s="399"/>
    </row>
    <row r="530" ht="12.0" customHeight="1">
      <c r="A530" s="399"/>
      <c r="B530" s="436"/>
      <c r="C530" s="399"/>
      <c r="D530" s="399"/>
      <c r="E530" s="399" t="s">
        <v>636</v>
      </c>
      <c r="F530" s="399"/>
      <c r="G530" s="480">
        <v>0.0</v>
      </c>
      <c r="H530" s="480">
        <v>0.0</v>
      </c>
      <c r="I530" s="456">
        <v>0.0</v>
      </c>
      <c r="J530" s="456">
        <v>0.0</v>
      </c>
      <c r="K530" s="456">
        <v>0.0</v>
      </c>
      <c r="L530" s="456">
        <v>0.0</v>
      </c>
      <c r="M530" s="431"/>
      <c r="N530" s="436"/>
      <c r="O530" s="399"/>
      <c r="P530" s="455"/>
      <c r="Q530" s="399"/>
      <c r="R530" s="399"/>
      <c r="S530" s="400"/>
      <c r="T530" s="399"/>
      <c r="U530" s="400"/>
      <c r="V530" s="400"/>
      <c r="W530" s="400"/>
      <c r="X530" s="400"/>
      <c r="Y530" s="400"/>
      <c r="Z530" s="400"/>
      <c r="AA530" s="400"/>
      <c r="AB530" s="399"/>
      <c r="AC530" s="401"/>
      <c r="AD530" s="401"/>
      <c r="AE530" s="401"/>
      <c r="AF530" s="401"/>
      <c r="AG530" s="401"/>
      <c r="AH530" s="401"/>
      <c r="AI530" s="399"/>
    </row>
    <row r="531" ht="12.0" customHeight="1">
      <c r="A531" s="399"/>
      <c r="B531" s="436"/>
      <c r="C531" s="399"/>
      <c r="D531" s="399"/>
      <c r="E531" s="399" t="s">
        <v>478</v>
      </c>
      <c r="F531" s="399"/>
      <c r="G531" s="480">
        <v>4.68</v>
      </c>
      <c r="H531" s="480">
        <v>0.054</v>
      </c>
      <c r="I531" s="456">
        <v>0.0</v>
      </c>
      <c r="J531" s="456">
        <v>0.0</v>
      </c>
      <c r="K531" s="456">
        <v>276.46272</v>
      </c>
      <c r="L531" s="456">
        <v>276.46272</v>
      </c>
      <c r="M531" s="431" t="s">
        <v>740</v>
      </c>
      <c r="N531" s="436"/>
      <c r="O531" s="399"/>
      <c r="P531" s="455"/>
      <c r="Q531" s="399"/>
      <c r="R531" s="399"/>
      <c r="S531" s="400"/>
      <c r="T531" s="399"/>
      <c r="U531" s="400"/>
      <c r="V531" s="400"/>
      <c r="W531" s="400"/>
      <c r="X531" s="400"/>
      <c r="Y531" s="400"/>
      <c r="Z531" s="400"/>
      <c r="AA531" s="400"/>
      <c r="AB531" s="399"/>
      <c r="AC531" s="401"/>
      <c r="AD531" s="401"/>
      <c r="AE531" s="401"/>
      <c r="AF531" s="401"/>
      <c r="AG531" s="401"/>
      <c r="AH531" s="401"/>
      <c r="AI531" s="399"/>
    </row>
    <row r="532" ht="12.0" customHeight="1">
      <c r="A532" s="399"/>
      <c r="B532" s="436"/>
      <c r="C532" s="399"/>
      <c r="D532" s="399"/>
      <c r="E532" s="399"/>
      <c r="F532" s="399"/>
      <c r="G532" s="455"/>
      <c r="H532" s="455"/>
      <c r="I532" s="456"/>
      <c r="J532" s="456"/>
      <c r="K532" s="456"/>
      <c r="L532" s="456"/>
      <c r="M532" s="431"/>
      <c r="N532" s="436"/>
      <c r="O532" s="399"/>
      <c r="P532" s="455"/>
      <c r="Q532" s="399"/>
      <c r="R532" s="399"/>
      <c r="S532" s="400"/>
      <c r="T532" s="399"/>
      <c r="U532" s="400"/>
      <c r="V532" s="400"/>
      <c r="W532" s="400"/>
      <c r="X532" s="400"/>
      <c r="Y532" s="400"/>
      <c r="Z532" s="400"/>
      <c r="AA532" s="400"/>
      <c r="AB532" s="399"/>
      <c r="AC532" s="401"/>
      <c r="AD532" s="401"/>
      <c r="AE532" s="401"/>
      <c r="AF532" s="401"/>
      <c r="AG532" s="401"/>
      <c r="AH532" s="401"/>
      <c r="AI532" s="399"/>
    </row>
    <row r="533" ht="12.0" customHeight="1">
      <c r="A533" s="399"/>
      <c r="B533" s="436"/>
      <c r="C533" s="436" t="s">
        <v>1289</v>
      </c>
      <c r="D533" s="399" t="s">
        <v>741</v>
      </c>
      <c r="E533" s="399"/>
      <c r="F533" s="399"/>
      <c r="G533" s="399"/>
      <c r="H533" s="436" t="s">
        <v>410</v>
      </c>
      <c r="I533" s="430">
        <v>160.0</v>
      </c>
      <c r="J533" s="470">
        <v>1.595</v>
      </c>
      <c r="K533" s="430">
        <v>255.2</v>
      </c>
      <c r="L533" s="468">
        <v>0.0</v>
      </c>
      <c r="M533" s="399"/>
      <c r="N533" s="399"/>
      <c r="O533" s="399"/>
      <c r="P533" s="399"/>
      <c r="Q533" s="399"/>
      <c r="R533" s="399"/>
      <c r="S533" s="400"/>
      <c r="T533" s="439">
        <v>0.0</v>
      </c>
      <c r="U533" s="400"/>
      <c r="V533" s="400"/>
      <c r="W533" s="400"/>
      <c r="X533" s="400"/>
      <c r="Y533" s="400"/>
      <c r="Z533" s="400"/>
      <c r="AA533" s="400">
        <v>0.0</v>
      </c>
      <c r="AB533" s="399"/>
      <c r="AC533" s="428">
        <f>K533*H$1041/C$3</f>
        <v>12.89171975</v>
      </c>
      <c r="AD533" s="401"/>
      <c r="AE533" s="401"/>
      <c r="AF533" s="401"/>
      <c r="AG533" s="401"/>
      <c r="AH533" s="401"/>
      <c r="AI533" s="399"/>
    </row>
    <row r="534" ht="12.0" customHeight="1">
      <c r="A534" s="399"/>
      <c r="B534" s="436"/>
      <c r="C534" s="436"/>
      <c r="D534" s="399"/>
      <c r="E534" s="399"/>
      <c r="F534" s="399"/>
      <c r="G534" s="399"/>
      <c r="H534" s="399"/>
      <c r="I534" s="399"/>
      <c r="J534" s="399"/>
      <c r="K534" s="399"/>
      <c r="L534" s="399"/>
      <c r="M534" s="469"/>
      <c r="N534" s="399"/>
      <c r="O534" s="399"/>
      <c r="P534" s="399"/>
      <c r="Q534" s="399"/>
      <c r="R534" s="399"/>
      <c r="S534" s="399"/>
      <c r="T534" s="400"/>
      <c r="U534" s="445"/>
      <c r="V534" s="400"/>
      <c r="W534" s="400"/>
      <c r="X534" s="400"/>
      <c r="Y534" s="400"/>
      <c r="Z534" s="400"/>
      <c r="AA534" s="400"/>
      <c r="AB534" s="400"/>
      <c r="AC534" s="401"/>
      <c r="AD534" s="401"/>
      <c r="AE534" s="401"/>
      <c r="AF534" s="401"/>
      <c r="AG534" s="401"/>
      <c r="AH534" s="401"/>
      <c r="AI534" s="399"/>
    </row>
    <row r="535" ht="12.0" customHeight="1">
      <c r="A535" s="399"/>
      <c r="B535" s="436"/>
      <c r="C535" s="436"/>
      <c r="D535" s="399"/>
      <c r="E535" s="469" t="s">
        <v>413</v>
      </c>
      <c r="F535" s="399">
        <v>160.0</v>
      </c>
      <c r="G535" s="399" t="s">
        <v>414</v>
      </c>
      <c r="H535" s="436"/>
      <c r="I535" s="437"/>
      <c r="J535" s="445"/>
      <c r="K535" s="399"/>
      <c r="L535" s="399"/>
      <c r="M535" s="469"/>
      <c r="N535" s="399"/>
      <c r="O535" s="399"/>
      <c r="P535" s="399"/>
      <c r="Q535" s="399"/>
      <c r="R535" s="399"/>
      <c r="S535" s="399"/>
      <c r="T535" s="400"/>
      <c r="U535" s="445"/>
      <c r="V535" s="400"/>
      <c r="W535" s="400"/>
      <c r="X535" s="400"/>
      <c r="Y535" s="400"/>
      <c r="Z535" s="400"/>
      <c r="AA535" s="400"/>
      <c r="AB535" s="400"/>
      <c r="AC535" s="401"/>
      <c r="AD535" s="401"/>
      <c r="AE535" s="401"/>
      <c r="AF535" s="401"/>
      <c r="AG535" s="401"/>
      <c r="AH535" s="401"/>
      <c r="AI535" s="399"/>
    </row>
    <row r="536" ht="12.0" customHeight="1">
      <c r="A536" s="399"/>
      <c r="B536" s="436"/>
      <c r="C536" s="399"/>
      <c r="D536" s="399"/>
      <c r="E536" s="399"/>
      <c r="F536" s="399"/>
      <c r="G536" s="480"/>
      <c r="H536" s="480"/>
      <c r="I536" s="456"/>
      <c r="J536" s="456"/>
      <c r="K536" s="456"/>
      <c r="L536" s="456"/>
      <c r="M536" s="431"/>
      <c r="N536" s="436"/>
      <c r="O536" s="399"/>
      <c r="P536" s="455"/>
      <c r="Q536" s="399"/>
      <c r="R536" s="399"/>
      <c r="S536" s="400"/>
      <c r="T536" s="399"/>
      <c r="U536" s="400"/>
      <c r="V536" s="400"/>
      <c r="W536" s="400"/>
      <c r="X536" s="400"/>
      <c r="Y536" s="400"/>
      <c r="Z536" s="400"/>
      <c r="AA536" s="400"/>
      <c r="AB536" s="399"/>
      <c r="AC536" s="401"/>
      <c r="AD536" s="401"/>
      <c r="AE536" s="401"/>
      <c r="AF536" s="401"/>
      <c r="AG536" s="401"/>
      <c r="AH536" s="401"/>
      <c r="AI536" s="399"/>
    </row>
    <row r="537" ht="12.0" customHeight="1">
      <c r="A537" s="546"/>
      <c r="B537" s="547"/>
      <c r="C537" s="546" t="s">
        <v>1290</v>
      </c>
      <c r="D537" s="546" t="s">
        <v>1291</v>
      </c>
      <c r="E537" s="546"/>
      <c r="F537" s="546"/>
      <c r="G537" s="546"/>
      <c r="H537" s="547"/>
      <c r="I537" s="548">
        <v>456.6879666666667</v>
      </c>
      <c r="J537" s="549"/>
      <c r="K537" s="548">
        <v>551.8879666666667</v>
      </c>
      <c r="L537" s="548">
        <v>0.0</v>
      </c>
      <c r="M537" s="548">
        <v>5.746</v>
      </c>
      <c r="N537" s="548">
        <v>5.2</v>
      </c>
      <c r="O537" s="548">
        <v>0.7352941176470589</v>
      </c>
      <c r="P537" s="548">
        <v>0.0</v>
      </c>
      <c r="Q537" s="548">
        <v>2903.771582083333</v>
      </c>
      <c r="R537" s="548">
        <v>19.0</v>
      </c>
      <c r="S537" s="550">
        <v>0.0</v>
      </c>
      <c r="T537" s="550">
        <v>0.0</v>
      </c>
      <c r="U537" s="550">
        <v>339.43478400000004</v>
      </c>
      <c r="V537" s="550">
        <v>111.34720000000002</v>
      </c>
      <c r="W537" s="550">
        <v>0.0</v>
      </c>
      <c r="X537" s="550">
        <v>0.0</v>
      </c>
      <c r="Y537" s="550">
        <v>13407.537922211937</v>
      </c>
      <c r="Z537" s="550">
        <v>8429.92</v>
      </c>
      <c r="AA537" s="550">
        <v>22288.239906211937</v>
      </c>
      <c r="AB537" s="546"/>
      <c r="AC537" s="401"/>
      <c r="AD537" s="401"/>
      <c r="AE537" s="401"/>
      <c r="AF537" s="401"/>
      <c r="AG537" s="401"/>
      <c r="AH537" s="401"/>
      <c r="AI537" s="546"/>
    </row>
    <row r="538" ht="12.0" customHeight="1">
      <c r="A538" s="399"/>
      <c r="B538" s="436"/>
      <c r="C538" s="399"/>
      <c r="D538" s="399"/>
      <c r="E538" s="399"/>
      <c r="F538" s="399"/>
      <c r="G538" s="399"/>
      <c r="H538" s="436"/>
      <c r="I538" s="431"/>
      <c r="J538" s="470"/>
      <c r="K538" s="470"/>
      <c r="L538" s="468"/>
      <c r="M538" s="400"/>
      <c r="N538" s="399"/>
      <c r="O538" s="399"/>
      <c r="P538" s="399"/>
      <c r="Q538" s="399"/>
      <c r="R538" s="399"/>
      <c r="S538" s="400"/>
      <c r="T538" s="399"/>
      <c r="U538" s="400"/>
      <c r="V538" s="400"/>
      <c r="W538" s="400"/>
      <c r="X538" s="400"/>
      <c r="Y538" s="400"/>
      <c r="Z538" s="400"/>
      <c r="AA538" s="400"/>
      <c r="AB538" s="399"/>
      <c r="AC538" s="401"/>
      <c r="AD538" s="401"/>
      <c r="AE538" s="401"/>
      <c r="AF538" s="401"/>
      <c r="AG538" s="401"/>
      <c r="AH538" s="401"/>
      <c r="AI538" s="399"/>
    </row>
    <row r="539" ht="12.0" customHeight="1">
      <c r="A539" s="399"/>
      <c r="B539" s="436"/>
      <c r="C539" s="436" t="s">
        <v>1292</v>
      </c>
      <c r="D539" s="399" t="s">
        <v>603</v>
      </c>
      <c r="E539" s="399"/>
      <c r="F539" s="399"/>
      <c r="G539" s="399"/>
      <c r="H539" s="436" t="s">
        <v>410</v>
      </c>
      <c r="I539" s="423">
        <v>0.0</v>
      </c>
      <c r="J539" s="470">
        <v>1.0</v>
      </c>
      <c r="K539" s="431">
        <v>0.0</v>
      </c>
      <c r="L539" s="468">
        <v>0.0</v>
      </c>
      <c r="M539" s="431"/>
      <c r="N539" s="431"/>
      <c r="O539" s="431"/>
      <c r="P539" s="430"/>
      <c r="Q539" s="468">
        <v>0.0</v>
      </c>
      <c r="R539" s="468"/>
      <c r="S539" s="400"/>
      <c r="T539" s="439">
        <v>0.0</v>
      </c>
      <c r="U539" s="400"/>
      <c r="V539" s="400"/>
      <c r="W539" s="400"/>
      <c r="X539" s="400"/>
      <c r="Y539" s="400">
        <v>0.0</v>
      </c>
      <c r="Z539" s="400"/>
      <c r="AA539" s="400">
        <v>0.0</v>
      </c>
      <c r="AB539" s="399"/>
      <c r="AC539" s="401"/>
      <c r="AD539" s="401"/>
      <c r="AE539" s="401"/>
      <c r="AF539" s="401"/>
      <c r="AG539" s="401"/>
      <c r="AH539" s="401"/>
      <c r="AI539" s="399"/>
    </row>
    <row r="540" ht="12.0" customHeight="1">
      <c r="A540" s="399"/>
      <c r="B540" s="436"/>
      <c r="C540" s="399"/>
      <c r="D540" s="399"/>
      <c r="E540" s="399"/>
      <c r="F540" s="399"/>
      <c r="G540" s="399"/>
      <c r="H540" s="399"/>
      <c r="I540" s="399"/>
      <c r="J540" s="436"/>
      <c r="K540" s="455"/>
      <c r="L540" s="436"/>
      <c r="M540" s="399"/>
      <c r="N540" s="399"/>
      <c r="O540" s="436"/>
      <c r="P540" s="399"/>
      <c r="Q540" s="399"/>
      <c r="R540" s="399"/>
      <c r="S540" s="400"/>
      <c r="T540" s="399"/>
      <c r="U540" s="400"/>
      <c r="V540" s="400"/>
      <c r="W540" s="400"/>
      <c r="X540" s="400"/>
      <c r="Y540" s="400"/>
      <c r="Z540" s="400"/>
      <c r="AA540" s="400"/>
      <c r="AB540" s="399"/>
      <c r="AC540" s="401"/>
      <c r="AD540" s="401"/>
      <c r="AE540" s="401"/>
      <c r="AF540" s="401"/>
      <c r="AG540" s="401"/>
      <c r="AH540" s="401"/>
      <c r="AI540" s="399"/>
    </row>
    <row r="541" ht="12.0" customHeight="1">
      <c r="A541" s="399"/>
      <c r="B541" s="436"/>
      <c r="C541" s="399"/>
      <c r="D541" s="399"/>
      <c r="E541" s="399"/>
      <c r="F541" s="399"/>
      <c r="G541" s="399"/>
      <c r="H541" s="399"/>
      <c r="I541" s="399"/>
      <c r="J541" s="399"/>
      <c r="K541" s="436" t="s">
        <v>607</v>
      </c>
      <c r="L541" s="436" t="s">
        <v>541</v>
      </c>
      <c r="M541" s="436" t="s">
        <v>648</v>
      </c>
      <c r="N541" s="399"/>
      <c r="O541" s="399"/>
      <c r="P541" s="436"/>
      <c r="Q541" s="399"/>
      <c r="R541" s="399"/>
      <c r="S541" s="400"/>
      <c r="T541" s="399"/>
      <c r="U541" s="400"/>
      <c r="V541" s="400"/>
      <c r="W541" s="400"/>
      <c r="X541" s="400"/>
      <c r="Y541" s="400"/>
      <c r="Z541" s="400"/>
      <c r="AA541" s="400"/>
      <c r="AB541" s="399"/>
      <c r="AC541" s="401"/>
      <c r="AD541" s="401"/>
      <c r="AE541" s="401"/>
      <c r="AF541" s="401"/>
      <c r="AG541" s="401"/>
      <c r="AH541" s="401"/>
      <c r="AI541" s="399"/>
    </row>
    <row r="542" ht="12.0" customHeight="1">
      <c r="A542" s="399"/>
      <c r="B542" s="436"/>
      <c r="C542" s="399"/>
      <c r="D542" s="469"/>
      <c r="E542" s="441" t="s">
        <v>609</v>
      </c>
      <c r="F542" s="399"/>
      <c r="G542" s="435" t="s">
        <v>357</v>
      </c>
      <c r="H542" s="435" t="s">
        <v>610</v>
      </c>
      <c r="I542" s="435" t="s">
        <v>611</v>
      </c>
      <c r="J542" s="435" t="s">
        <v>612</v>
      </c>
      <c r="K542" s="435" t="s">
        <v>613</v>
      </c>
      <c r="L542" s="435" t="s">
        <v>614</v>
      </c>
      <c r="M542" s="435" t="s">
        <v>615</v>
      </c>
      <c r="N542" s="399"/>
      <c r="O542" s="399"/>
      <c r="P542" s="435" t="s">
        <v>373</v>
      </c>
      <c r="Q542" s="399"/>
      <c r="R542" s="399"/>
      <c r="S542" s="400"/>
      <c r="T542" s="399"/>
      <c r="U542" s="400"/>
      <c r="V542" s="400"/>
      <c r="W542" s="400"/>
      <c r="X542" s="400"/>
      <c r="Y542" s="400"/>
      <c r="Z542" s="400"/>
      <c r="AA542" s="400"/>
      <c r="AB542" s="399"/>
      <c r="AC542" s="401"/>
      <c r="AD542" s="401"/>
      <c r="AE542" s="401"/>
      <c r="AF542" s="401"/>
      <c r="AG542" s="401"/>
      <c r="AH542" s="401"/>
      <c r="AI542" s="399"/>
    </row>
    <row r="543" ht="12.0" customHeight="1">
      <c r="A543" s="399"/>
      <c r="B543" s="436"/>
      <c r="C543" s="399"/>
      <c r="D543" s="399" t="s">
        <v>477</v>
      </c>
      <c r="E543" s="399" t="s">
        <v>654</v>
      </c>
      <c r="F543" s="399"/>
      <c r="G543" s="483">
        <v>0.0</v>
      </c>
      <c r="H543" s="455"/>
      <c r="I543" s="436"/>
      <c r="J543" s="455"/>
      <c r="K543" s="438">
        <v>0.0</v>
      </c>
      <c r="L543" s="431">
        <v>0.0</v>
      </c>
      <c r="M543" s="431">
        <v>0.0</v>
      </c>
      <c r="N543" s="436">
        <v>0.0</v>
      </c>
      <c r="O543" s="399" t="s">
        <v>222</v>
      </c>
      <c r="P543" s="431">
        <v>1.0</v>
      </c>
      <c r="Q543" s="455">
        <v>0.0</v>
      </c>
      <c r="R543" s="424"/>
      <c r="S543" s="400"/>
      <c r="T543" s="399"/>
      <c r="U543" s="400"/>
      <c r="V543" s="400"/>
      <c r="W543" s="400"/>
      <c r="X543" s="400"/>
      <c r="Y543" s="400"/>
      <c r="Z543" s="400"/>
      <c r="AA543" s="400"/>
      <c r="AB543" s="399"/>
      <c r="AC543" s="401"/>
      <c r="AD543" s="401"/>
      <c r="AE543" s="401"/>
      <c r="AF543" s="401"/>
      <c r="AG543" s="401"/>
      <c r="AH543" s="401"/>
      <c r="AI543" s="399"/>
    </row>
    <row r="544" ht="12.0" customHeight="1">
      <c r="A544" s="399"/>
      <c r="B544" s="436"/>
      <c r="C544" s="399"/>
      <c r="D544" s="399"/>
      <c r="E544" s="399"/>
      <c r="F544" s="399"/>
      <c r="G544" s="436"/>
      <c r="H544" s="455"/>
      <c r="I544" s="399"/>
      <c r="J544" s="455"/>
      <c r="K544" s="438"/>
      <c r="L544" s="431">
        <v>0.0</v>
      </c>
      <c r="M544" s="431">
        <v>0.0</v>
      </c>
      <c r="N544" s="436"/>
      <c r="O544" s="399"/>
      <c r="P544" s="399"/>
      <c r="Q544" s="455">
        <v>0.0</v>
      </c>
      <c r="R544" s="424"/>
      <c r="S544" s="400"/>
      <c r="T544" s="399"/>
      <c r="U544" s="400"/>
      <c r="V544" s="400"/>
      <c r="W544" s="400"/>
      <c r="X544" s="400"/>
      <c r="Y544" s="400"/>
      <c r="Z544" s="400"/>
      <c r="AA544" s="400"/>
      <c r="AB544" s="399"/>
      <c r="AC544" s="401"/>
      <c r="AD544" s="401"/>
      <c r="AE544" s="401"/>
      <c r="AF544" s="401"/>
      <c r="AG544" s="401"/>
      <c r="AH544" s="401"/>
      <c r="AI544" s="399"/>
    </row>
    <row r="545" ht="12.0" customHeight="1">
      <c r="A545" s="399"/>
      <c r="B545" s="436"/>
      <c r="C545" s="399"/>
      <c r="D545" s="399"/>
      <c r="E545" s="399"/>
      <c r="F545" s="399"/>
      <c r="G545" s="399"/>
      <c r="H545" s="399"/>
      <c r="I545" s="399"/>
      <c r="J545" s="436"/>
      <c r="K545" s="455"/>
      <c r="L545" s="436"/>
      <c r="M545" s="399"/>
      <c r="N545" s="399"/>
      <c r="O545" s="436"/>
      <c r="P545" s="399"/>
      <c r="Q545" s="399"/>
      <c r="R545" s="399"/>
      <c r="S545" s="400"/>
      <c r="T545" s="399"/>
      <c r="U545" s="400"/>
      <c r="V545" s="400"/>
      <c r="W545" s="400"/>
      <c r="X545" s="400"/>
      <c r="Y545" s="400"/>
      <c r="Z545" s="400"/>
      <c r="AA545" s="400"/>
      <c r="AB545" s="399"/>
      <c r="AC545" s="401"/>
      <c r="AD545" s="401"/>
      <c r="AE545" s="401"/>
      <c r="AF545" s="401"/>
      <c r="AG545" s="401"/>
      <c r="AH545" s="401"/>
      <c r="AI545" s="399"/>
    </row>
    <row r="546" ht="12.0" customHeight="1">
      <c r="A546" s="399"/>
      <c r="B546" s="436"/>
      <c r="C546" s="399"/>
      <c r="D546" s="399"/>
      <c r="E546" s="441" t="s">
        <v>544</v>
      </c>
      <c r="F546" s="399"/>
      <c r="G546" s="435" t="s">
        <v>553</v>
      </c>
      <c r="H546" s="479" t="s">
        <v>631</v>
      </c>
      <c r="I546" s="435" t="s">
        <v>632</v>
      </c>
      <c r="J546" s="479" t="s">
        <v>633</v>
      </c>
      <c r="K546" s="442" t="s">
        <v>634</v>
      </c>
      <c r="L546" s="479" t="s">
        <v>635</v>
      </c>
      <c r="M546" s="431"/>
      <c r="N546" s="436"/>
      <c r="O546" s="399"/>
      <c r="P546" s="455"/>
      <c r="Q546" s="399"/>
      <c r="R546" s="399"/>
      <c r="S546" s="400"/>
      <c r="T546" s="399"/>
      <c r="U546" s="400"/>
      <c r="V546" s="400"/>
      <c r="W546" s="400"/>
      <c r="X546" s="400"/>
      <c r="Y546" s="400"/>
      <c r="Z546" s="400"/>
      <c r="AA546" s="400"/>
      <c r="AB546" s="399"/>
      <c r="AC546" s="401"/>
      <c r="AD546" s="401"/>
      <c r="AE546" s="401"/>
      <c r="AF546" s="401"/>
      <c r="AG546" s="401"/>
      <c r="AH546" s="401"/>
      <c r="AI546" s="399"/>
    </row>
    <row r="547" ht="12.0" customHeight="1">
      <c r="A547" s="399"/>
      <c r="B547" s="436"/>
      <c r="C547" s="399"/>
      <c r="D547" s="399"/>
      <c r="E547" s="399" t="s">
        <v>636</v>
      </c>
      <c r="F547" s="399"/>
      <c r="G547" s="480">
        <v>0.0</v>
      </c>
      <c r="H547" s="480">
        <v>0.0</v>
      </c>
      <c r="I547" s="456">
        <v>0.0</v>
      </c>
      <c r="J547" s="456">
        <v>0.0</v>
      </c>
      <c r="K547" s="456">
        <v>0.0</v>
      </c>
      <c r="L547" s="456">
        <v>0.0</v>
      </c>
      <c r="M547" s="431"/>
      <c r="N547" s="436"/>
      <c r="O547" s="399"/>
      <c r="P547" s="455"/>
      <c r="Q547" s="399"/>
      <c r="R547" s="399"/>
      <c r="S547" s="400"/>
      <c r="T547" s="399"/>
      <c r="U547" s="400"/>
      <c r="V547" s="400"/>
      <c r="W547" s="400"/>
      <c r="X547" s="400"/>
      <c r="Y547" s="400"/>
      <c r="Z547" s="400"/>
      <c r="AA547" s="400"/>
      <c r="AB547" s="399"/>
      <c r="AC547" s="401"/>
      <c r="AD547" s="401"/>
      <c r="AE547" s="401"/>
      <c r="AF547" s="401"/>
      <c r="AG547" s="401"/>
      <c r="AH547" s="401"/>
      <c r="AI547" s="399"/>
    </row>
    <row r="548" ht="12.0" customHeight="1">
      <c r="A548" s="399"/>
      <c r="B548" s="436"/>
      <c r="C548" s="399"/>
      <c r="D548" s="399"/>
      <c r="E548" s="399"/>
      <c r="F548" s="399"/>
      <c r="G548" s="399"/>
      <c r="H548" s="436"/>
      <c r="I548" s="431"/>
      <c r="J548" s="470"/>
      <c r="K548" s="470"/>
      <c r="L548" s="468"/>
      <c r="M548" s="400"/>
      <c r="N548" s="399"/>
      <c r="O548" s="399"/>
      <c r="P548" s="399"/>
      <c r="Q548" s="399"/>
      <c r="R548" s="399"/>
      <c r="S548" s="400"/>
      <c r="T548" s="399"/>
      <c r="U548" s="400"/>
      <c r="V548" s="400"/>
      <c r="W548" s="400"/>
      <c r="X548" s="400"/>
      <c r="Y548" s="400"/>
      <c r="Z548" s="400"/>
      <c r="AA548" s="400"/>
      <c r="AB548" s="399"/>
      <c r="AC548" s="401"/>
      <c r="AD548" s="401"/>
      <c r="AE548" s="401"/>
      <c r="AF548" s="401"/>
      <c r="AG548" s="401"/>
      <c r="AH548" s="401"/>
      <c r="AI548" s="399"/>
    </row>
    <row r="549" ht="12.0" customHeight="1">
      <c r="A549" s="399"/>
      <c r="B549" s="436"/>
      <c r="C549" s="436" t="s">
        <v>1293</v>
      </c>
      <c r="D549" s="399" t="s">
        <v>906</v>
      </c>
      <c r="E549" s="399"/>
      <c r="F549" s="399"/>
      <c r="G549" s="399"/>
      <c r="H549" s="436" t="s">
        <v>410</v>
      </c>
      <c r="I549" s="423">
        <v>99.9024</v>
      </c>
      <c r="J549" s="470">
        <v>1.0</v>
      </c>
      <c r="K549" s="431">
        <v>99.9024</v>
      </c>
      <c r="L549" s="468">
        <v>0.0</v>
      </c>
      <c r="M549" s="431"/>
      <c r="N549" s="431">
        <v>5.2</v>
      </c>
      <c r="O549" s="431">
        <v>0.7352941176470589</v>
      </c>
      <c r="P549" s="430">
        <v>0.0</v>
      </c>
      <c r="Q549" s="468">
        <v>355.62450000000007</v>
      </c>
      <c r="R549" s="430">
        <v>19.0</v>
      </c>
      <c r="S549" s="400"/>
      <c r="T549" s="439">
        <v>0.0</v>
      </c>
      <c r="U549" s="400"/>
      <c r="V549" s="400">
        <v>111.34720000000002</v>
      </c>
      <c r="W549" s="400"/>
      <c r="X549" s="400">
        <v>0.0</v>
      </c>
      <c r="Y549" s="400">
        <v>1642.0192962962965</v>
      </c>
      <c r="Z549" s="400">
        <v>8429.92</v>
      </c>
      <c r="AA549" s="400">
        <v>10183.286496296296</v>
      </c>
      <c r="AB549" s="399"/>
      <c r="AC549" s="401"/>
      <c r="AD549" s="401"/>
      <c r="AE549" s="401"/>
      <c r="AF549" s="401"/>
      <c r="AG549" s="401"/>
      <c r="AH549" s="401"/>
      <c r="AI549" s="399"/>
    </row>
    <row r="550" ht="12.0" customHeight="1">
      <c r="A550" s="399"/>
      <c r="B550" s="436"/>
      <c r="C550" s="399"/>
      <c r="D550" s="399"/>
      <c r="E550" s="399"/>
      <c r="F550" s="399"/>
      <c r="G550" s="399"/>
      <c r="H550" s="399"/>
      <c r="I550" s="399"/>
      <c r="J550" s="436"/>
      <c r="K550" s="455"/>
      <c r="L550" s="436"/>
      <c r="M550" s="399"/>
      <c r="N550" s="399"/>
      <c r="O550" s="436"/>
      <c r="P550" s="399"/>
      <c r="Q550" s="399"/>
      <c r="R550" s="399"/>
      <c r="S550" s="400"/>
      <c r="T550" s="399"/>
      <c r="U550" s="400"/>
      <c r="V550" s="400"/>
      <c r="W550" s="400"/>
      <c r="X550" s="400"/>
      <c r="Y550" s="400"/>
      <c r="Z550" s="400"/>
      <c r="AA550" s="400"/>
      <c r="AB550" s="399"/>
      <c r="AC550" s="401"/>
      <c r="AD550" s="401"/>
      <c r="AE550" s="401"/>
      <c r="AF550" s="401"/>
      <c r="AG550" s="401"/>
      <c r="AH550" s="401"/>
      <c r="AI550" s="399"/>
    </row>
    <row r="551" ht="12.0" customHeight="1">
      <c r="A551" s="399"/>
      <c r="B551" s="436"/>
      <c r="C551" s="399"/>
      <c r="D551" s="399"/>
      <c r="E551" s="399"/>
      <c r="F551" s="399"/>
      <c r="G551" s="399"/>
      <c r="H551" s="399"/>
      <c r="I551" s="399"/>
      <c r="J551" s="399"/>
      <c r="K551" s="436" t="s">
        <v>607</v>
      </c>
      <c r="L551" s="436" t="s">
        <v>541</v>
      </c>
      <c r="M551" s="436" t="s">
        <v>912</v>
      </c>
      <c r="N551" s="399"/>
      <c r="O551" s="399"/>
      <c r="P551" s="436"/>
      <c r="Q551" s="399"/>
      <c r="R551" s="399"/>
      <c r="S551" s="400"/>
      <c r="T551" s="399"/>
      <c r="U551" s="400"/>
      <c r="V551" s="400"/>
      <c r="W551" s="400"/>
      <c r="X551" s="400"/>
      <c r="Y551" s="400"/>
      <c r="Z551" s="400"/>
      <c r="AA551" s="400"/>
      <c r="AB551" s="399"/>
      <c r="AC551" s="401"/>
      <c r="AD551" s="401"/>
      <c r="AE551" s="401"/>
      <c r="AF551" s="401"/>
      <c r="AG551" s="401"/>
      <c r="AH551" s="401"/>
      <c r="AI551" s="399"/>
    </row>
    <row r="552" ht="12.0" customHeight="1">
      <c r="A552" s="399"/>
      <c r="B552" s="436"/>
      <c r="C552" s="399"/>
      <c r="D552" s="469"/>
      <c r="E552" s="441" t="s">
        <v>609</v>
      </c>
      <c r="F552" s="399"/>
      <c r="G552" s="435" t="s">
        <v>357</v>
      </c>
      <c r="H552" s="435" t="s">
        <v>610</v>
      </c>
      <c r="I552" s="435" t="s">
        <v>611</v>
      </c>
      <c r="J552" s="435" t="s">
        <v>612</v>
      </c>
      <c r="K552" s="435" t="s">
        <v>613</v>
      </c>
      <c r="L552" s="435" t="s">
        <v>614</v>
      </c>
      <c r="M552" s="435" t="s">
        <v>615</v>
      </c>
      <c r="N552" s="399"/>
      <c r="O552" s="399"/>
      <c r="P552" s="435" t="s">
        <v>373</v>
      </c>
      <c r="Q552" s="399"/>
      <c r="R552" s="399"/>
      <c r="S552" s="400"/>
      <c r="T552" s="399"/>
      <c r="U552" s="400"/>
      <c r="V552" s="400"/>
      <c r="W552" s="400"/>
      <c r="X552" s="400"/>
      <c r="Y552" s="400"/>
      <c r="Z552" s="400"/>
      <c r="AA552" s="400"/>
      <c r="AB552" s="399"/>
      <c r="AC552" s="401"/>
      <c r="AD552" s="401"/>
      <c r="AE552" s="401"/>
      <c r="AF552" s="401"/>
      <c r="AG552" s="401"/>
      <c r="AH552" s="401"/>
      <c r="AI552" s="399"/>
    </row>
    <row r="553" ht="12.0" customHeight="1">
      <c r="A553" s="399"/>
      <c r="B553" s="436"/>
      <c r="C553" s="399"/>
      <c r="D553" s="424" t="s">
        <v>477</v>
      </c>
      <c r="E553" s="399" t="s">
        <v>442</v>
      </c>
      <c r="F553" s="399"/>
      <c r="G553" s="436"/>
      <c r="H553" s="455">
        <v>130.19999999999996</v>
      </c>
      <c r="I553" s="436"/>
      <c r="J553" s="455">
        <v>251.86500000000004</v>
      </c>
      <c r="K553" s="438">
        <v>-0.3</v>
      </c>
      <c r="L553" s="431">
        <v>327.4245000000001</v>
      </c>
      <c r="M553" s="431">
        <v>0.40422777777777785</v>
      </c>
      <c r="N553" s="436">
        <v>0.11</v>
      </c>
      <c r="O553" s="399" t="s">
        <v>616</v>
      </c>
      <c r="P553" s="431">
        <v>1.3</v>
      </c>
      <c r="Q553" s="455">
        <v>18.618599999999994</v>
      </c>
      <c r="R553" s="399" t="s">
        <v>617</v>
      </c>
      <c r="S553" s="400"/>
      <c r="T553" s="399"/>
      <c r="U553" s="400"/>
      <c r="V553" s="400"/>
      <c r="W553" s="400"/>
      <c r="X553" s="400"/>
      <c r="Y553" s="400"/>
      <c r="Z553" s="400"/>
      <c r="AA553" s="400"/>
      <c r="AB553" s="399"/>
      <c r="AC553" s="428">
        <f>(Q553*$H$1041)/H553*J549</f>
        <v>197.34</v>
      </c>
      <c r="AD553" s="476" t="s">
        <v>618</v>
      </c>
      <c r="AE553" s="477">
        <f>L553/H553</f>
        <v>2.514781106</v>
      </c>
      <c r="AF553" s="401" t="s">
        <v>619</v>
      </c>
      <c r="AG553" s="401"/>
      <c r="AH553" s="401"/>
      <c r="AI553" s="399"/>
    </row>
    <row r="554" ht="12.0" customHeight="1">
      <c r="A554" s="399"/>
      <c r="B554" s="436"/>
      <c r="C554" s="399"/>
      <c r="D554" s="424" t="s">
        <v>477</v>
      </c>
      <c r="E554" s="399" t="s">
        <v>445</v>
      </c>
      <c r="F554" s="399"/>
      <c r="G554" s="436"/>
      <c r="H554" s="399"/>
      <c r="I554" s="455">
        <v>442.0</v>
      </c>
      <c r="J554" s="455">
        <v>4.0</v>
      </c>
      <c r="K554" s="438">
        <v>-0.3</v>
      </c>
      <c r="L554" s="431">
        <v>5.2</v>
      </c>
      <c r="M554" s="431">
        <v>0.0064197530864197536</v>
      </c>
      <c r="N554" s="436">
        <v>0.003</v>
      </c>
      <c r="O554" s="399" t="s">
        <v>620</v>
      </c>
      <c r="P554" s="431">
        <v>1.3</v>
      </c>
      <c r="Q554" s="455">
        <v>1.7238000000000002</v>
      </c>
      <c r="R554" s="399" t="s">
        <v>621</v>
      </c>
      <c r="S554" s="400"/>
      <c r="T554" s="399"/>
      <c r="U554" s="400"/>
      <c r="V554" s="400"/>
      <c r="W554" s="400"/>
      <c r="X554" s="400"/>
      <c r="Y554" s="400"/>
      <c r="Z554" s="400"/>
      <c r="AA554" s="400"/>
      <c r="AB554" s="399"/>
      <c r="AC554" s="428">
        <f>(Q554*$H$1041)/I554*J549</f>
        <v>5.382</v>
      </c>
      <c r="AD554" s="476" t="s">
        <v>622</v>
      </c>
      <c r="AE554" s="477">
        <f>L554/I554</f>
        <v>0.01176470588</v>
      </c>
      <c r="AF554" s="401" t="s">
        <v>623</v>
      </c>
      <c r="AG554" s="401"/>
      <c r="AH554" s="401"/>
      <c r="AI554" s="399"/>
    </row>
    <row r="555" ht="12.0" customHeight="1">
      <c r="A555" s="399"/>
      <c r="B555" s="436"/>
      <c r="C555" s="399"/>
      <c r="D555" s="424" t="s">
        <v>477</v>
      </c>
      <c r="E555" s="399" t="s">
        <v>1294</v>
      </c>
      <c r="F555" s="399"/>
      <c r="G555" s="483">
        <v>1.0</v>
      </c>
      <c r="H555" s="399"/>
      <c r="I555" s="455"/>
      <c r="J555" s="455">
        <v>10.0</v>
      </c>
      <c r="K555" s="438">
        <v>0.0</v>
      </c>
      <c r="L555" s="431">
        <v>10.0</v>
      </c>
      <c r="M555" s="431">
        <v>0.012345679012345678</v>
      </c>
      <c r="N555" s="455">
        <v>4.0</v>
      </c>
      <c r="O555" s="399" t="s">
        <v>414</v>
      </c>
      <c r="P555" s="431">
        <v>1.3</v>
      </c>
      <c r="Q555" s="455">
        <v>5.2</v>
      </c>
      <c r="R555" s="399" t="s">
        <v>263</v>
      </c>
      <c r="S555" s="400"/>
      <c r="T555" s="399"/>
      <c r="U555" s="400"/>
      <c r="V555" s="400"/>
      <c r="W555" s="400"/>
      <c r="X555" s="400"/>
      <c r="Y555" s="400"/>
      <c r="Z555" s="400"/>
      <c r="AA555" s="400"/>
      <c r="AB555" s="399"/>
      <c r="AC555" s="401"/>
      <c r="AD555" s="401"/>
      <c r="AE555" s="401"/>
      <c r="AF555" s="401"/>
      <c r="AG555" s="401"/>
      <c r="AH555" s="401"/>
      <c r="AI555" s="399"/>
    </row>
    <row r="556" ht="12.0" customHeight="1">
      <c r="A556" s="399"/>
      <c r="B556" s="436"/>
      <c r="C556" s="399"/>
      <c r="D556" s="424" t="s">
        <v>483</v>
      </c>
      <c r="E556" s="399" t="s">
        <v>798</v>
      </c>
      <c r="F556" s="399"/>
      <c r="G556" s="436"/>
      <c r="H556" s="399"/>
      <c r="I556" s="455"/>
      <c r="J556" s="455"/>
      <c r="K556" s="438">
        <v>-0.3</v>
      </c>
      <c r="L556" s="431">
        <v>0.0</v>
      </c>
      <c r="M556" s="431">
        <v>0.0</v>
      </c>
      <c r="N556" s="436">
        <v>0.008</v>
      </c>
      <c r="O556" s="399" t="s">
        <v>620</v>
      </c>
      <c r="P556" s="431">
        <v>1.4999999999999998</v>
      </c>
      <c r="Q556" s="455">
        <v>0.0</v>
      </c>
      <c r="R556" s="399" t="s">
        <v>799</v>
      </c>
      <c r="S556" s="400"/>
      <c r="T556" s="399"/>
      <c r="U556" s="400"/>
      <c r="V556" s="400"/>
      <c r="W556" s="400"/>
      <c r="X556" s="400"/>
      <c r="Y556" s="400"/>
      <c r="Z556" s="400"/>
      <c r="AA556" s="400"/>
      <c r="AB556" s="399"/>
      <c r="AC556" s="401"/>
      <c r="AD556" s="401"/>
      <c r="AE556" s="401"/>
      <c r="AF556" s="401"/>
      <c r="AG556" s="401"/>
      <c r="AH556" s="401"/>
      <c r="AI556" s="399"/>
    </row>
    <row r="557" ht="12.0" customHeight="1">
      <c r="A557" s="399"/>
      <c r="B557" s="436"/>
      <c r="C557" s="399"/>
      <c r="D557" s="424" t="s">
        <v>855</v>
      </c>
      <c r="E557" s="399" t="s">
        <v>1295</v>
      </c>
      <c r="F557" s="399"/>
      <c r="G557" s="483">
        <v>2.0</v>
      </c>
      <c r="H557" s="399"/>
      <c r="I557" s="455"/>
      <c r="J557" s="455">
        <v>19.0</v>
      </c>
      <c r="K557" s="438">
        <v>0.0</v>
      </c>
      <c r="L557" s="431">
        <v>19.0</v>
      </c>
      <c r="M557" s="431">
        <v>22.42</v>
      </c>
      <c r="N557" s="455">
        <v>8.0</v>
      </c>
      <c r="O557" s="399" t="s">
        <v>1296</v>
      </c>
      <c r="P557" s="431">
        <v>1.4300000000000002</v>
      </c>
      <c r="Q557" s="455">
        <v>22.880000000000003</v>
      </c>
      <c r="R557" s="399" t="s">
        <v>263</v>
      </c>
      <c r="S557" s="400"/>
      <c r="T557" s="399"/>
      <c r="U557" s="400"/>
      <c r="V557" s="400"/>
      <c r="W557" s="400"/>
      <c r="X557" s="400"/>
      <c r="Y557" s="400"/>
      <c r="Z557" s="400"/>
      <c r="AA557" s="400"/>
      <c r="AB557" s="399"/>
      <c r="AC557" s="401"/>
      <c r="AD557" s="401"/>
      <c r="AE557" s="401"/>
      <c r="AF557" s="401"/>
      <c r="AG557" s="401"/>
      <c r="AH557" s="401"/>
      <c r="AI557" s="399"/>
    </row>
    <row r="558" ht="12.0" customHeight="1">
      <c r="A558" s="399"/>
      <c r="B558" s="436"/>
      <c r="C558" s="399"/>
      <c r="D558" s="399" t="s">
        <v>511</v>
      </c>
      <c r="E558" s="399" t="s">
        <v>1297</v>
      </c>
      <c r="F558" s="399"/>
      <c r="G558" s="483"/>
      <c r="H558" s="455"/>
      <c r="I558" s="399"/>
      <c r="J558" s="455"/>
      <c r="K558" s="438">
        <v>-0.3</v>
      </c>
      <c r="L558" s="431">
        <v>0.0</v>
      </c>
      <c r="M558" s="431">
        <v>0.0</v>
      </c>
      <c r="N558" s="455">
        <v>6.0</v>
      </c>
      <c r="O558" s="399" t="s">
        <v>414</v>
      </c>
      <c r="P558" s="431">
        <v>1.4300000000000002</v>
      </c>
      <c r="Q558" s="455">
        <v>8.580000000000002</v>
      </c>
      <c r="R558" s="424" t="s">
        <v>263</v>
      </c>
      <c r="S558" s="400"/>
      <c r="T558" s="399"/>
      <c r="U558" s="400"/>
      <c r="V558" s="400"/>
      <c r="W558" s="400"/>
      <c r="X558" s="400"/>
      <c r="Y558" s="400"/>
      <c r="Z558" s="400"/>
      <c r="AA558" s="400"/>
      <c r="AB558" s="399"/>
      <c r="AC558" s="401"/>
      <c r="AD558" s="401"/>
      <c r="AE558" s="401"/>
      <c r="AF558" s="401"/>
      <c r="AG558" s="401"/>
      <c r="AH558" s="401"/>
      <c r="AI558" s="399"/>
    </row>
    <row r="559" ht="12.0" customHeight="1">
      <c r="A559" s="399"/>
      <c r="B559" s="436"/>
      <c r="C559" s="399"/>
      <c r="D559" s="399" t="s">
        <v>511</v>
      </c>
      <c r="E559" s="399" t="s">
        <v>1229</v>
      </c>
      <c r="F559" s="399"/>
      <c r="G559" s="483">
        <v>80.0</v>
      </c>
      <c r="H559" s="455"/>
      <c r="I559" s="399"/>
      <c r="J559" s="455">
        <v>4.0</v>
      </c>
      <c r="K559" s="438">
        <v>-0.3</v>
      </c>
      <c r="L559" s="431">
        <v>5.2</v>
      </c>
      <c r="M559" s="431">
        <v>0.7072</v>
      </c>
      <c r="N559" s="436">
        <v>0.25</v>
      </c>
      <c r="O559" s="399" t="s">
        <v>629</v>
      </c>
      <c r="P559" s="431">
        <v>1.4300000000000002</v>
      </c>
      <c r="Q559" s="455">
        <v>28.6</v>
      </c>
      <c r="R559" s="424" t="s">
        <v>263</v>
      </c>
      <c r="S559" s="400"/>
      <c r="T559" s="399"/>
      <c r="U559" s="400"/>
      <c r="V559" s="400"/>
      <c r="W559" s="400"/>
      <c r="X559" s="400"/>
      <c r="Y559" s="400"/>
      <c r="Z559" s="400"/>
      <c r="AA559" s="400"/>
      <c r="AB559" s="399"/>
      <c r="AC559" s="401"/>
      <c r="AD559" s="401"/>
      <c r="AE559" s="401"/>
      <c r="AF559" s="401"/>
      <c r="AG559" s="401"/>
      <c r="AH559" s="401"/>
      <c r="AI559" s="399"/>
    </row>
    <row r="560" ht="12.0" customHeight="1">
      <c r="A560" s="399"/>
      <c r="B560" s="436"/>
      <c r="C560" s="399"/>
      <c r="D560" s="399" t="s">
        <v>477</v>
      </c>
      <c r="E560" s="399" t="s">
        <v>1230</v>
      </c>
      <c r="F560" s="399"/>
      <c r="G560" s="483">
        <v>20.0</v>
      </c>
      <c r="H560" s="455"/>
      <c r="I560" s="399"/>
      <c r="J560" s="455">
        <v>10.0</v>
      </c>
      <c r="K560" s="438">
        <v>-0.3</v>
      </c>
      <c r="L560" s="431">
        <v>13.0</v>
      </c>
      <c r="M560" s="431">
        <v>0.016049382716049384</v>
      </c>
      <c r="N560" s="436">
        <v>0.25</v>
      </c>
      <c r="O560" s="399" t="s">
        <v>629</v>
      </c>
      <c r="P560" s="431">
        <v>1.4300000000000002</v>
      </c>
      <c r="Q560" s="455">
        <v>7.15</v>
      </c>
      <c r="R560" s="424" t="s">
        <v>263</v>
      </c>
      <c r="S560" s="400"/>
      <c r="T560" s="399"/>
      <c r="U560" s="400"/>
      <c r="V560" s="400"/>
      <c r="W560" s="400"/>
      <c r="X560" s="400"/>
      <c r="Y560" s="400"/>
      <c r="Z560" s="400"/>
      <c r="AA560" s="400"/>
      <c r="AB560" s="399"/>
      <c r="AC560" s="401"/>
      <c r="AD560" s="401"/>
      <c r="AE560" s="401"/>
      <c r="AF560" s="401"/>
      <c r="AG560" s="401"/>
      <c r="AH560" s="401"/>
      <c r="AI560" s="399"/>
    </row>
    <row r="561" ht="12.0" customHeight="1">
      <c r="A561" s="399"/>
      <c r="B561" s="436"/>
      <c r="C561" s="399"/>
      <c r="D561" s="399" t="s">
        <v>1298</v>
      </c>
      <c r="E561" s="399" t="s">
        <v>637</v>
      </c>
      <c r="F561" s="399"/>
      <c r="G561" s="483">
        <v>20.0</v>
      </c>
      <c r="H561" s="455">
        <v>60.0</v>
      </c>
      <c r="I561" s="399"/>
      <c r="J561" s="455"/>
      <c r="K561" s="438">
        <v>-0.3</v>
      </c>
      <c r="L561" s="431">
        <v>0.0</v>
      </c>
      <c r="M561" s="431">
        <v>0.1</v>
      </c>
      <c r="N561" s="436">
        <v>0.25</v>
      </c>
      <c r="O561" s="399" t="s">
        <v>629</v>
      </c>
      <c r="P561" s="431">
        <v>1.4300000000000002</v>
      </c>
      <c r="Q561" s="455">
        <v>7.15</v>
      </c>
      <c r="R561" s="424" t="s">
        <v>263</v>
      </c>
      <c r="S561" s="400"/>
      <c r="T561" s="399"/>
      <c r="U561" s="400"/>
      <c r="V561" s="400"/>
      <c r="W561" s="400"/>
      <c r="X561" s="400"/>
      <c r="Y561" s="400"/>
      <c r="Z561" s="400"/>
      <c r="AA561" s="400"/>
      <c r="AB561" s="399"/>
      <c r="AC561" s="401"/>
      <c r="AD561" s="401"/>
      <c r="AE561" s="401"/>
      <c r="AF561" s="401"/>
      <c r="AG561" s="401"/>
      <c r="AH561" s="401"/>
      <c r="AI561" s="399"/>
    </row>
    <row r="562" ht="12.0" customHeight="1">
      <c r="A562" s="399"/>
      <c r="B562" s="436"/>
      <c r="C562" s="399"/>
      <c r="D562" s="399"/>
      <c r="E562" s="399"/>
      <c r="F562" s="399"/>
      <c r="G562" s="483"/>
      <c r="H562" s="455"/>
      <c r="I562" s="436"/>
      <c r="J562" s="455"/>
      <c r="K562" s="438"/>
      <c r="L562" s="478"/>
      <c r="M562" s="478"/>
      <c r="N562" s="436"/>
      <c r="O562" s="399"/>
      <c r="P562" s="399"/>
      <c r="Q562" s="479"/>
      <c r="R562" s="424"/>
      <c r="S562" s="400"/>
      <c r="T562" s="399"/>
      <c r="U562" s="400"/>
      <c r="V562" s="400"/>
      <c r="W562" s="400"/>
      <c r="X562" s="400"/>
      <c r="Y562" s="400"/>
      <c r="Z562" s="400"/>
      <c r="AA562" s="400"/>
      <c r="AB562" s="399"/>
      <c r="AC562" s="401"/>
      <c r="AD562" s="401"/>
      <c r="AE562" s="401"/>
      <c r="AF562" s="401"/>
      <c r="AG562" s="401"/>
      <c r="AH562" s="401"/>
      <c r="AI562" s="399"/>
    </row>
    <row r="563" ht="12.0" customHeight="1">
      <c r="A563" s="399"/>
      <c r="B563" s="436"/>
      <c r="C563" s="399"/>
      <c r="D563" s="399"/>
      <c r="E563" s="399"/>
      <c r="F563" s="399"/>
      <c r="G563" s="483"/>
      <c r="H563" s="455"/>
      <c r="I563" s="436"/>
      <c r="J563" s="455"/>
      <c r="K563" s="438"/>
      <c r="L563" s="431">
        <v>379.82450000000006</v>
      </c>
      <c r="M563" s="431">
        <v>23.666242592592596</v>
      </c>
      <c r="N563" s="436"/>
      <c r="O563" s="399"/>
      <c r="P563" s="399"/>
      <c r="Q563" s="455">
        <v>99.9024</v>
      </c>
      <c r="R563" s="424"/>
      <c r="S563" s="400"/>
      <c r="T563" s="399"/>
      <c r="U563" s="400"/>
      <c r="V563" s="400"/>
      <c r="W563" s="400"/>
      <c r="X563" s="400"/>
      <c r="Y563" s="400"/>
      <c r="Z563" s="400"/>
      <c r="AA563" s="400"/>
      <c r="AB563" s="399"/>
      <c r="AC563" s="401"/>
      <c r="AD563" s="401"/>
      <c r="AE563" s="401"/>
      <c r="AF563" s="401"/>
      <c r="AG563" s="401"/>
      <c r="AH563" s="401"/>
      <c r="AI563" s="399"/>
    </row>
    <row r="564" ht="12.0" customHeight="1">
      <c r="A564" s="399"/>
      <c r="B564" s="436"/>
      <c r="C564" s="399"/>
      <c r="D564" s="399"/>
      <c r="E564" s="399"/>
      <c r="F564" s="399"/>
      <c r="G564" s="399"/>
      <c r="H564" s="399"/>
      <c r="I564" s="399"/>
      <c r="J564" s="436"/>
      <c r="K564" s="436"/>
      <c r="L564" s="436"/>
      <c r="M564" s="399"/>
      <c r="N564" s="399"/>
      <c r="O564" s="436"/>
      <c r="P564" s="399"/>
      <c r="Q564" s="399"/>
      <c r="R564" s="399"/>
      <c r="S564" s="400"/>
      <c r="T564" s="399"/>
      <c r="U564" s="400"/>
      <c r="V564" s="400"/>
      <c r="W564" s="400"/>
      <c r="X564" s="400"/>
      <c r="Y564" s="400"/>
      <c r="Z564" s="400"/>
      <c r="AA564" s="400"/>
      <c r="AB564" s="399"/>
      <c r="AC564" s="401"/>
      <c r="AD564" s="401"/>
      <c r="AE564" s="401"/>
      <c r="AF564" s="401"/>
      <c r="AG564" s="401"/>
      <c r="AH564" s="401"/>
      <c r="AI564" s="399"/>
    </row>
    <row r="565" ht="12.0" customHeight="1">
      <c r="A565" s="399"/>
      <c r="B565" s="436"/>
      <c r="C565" s="399"/>
      <c r="D565" s="399"/>
      <c r="E565" s="441" t="s">
        <v>544</v>
      </c>
      <c r="F565" s="435" t="s">
        <v>649</v>
      </c>
      <c r="G565" s="435" t="s">
        <v>553</v>
      </c>
      <c r="H565" s="479" t="s">
        <v>631</v>
      </c>
      <c r="I565" s="435" t="s">
        <v>632</v>
      </c>
      <c r="J565" s="479" t="s">
        <v>633</v>
      </c>
      <c r="K565" s="442" t="s">
        <v>634</v>
      </c>
      <c r="L565" s="479" t="s">
        <v>635</v>
      </c>
      <c r="M565" s="431"/>
      <c r="N565" s="436"/>
      <c r="O565" s="399"/>
      <c r="P565" s="455"/>
      <c r="Q565" s="399"/>
      <c r="R565" s="399"/>
      <c r="S565" s="400"/>
      <c r="T565" s="399"/>
      <c r="U565" s="400"/>
      <c r="V565" s="400"/>
      <c r="W565" s="400"/>
      <c r="X565" s="400"/>
      <c r="Y565" s="400"/>
      <c r="Z565" s="400"/>
      <c r="AA565" s="400"/>
      <c r="AB565" s="399"/>
      <c r="AC565" s="401"/>
      <c r="AD565" s="401"/>
      <c r="AE565" s="401"/>
      <c r="AF565" s="401"/>
      <c r="AG565" s="401"/>
      <c r="AH565" s="401"/>
      <c r="AI565" s="399"/>
    </row>
    <row r="566" ht="12.0" customHeight="1">
      <c r="A566" s="399"/>
      <c r="B566" s="436"/>
      <c r="C566" s="399"/>
      <c r="D566" s="399"/>
      <c r="E566" s="399" t="s">
        <v>636</v>
      </c>
      <c r="F566" s="399"/>
      <c r="G566" s="480">
        <v>355.62450000000007</v>
      </c>
      <c r="H566" s="480">
        <v>0.43904259259259265</v>
      </c>
      <c r="I566" s="456">
        <v>0.0</v>
      </c>
      <c r="J566" s="456">
        <v>219.52129629629633</v>
      </c>
      <c r="K566" s="456">
        <v>1422.4980000000003</v>
      </c>
      <c r="L566" s="456">
        <v>1642.0192962962965</v>
      </c>
      <c r="M566" s="431"/>
      <c r="N566" s="436"/>
      <c r="O566" s="399"/>
      <c r="P566" s="455"/>
      <c r="Q566" s="399"/>
      <c r="R566" s="399"/>
      <c r="S566" s="400"/>
      <c r="T566" s="399"/>
      <c r="U566" s="400"/>
      <c r="V566" s="400"/>
      <c r="W566" s="400"/>
      <c r="X566" s="400"/>
      <c r="Y566" s="400"/>
      <c r="Z566" s="400"/>
      <c r="AA566" s="400"/>
      <c r="AB566" s="399"/>
      <c r="AC566" s="401"/>
      <c r="AD566" s="401"/>
      <c r="AE566" s="401"/>
      <c r="AF566" s="401"/>
      <c r="AG566" s="401"/>
      <c r="AH566" s="401"/>
      <c r="AI566" s="399"/>
    </row>
    <row r="567" ht="12.0" customHeight="1">
      <c r="A567" s="399"/>
      <c r="B567" s="436"/>
      <c r="C567" s="399"/>
      <c r="D567" s="399"/>
      <c r="E567" s="399" t="s">
        <v>855</v>
      </c>
      <c r="F567" s="423">
        <v>13452.0</v>
      </c>
      <c r="G567" s="480">
        <v>19.0</v>
      </c>
      <c r="H567" s="480">
        <v>22.42</v>
      </c>
      <c r="I567" s="456">
        <v>1457.3000000000002</v>
      </c>
      <c r="J567" s="456">
        <v>246.62</v>
      </c>
      <c r="K567" s="456">
        <v>6726.0</v>
      </c>
      <c r="L567" s="456">
        <v>8429.92</v>
      </c>
      <c r="M567" s="431"/>
      <c r="N567" s="436"/>
      <c r="O567" s="399"/>
      <c r="P567" s="455"/>
      <c r="Q567" s="399"/>
      <c r="R567" s="399"/>
      <c r="S567" s="400"/>
      <c r="T567" s="399"/>
      <c r="U567" s="400"/>
      <c r="V567" s="400"/>
      <c r="W567" s="400"/>
      <c r="X567" s="400"/>
      <c r="Y567" s="400"/>
      <c r="Z567" s="400"/>
      <c r="AA567" s="400"/>
      <c r="AB567" s="399"/>
      <c r="AC567" s="401"/>
      <c r="AD567" s="401"/>
      <c r="AE567" s="401"/>
      <c r="AF567" s="401"/>
      <c r="AG567" s="401"/>
      <c r="AH567" s="401"/>
      <c r="AI567" s="399"/>
    </row>
    <row r="568" ht="12.0" customHeight="1">
      <c r="A568" s="399"/>
      <c r="B568" s="436"/>
      <c r="C568" s="399"/>
      <c r="D568" s="399"/>
      <c r="E568" s="399" t="s">
        <v>483</v>
      </c>
      <c r="F568" s="399"/>
      <c r="G568" s="480">
        <v>0.0</v>
      </c>
      <c r="H568" s="480">
        <v>0.0</v>
      </c>
      <c r="I568" s="456">
        <v>0.0</v>
      </c>
      <c r="J568" s="456">
        <v>0.0</v>
      </c>
      <c r="K568" s="456">
        <v>0.0</v>
      </c>
      <c r="L568" s="456">
        <v>0.0</v>
      </c>
      <c r="M568" s="431"/>
      <c r="N568" s="436"/>
      <c r="O568" s="399"/>
      <c r="P568" s="455"/>
      <c r="Q568" s="399"/>
      <c r="R568" s="399"/>
      <c r="S568" s="400"/>
      <c r="T568" s="399"/>
      <c r="U568" s="400"/>
      <c r="V568" s="400"/>
      <c r="W568" s="400"/>
      <c r="X568" s="400"/>
      <c r="Y568" s="400"/>
      <c r="Z568" s="400"/>
      <c r="AA568" s="400"/>
      <c r="AB568" s="399"/>
      <c r="AC568" s="401"/>
      <c r="AD568" s="401"/>
      <c r="AE568" s="401"/>
      <c r="AF568" s="401"/>
      <c r="AG568" s="401"/>
      <c r="AH568" s="401"/>
      <c r="AI568" s="399"/>
    </row>
    <row r="569" ht="12.0" customHeight="1">
      <c r="A569" s="399"/>
      <c r="B569" s="436"/>
      <c r="C569" s="399"/>
      <c r="D569" s="399"/>
      <c r="E569" s="399" t="s">
        <v>511</v>
      </c>
      <c r="F569" s="399"/>
      <c r="G569" s="480">
        <v>5.2</v>
      </c>
      <c r="H569" s="480">
        <v>0.7072</v>
      </c>
      <c r="I569" s="456">
        <v>45.968</v>
      </c>
      <c r="J569" s="456">
        <v>7.7792</v>
      </c>
      <c r="K569" s="456">
        <v>20.0</v>
      </c>
      <c r="L569" s="456">
        <v>73.7472</v>
      </c>
      <c r="M569" s="431"/>
      <c r="N569" s="436"/>
      <c r="O569" s="399"/>
      <c r="P569" s="455"/>
      <c r="Q569" s="399"/>
      <c r="R569" s="399"/>
      <c r="S569" s="400"/>
      <c r="T569" s="399"/>
      <c r="U569" s="400"/>
      <c r="V569" s="400"/>
      <c r="W569" s="400"/>
      <c r="X569" s="400"/>
      <c r="Y569" s="400"/>
      <c r="Z569" s="400"/>
      <c r="AA569" s="400"/>
      <c r="AB569" s="399"/>
      <c r="AC569" s="401"/>
      <c r="AD569" s="401"/>
      <c r="AE569" s="401"/>
      <c r="AF569" s="401"/>
      <c r="AG569" s="401"/>
      <c r="AH569" s="401"/>
      <c r="AI569" s="399"/>
    </row>
    <row r="570" ht="12.0" customHeight="1">
      <c r="A570" s="399"/>
      <c r="B570" s="436"/>
      <c r="C570" s="399"/>
      <c r="D570" s="399"/>
      <c r="E570" s="399" t="s">
        <v>1231</v>
      </c>
      <c r="F570" s="431">
        <v>60.0</v>
      </c>
      <c r="G570" s="455">
        <v>0.7352941176470589</v>
      </c>
      <c r="H570" s="455">
        <v>0.1</v>
      </c>
      <c r="I570" s="456">
        <v>6.5</v>
      </c>
      <c r="J570" s="456">
        <v>1.1</v>
      </c>
      <c r="K570" s="456">
        <v>30.0</v>
      </c>
      <c r="L570" s="456">
        <v>37.6</v>
      </c>
      <c r="M570" s="431"/>
      <c r="N570" s="436"/>
      <c r="O570" s="399"/>
      <c r="P570" s="455"/>
      <c r="Q570" s="399"/>
      <c r="R570" s="399"/>
      <c r="S570" s="400"/>
      <c r="T570" s="399"/>
      <c r="U570" s="400"/>
      <c r="V570" s="400"/>
      <c r="W570" s="400"/>
      <c r="X570" s="400"/>
      <c r="Y570" s="400"/>
      <c r="Z570" s="400"/>
      <c r="AA570" s="400"/>
      <c r="AB570" s="399"/>
      <c r="AC570" s="401"/>
      <c r="AD570" s="401"/>
      <c r="AE570" s="401"/>
      <c r="AF570" s="401"/>
      <c r="AG570" s="401"/>
      <c r="AH570" s="401"/>
      <c r="AI570" s="399"/>
    </row>
    <row r="571" ht="12.0" customHeight="1">
      <c r="A571" s="399"/>
      <c r="B571" s="436"/>
      <c r="C571" s="399"/>
      <c r="D571" s="399"/>
      <c r="E571" s="399"/>
      <c r="F571" s="399"/>
      <c r="G571" s="399"/>
      <c r="H571" s="399"/>
      <c r="I571" s="431"/>
      <c r="J571" s="399"/>
      <c r="K571" s="431"/>
      <c r="L571" s="431"/>
      <c r="M571" s="431"/>
      <c r="N571" s="431"/>
      <c r="O571" s="431"/>
      <c r="P571" s="431"/>
      <c r="Q571" s="431"/>
      <c r="R571" s="431"/>
      <c r="S571" s="400"/>
      <c r="T571" s="431"/>
      <c r="U571" s="400"/>
      <c r="V571" s="400"/>
      <c r="W571" s="400"/>
      <c r="X571" s="400"/>
      <c r="Y571" s="400"/>
      <c r="Z571" s="400"/>
      <c r="AA571" s="400"/>
      <c r="AB571" s="399"/>
      <c r="AC571" s="401"/>
      <c r="AD571" s="401"/>
      <c r="AE571" s="401"/>
      <c r="AF571" s="401"/>
      <c r="AG571" s="401"/>
      <c r="AH571" s="401"/>
      <c r="AI571" s="399"/>
    </row>
    <row r="572" ht="12.0" customHeight="1">
      <c r="A572" s="399"/>
      <c r="B572" s="436"/>
      <c r="C572" s="436" t="s">
        <v>1299</v>
      </c>
      <c r="D572" s="399" t="s">
        <v>903</v>
      </c>
      <c r="E572" s="399"/>
      <c r="F572" s="399"/>
      <c r="G572" s="399"/>
      <c r="H572" s="436"/>
      <c r="I572" s="423">
        <v>187.94556666666668</v>
      </c>
      <c r="J572" s="470"/>
      <c r="K572" s="423">
        <v>187.94556666666668</v>
      </c>
      <c r="L572" s="423">
        <v>0.0</v>
      </c>
      <c r="M572" s="423">
        <v>0.0</v>
      </c>
      <c r="N572" s="423">
        <v>0.0</v>
      </c>
      <c r="O572" s="423">
        <v>0.0</v>
      </c>
      <c r="P572" s="423">
        <v>0.0</v>
      </c>
      <c r="Q572" s="423">
        <v>2548.1470820833333</v>
      </c>
      <c r="R572" s="423">
        <v>0.0</v>
      </c>
      <c r="S572" s="400">
        <v>0.0</v>
      </c>
      <c r="T572" s="400">
        <v>0.0</v>
      </c>
      <c r="U572" s="400">
        <v>0.0</v>
      </c>
      <c r="V572" s="400">
        <v>0.0</v>
      </c>
      <c r="W572" s="400">
        <v>0.0</v>
      </c>
      <c r="X572" s="400">
        <v>0.0</v>
      </c>
      <c r="Y572" s="400">
        <v>11765.51862591564</v>
      </c>
      <c r="Z572" s="400">
        <v>0.0</v>
      </c>
      <c r="AA572" s="400">
        <v>11765.51862591564</v>
      </c>
      <c r="AB572" s="399"/>
      <c r="AC572" s="401"/>
      <c r="AD572" s="401"/>
      <c r="AE572" s="401"/>
      <c r="AF572" s="401"/>
      <c r="AG572" s="401"/>
      <c r="AH572" s="401"/>
      <c r="AI572" s="399"/>
    </row>
    <row r="573" ht="12.0" customHeight="1">
      <c r="A573" s="399"/>
      <c r="B573" s="436"/>
      <c r="C573" s="436"/>
      <c r="D573" s="399"/>
      <c r="E573" s="399"/>
      <c r="F573" s="399"/>
      <c r="G573" s="399"/>
      <c r="H573" s="436"/>
      <c r="I573" s="401" t="s">
        <v>477</v>
      </c>
      <c r="J573" s="399"/>
      <c r="K573" s="477">
        <f t="array" ref="K573">SUM(IF(D582:D624="clean",Q582:Q624),0)</f>
        <v>187.9455667</v>
      </c>
      <c r="L573" s="423"/>
      <c r="M573" s="423"/>
      <c r="N573" s="423"/>
      <c r="O573" s="423"/>
      <c r="P573" s="423"/>
      <c r="Q573" s="423"/>
      <c r="R573" s="423"/>
      <c r="S573" s="400"/>
      <c r="T573" s="400"/>
      <c r="U573" s="400"/>
      <c r="V573" s="400"/>
      <c r="W573" s="400"/>
      <c r="X573" s="400"/>
      <c r="Y573" s="400"/>
      <c r="Z573" s="400"/>
      <c r="AA573" s="400"/>
      <c r="AB573" s="399"/>
      <c r="AC573" s="428">
        <f>(K573)*$H$1041/C$4</f>
        <v>30.44903522</v>
      </c>
      <c r="AD573" s="401"/>
      <c r="AE573" s="401">
        <f>Q572/C4</f>
        <v>0.2991485187</v>
      </c>
      <c r="AF573" s="401"/>
      <c r="AG573" s="401"/>
      <c r="AH573" s="401"/>
      <c r="AI573" s="399"/>
    </row>
    <row r="574" ht="12.0" customHeight="1">
      <c r="A574" s="399"/>
      <c r="B574" s="436"/>
      <c r="C574" s="436"/>
      <c r="D574" s="399"/>
      <c r="E574" s="399"/>
      <c r="F574" s="399"/>
      <c r="G574" s="399"/>
      <c r="H574" s="436"/>
      <c r="I574" s="401" t="s">
        <v>510</v>
      </c>
      <c r="J574" s="399"/>
      <c r="K574" s="477">
        <f t="array" ref="K574">SUM(IF(D582:D624="contaminated",Q582:Q624),0)</f>
        <v>0</v>
      </c>
      <c r="L574" s="423"/>
      <c r="M574" s="423"/>
      <c r="N574" s="423"/>
      <c r="O574" s="423"/>
      <c r="P574" s="423"/>
      <c r="Q574" s="423"/>
      <c r="R574" s="423"/>
      <c r="S574" s="400"/>
      <c r="T574" s="400"/>
      <c r="U574" s="400"/>
      <c r="V574" s="400"/>
      <c r="W574" s="400"/>
      <c r="X574" s="400"/>
      <c r="Y574" s="400"/>
      <c r="Z574" s="400"/>
      <c r="AA574" s="400"/>
      <c r="AB574" s="399"/>
      <c r="AC574" s="428">
        <f t="shared" ref="AC574:AC575" si="4">(K574)*$H$1041/C$2</f>
        <v>0</v>
      </c>
      <c r="AD574" s="401"/>
      <c r="AE574" s="401"/>
      <c r="AF574" s="401"/>
      <c r="AG574" s="401">
        <f>M572/C4</f>
        <v>0</v>
      </c>
      <c r="AH574" s="401"/>
      <c r="AI574" s="399"/>
    </row>
    <row r="575" ht="12.0" customHeight="1">
      <c r="A575" s="399"/>
      <c r="B575" s="436"/>
      <c r="C575" s="436"/>
      <c r="D575" s="399"/>
      <c r="E575" s="399"/>
      <c r="F575" s="399"/>
      <c r="G575" s="399"/>
      <c r="H575" s="436"/>
      <c r="I575" s="401" t="s">
        <v>511</v>
      </c>
      <c r="J575" s="399"/>
      <c r="K575" s="477">
        <f t="array" ref="K575">SUM(IF(D582:D624="Hazardous",Q582:Q624),0)</f>
        <v>0</v>
      </c>
      <c r="L575" s="423"/>
      <c r="M575" s="423"/>
      <c r="N575" s="423"/>
      <c r="O575" s="423"/>
      <c r="P575" s="423"/>
      <c r="Q575" s="423"/>
      <c r="R575" s="423"/>
      <c r="S575" s="400"/>
      <c r="T575" s="400"/>
      <c r="U575" s="400"/>
      <c r="V575" s="400"/>
      <c r="W575" s="400"/>
      <c r="X575" s="400"/>
      <c r="Y575" s="400"/>
      <c r="Z575" s="400"/>
      <c r="AA575" s="400"/>
      <c r="AB575" s="399"/>
      <c r="AC575" s="428">
        <f t="shared" si="4"/>
        <v>0</v>
      </c>
      <c r="AD575" s="401"/>
      <c r="AE575" s="401"/>
      <c r="AF575" s="477">
        <f>V572/C4</f>
        <v>0</v>
      </c>
      <c r="AG575" s="401"/>
      <c r="AH575" s="401"/>
      <c r="AI575" s="399"/>
    </row>
    <row r="576" ht="12.0" customHeight="1">
      <c r="A576" s="399"/>
      <c r="B576" s="436"/>
      <c r="C576" s="436"/>
      <c r="D576" s="399"/>
      <c r="E576" s="399"/>
      <c r="F576" s="399"/>
      <c r="G576" s="399"/>
      <c r="H576" s="436"/>
      <c r="I576" s="401" t="s">
        <v>483</v>
      </c>
      <c r="J576" s="399"/>
      <c r="K576" s="477">
        <f t="array" ref="K576">SUM(IF(D582:D624="Mixed",Q582:Q624),0)</f>
        <v>0</v>
      </c>
      <c r="L576" s="423"/>
      <c r="M576" s="423"/>
      <c r="N576" s="423"/>
      <c r="O576" s="423"/>
      <c r="P576" s="423"/>
      <c r="Q576" s="423"/>
      <c r="R576" s="423"/>
      <c r="S576" s="400"/>
      <c r="T576" s="400"/>
      <c r="U576" s="400"/>
      <c r="V576" s="400"/>
      <c r="W576" s="400"/>
      <c r="X576" s="400"/>
      <c r="Y576" s="400"/>
      <c r="Z576" s="400"/>
      <c r="AA576" s="400"/>
      <c r="AB576" s="399"/>
      <c r="AC576" s="401"/>
      <c r="AD576" s="401"/>
      <c r="AE576" s="401"/>
      <c r="AF576" s="401"/>
      <c r="AG576" s="401"/>
      <c r="AH576" s="477">
        <v>0.0</v>
      </c>
      <c r="AI576" s="399"/>
    </row>
    <row r="577" ht="12.0" customHeight="1">
      <c r="A577" s="399"/>
      <c r="B577" s="436"/>
      <c r="C577" s="399"/>
      <c r="D577" s="399"/>
      <c r="E577" s="399"/>
      <c r="F577" s="399"/>
      <c r="G577" s="399"/>
      <c r="H577" s="399"/>
      <c r="I577" s="399"/>
      <c r="J577" s="399"/>
      <c r="K577" s="431"/>
      <c r="L577" s="399"/>
      <c r="M577" s="399"/>
      <c r="N577" s="399"/>
      <c r="O577" s="399"/>
      <c r="P577" s="399"/>
      <c r="Q577" s="399"/>
      <c r="R577" s="399"/>
      <c r="S577" s="400"/>
      <c r="T577" s="399"/>
      <c r="U577" s="400"/>
      <c r="V577" s="400"/>
      <c r="W577" s="400"/>
      <c r="X577" s="400"/>
      <c r="Y577" s="400"/>
      <c r="Z577" s="400"/>
      <c r="AA577" s="400"/>
      <c r="AB577" s="399"/>
      <c r="AC577" s="401"/>
      <c r="AD577" s="401"/>
      <c r="AE577" s="401"/>
      <c r="AF577" s="401"/>
      <c r="AG577" s="401"/>
      <c r="AH577" s="401"/>
      <c r="AI577" s="399"/>
    </row>
    <row r="578" ht="12.0" customHeight="1">
      <c r="A578" s="399"/>
      <c r="B578" s="436"/>
      <c r="C578" s="469" t="s">
        <v>1300</v>
      </c>
      <c r="D578" s="399" t="s">
        <v>918</v>
      </c>
      <c r="E578" s="399"/>
      <c r="F578" s="399"/>
      <c r="G578" s="399"/>
      <c r="H578" s="436" t="s">
        <v>410</v>
      </c>
      <c r="I578" s="423">
        <v>118.58866666666667</v>
      </c>
      <c r="J578" s="470">
        <v>1.0</v>
      </c>
      <c r="K578" s="431">
        <v>118.58866666666667</v>
      </c>
      <c r="L578" s="468">
        <v>0.0</v>
      </c>
      <c r="M578" s="431">
        <v>0.0</v>
      </c>
      <c r="N578" s="431"/>
      <c r="O578" s="431"/>
      <c r="P578" s="430"/>
      <c r="Q578" s="468">
        <v>482.53708208333336</v>
      </c>
      <c r="R578" s="468"/>
      <c r="S578" s="400"/>
      <c r="T578" s="439">
        <v>0.0</v>
      </c>
      <c r="U578" s="400">
        <v>0.0</v>
      </c>
      <c r="V578" s="400"/>
      <c r="W578" s="400"/>
      <c r="X578" s="400"/>
      <c r="Y578" s="400">
        <v>2228.0107246810708</v>
      </c>
      <c r="Z578" s="400"/>
      <c r="AA578" s="400">
        <v>2228.0107246810708</v>
      </c>
      <c r="AB578" s="399"/>
      <c r="AC578" s="401"/>
      <c r="AD578" s="401"/>
      <c r="AE578" s="401"/>
      <c r="AF578" s="401"/>
      <c r="AG578" s="401"/>
      <c r="AH578" s="401"/>
      <c r="AI578" s="399"/>
    </row>
    <row r="579" ht="12.0" customHeight="1">
      <c r="A579" s="399"/>
      <c r="B579" s="436"/>
      <c r="C579" s="399"/>
      <c r="D579" s="399"/>
      <c r="E579" s="399"/>
      <c r="F579" s="399"/>
      <c r="G579" s="436"/>
      <c r="H579" s="436"/>
      <c r="I579" s="399"/>
      <c r="J579" s="436"/>
      <c r="K579" s="455"/>
      <c r="L579" s="436"/>
      <c r="M579" s="399"/>
      <c r="N579" s="399"/>
      <c r="O579" s="436"/>
      <c r="P579" s="399"/>
      <c r="Q579" s="399"/>
      <c r="R579" s="399"/>
      <c r="S579" s="400"/>
      <c r="T579" s="399"/>
      <c r="U579" s="400"/>
      <c r="V579" s="400"/>
      <c r="W579" s="400"/>
      <c r="X579" s="400"/>
      <c r="Y579" s="400"/>
      <c r="Z579" s="400"/>
      <c r="AA579" s="400"/>
      <c r="AB579" s="399"/>
      <c r="AC579" s="401"/>
      <c r="AD579" s="401"/>
      <c r="AE579" s="401"/>
      <c r="AF579" s="401"/>
      <c r="AG579" s="401"/>
      <c r="AH579" s="401"/>
      <c r="AI579" s="399"/>
    </row>
    <row r="580" ht="12.0" customHeight="1">
      <c r="A580" s="399"/>
      <c r="B580" s="436"/>
      <c r="C580" s="399"/>
      <c r="D580" s="399"/>
      <c r="E580" s="399"/>
      <c r="F580" s="399"/>
      <c r="G580" s="399"/>
      <c r="H580" s="399"/>
      <c r="I580" s="399"/>
      <c r="J580" s="399"/>
      <c r="K580" s="436" t="s">
        <v>607</v>
      </c>
      <c r="L580" s="436" t="s">
        <v>541</v>
      </c>
      <c r="M580" s="436" t="s">
        <v>648</v>
      </c>
      <c r="N580" s="399"/>
      <c r="O580" s="399"/>
      <c r="P580" s="436"/>
      <c r="Q580" s="399"/>
      <c r="R580" s="399"/>
      <c r="S580" s="400"/>
      <c r="T580" s="399"/>
      <c r="U580" s="400"/>
      <c r="V580" s="400"/>
      <c r="W580" s="400"/>
      <c r="X580" s="400"/>
      <c r="Y580" s="400"/>
      <c r="Z580" s="400"/>
      <c r="AA580" s="400"/>
      <c r="AB580" s="399"/>
      <c r="AC580" s="401"/>
      <c r="AD580" s="401"/>
      <c r="AE580" s="401"/>
      <c r="AF580" s="401"/>
      <c r="AG580" s="401"/>
      <c r="AH580" s="401"/>
      <c r="AI580" s="399"/>
    </row>
    <row r="581" ht="12.0" customHeight="1">
      <c r="A581" s="399"/>
      <c r="B581" s="436"/>
      <c r="C581" s="399"/>
      <c r="D581" s="469"/>
      <c r="E581" s="441" t="s">
        <v>609</v>
      </c>
      <c r="F581" s="399"/>
      <c r="G581" s="435" t="s">
        <v>357</v>
      </c>
      <c r="H581" s="435" t="s">
        <v>610</v>
      </c>
      <c r="I581" s="435" t="s">
        <v>611</v>
      </c>
      <c r="J581" s="435" t="s">
        <v>612</v>
      </c>
      <c r="K581" s="435" t="s">
        <v>613</v>
      </c>
      <c r="L581" s="435" t="s">
        <v>614</v>
      </c>
      <c r="M581" s="435" t="s">
        <v>615</v>
      </c>
      <c r="N581" s="399"/>
      <c r="O581" s="399"/>
      <c r="P581" s="435" t="s">
        <v>373</v>
      </c>
      <c r="Q581" s="399"/>
      <c r="R581" s="399"/>
      <c r="S581" s="400"/>
      <c r="T581" s="399"/>
      <c r="U581" s="400"/>
      <c r="V581" s="400"/>
      <c r="W581" s="400"/>
      <c r="X581" s="400"/>
      <c r="Y581" s="400"/>
      <c r="Z581" s="400"/>
      <c r="AA581" s="400"/>
      <c r="AB581" s="399"/>
      <c r="AC581" s="401"/>
      <c r="AD581" s="401"/>
      <c r="AE581" s="401"/>
      <c r="AF581" s="401"/>
      <c r="AG581" s="401"/>
      <c r="AH581" s="401"/>
      <c r="AI581" s="399"/>
    </row>
    <row r="582" ht="12.0" customHeight="1">
      <c r="A582" s="399"/>
      <c r="B582" s="436"/>
      <c r="C582" s="399"/>
      <c r="D582" s="424" t="s">
        <v>477</v>
      </c>
      <c r="E582" s="399" t="s">
        <v>1234</v>
      </c>
      <c r="F582" s="399"/>
      <c r="G582" s="436"/>
      <c r="H582" s="483">
        <v>2079.0</v>
      </c>
      <c r="I582" s="436"/>
      <c r="J582" s="455">
        <v>33.1995125</v>
      </c>
      <c r="K582" s="438">
        <v>-0.3</v>
      </c>
      <c r="L582" s="431">
        <v>43.15936625</v>
      </c>
      <c r="M582" s="431">
        <v>0.05328316820987654</v>
      </c>
      <c r="N582" s="482">
        <v>0.013333333333333334</v>
      </c>
      <c r="O582" s="399" t="s">
        <v>616</v>
      </c>
      <c r="P582" s="431">
        <v>1.0</v>
      </c>
      <c r="Q582" s="455">
        <v>27.720000000000002</v>
      </c>
      <c r="R582" s="399" t="s">
        <v>671</v>
      </c>
      <c r="S582" s="400"/>
      <c r="T582" s="399"/>
      <c r="U582" s="400"/>
      <c r="V582" s="400"/>
      <c r="W582" s="400"/>
      <c r="X582" s="400"/>
      <c r="Y582" s="400"/>
      <c r="Z582" s="400"/>
      <c r="AA582" s="400"/>
      <c r="AB582" s="399"/>
      <c r="AC582" s="401"/>
      <c r="AD582" s="401"/>
      <c r="AE582" s="401"/>
      <c r="AF582" s="401"/>
      <c r="AG582" s="401"/>
      <c r="AH582" s="401"/>
      <c r="AI582" s="399"/>
    </row>
    <row r="583" ht="12.0" customHeight="1">
      <c r="A583" s="399"/>
      <c r="B583" s="436"/>
      <c r="C583" s="399"/>
      <c r="D583" s="424" t="s">
        <v>477</v>
      </c>
      <c r="E583" s="399" t="s">
        <v>1235</v>
      </c>
      <c r="F583" s="399"/>
      <c r="G583" s="455"/>
      <c r="H583" s="483">
        <v>670.0</v>
      </c>
      <c r="I583" s="436"/>
      <c r="J583" s="455">
        <v>57.01785833333333</v>
      </c>
      <c r="K583" s="438">
        <v>-0.3</v>
      </c>
      <c r="L583" s="431">
        <v>74.12321583333333</v>
      </c>
      <c r="M583" s="431">
        <v>0.09151014300411522</v>
      </c>
      <c r="N583" s="482">
        <v>0.017666666666666667</v>
      </c>
      <c r="O583" s="399" t="s">
        <v>616</v>
      </c>
      <c r="P583" s="431">
        <v>1.0</v>
      </c>
      <c r="Q583" s="455">
        <v>11.836666666666668</v>
      </c>
      <c r="R583" s="399" t="s">
        <v>685</v>
      </c>
      <c r="S583" s="400"/>
      <c r="T583" s="399"/>
      <c r="U583" s="400"/>
      <c r="V583" s="400"/>
      <c r="W583" s="400"/>
      <c r="X583" s="400"/>
      <c r="Y583" s="400"/>
      <c r="Z583" s="400"/>
      <c r="AA583" s="400"/>
      <c r="AB583" s="399"/>
      <c r="AC583" s="401"/>
      <c r="AD583" s="401"/>
      <c r="AE583" s="401"/>
      <c r="AF583" s="401"/>
      <c r="AG583" s="401"/>
      <c r="AH583" s="401"/>
      <c r="AI583" s="399"/>
    </row>
    <row r="584" ht="12.0" customHeight="1">
      <c r="A584" s="399"/>
      <c r="B584" s="436"/>
      <c r="C584" s="399"/>
      <c r="D584" s="424" t="s">
        <v>477</v>
      </c>
      <c r="E584" s="399" t="s">
        <v>1236</v>
      </c>
      <c r="F584" s="399"/>
      <c r="G584" s="455"/>
      <c r="H584" s="483"/>
      <c r="I584" s="436"/>
      <c r="J584" s="455"/>
      <c r="K584" s="438">
        <v>-0.3</v>
      </c>
      <c r="L584" s="431">
        <v>0.0</v>
      </c>
      <c r="M584" s="431">
        <v>0.0</v>
      </c>
      <c r="N584" s="482">
        <v>0.10666666666666666</v>
      </c>
      <c r="O584" s="399" t="s">
        <v>616</v>
      </c>
      <c r="P584" s="431">
        <v>1.0</v>
      </c>
      <c r="Q584" s="455">
        <v>0.0</v>
      </c>
      <c r="R584" s="399" t="s">
        <v>919</v>
      </c>
      <c r="S584" s="400"/>
      <c r="T584" s="399"/>
      <c r="U584" s="400"/>
      <c r="V584" s="400"/>
      <c r="W584" s="400"/>
      <c r="X584" s="400"/>
      <c r="Y584" s="400"/>
      <c r="Z584" s="400"/>
      <c r="AA584" s="400"/>
      <c r="AB584" s="399"/>
      <c r="AC584" s="401"/>
      <c r="AD584" s="401"/>
      <c r="AE584" s="401"/>
      <c r="AF584" s="401"/>
      <c r="AG584" s="401"/>
      <c r="AH584" s="401"/>
      <c r="AI584" s="399"/>
    </row>
    <row r="585" ht="12.0" customHeight="1">
      <c r="A585" s="399"/>
      <c r="B585" s="436"/>
      <c r="C585" s="399"/>
      <c r="D585" s="424" t="s">
        <v>477</v>
      </c>
      <c r="E585" s="399" t="s">
        <v>688</v>
      </c>
      <c r="F585" s="399"/>
      <c r="G585" s="455"/>
      <c r="H585" s="483">
        <v>444.0</v>
      </c>
      <c r="I585" s="436"/>
      <c r="J585" s="455">
        <v>242.16500000000005</v>
      </c>
      <c r="K585" s="438">
        <v>-0.3</v>
      </c>
      <c r="L585" s="431">
        <v>314.81450000000007</v>
      </c>
      <c r="M585" s="431">
        <v>0.38865987654320994</v>
      </c>
      <c r="N585" s="482">
        <v>0.178</v>
      </c>
      <c r="O585" s="399" t="s">
        <v>616</v>
      </c>
      <c r="P585" s="431">
        <v>1.0</v>
      </c>
      <c r="Q585" s="455">
        <v>79.032</v>
      </c>
      <c r="R585" s="399" t="s">
        <v>920</v>
      </c>
      <c r="S585" s="400"/>
      <c r="T585" s="399"/>
      <c r="U585" s="400"/>
      <c r="V585" s="400"/>
      <c r="W585" s="400"/>
      <c r="X585" s="400"/>
      <c r="Y585" s="400"/>
      <c r="Z585" s="400"/>
      <c r="AA585" s="400"/>
      <c r="AB585" s="399"/>
      <c r="AC585" s="401"/>
      <c r="AD585" s="401"/>
      <c r="AE585" s="401"/>
      <c r="AF585" s="401"/>
      <c r="AG585" s="401"/>
      <c r="AH585" s="401"/>
      <c r="AI585" s="399"/>
    </row>
    <row r="586" ht="12.0" customHeight="1">
      <c r="A586" s="399"/>
      <c r="B586" s="436"/>
      <c r="C586" s="399"/>
      <c r="D586" s="424" t="s">
        <v>477</v>
      </c>
      <c r="E586" s="399" t="s">
        <v>1237</v>
      </c>
      <c r="F586" s="399"/>
      <c r="G586" s="455"/>
      <c r="H586" s="483"/>
      <c r="I586" s="436"/>
      <c r="J586" s="455">
        <v>38.800000000000004</v>
      </c>
      <c r="K586" s="438">
        <v>-0.3</v>
      </c>
      <c r="L586" s="431">
        <v>50.440000000000005</v>
      </c>
      <c r="M586" s="431">
        <v>0.06227160493827161</v>
      </c>
      <c r="N586" s="482"/>
      <c r="O586" s="399"/>
      <c r="P586" s="399"/>
      <c r="Q586" s="455"/>
      <c r="R586" s="399"/>
      <c r="S586" s="400"/>
      <c r="T586" s="399"/>
      <c r="U586" s="400"/>
      <c r="V586" s="400"/>
      <c r="W586" s="400"/>
      <c r="X586" s="400"/>
      <c r="Y586" s="400"/>
      <c r="Z586" s="400"/>
      <c r="AA586" s="400"/>
      <c r="AB586" s="399"/>
      <c r="AC586" s="401"/>
      <c r="AD586" s="401"/>
      <c r="AE586" s="401"/>
      <c r="AF586" s="401"/>
      <c r="AG586" s="401"/>
      <c r="AH586" s="401"/>
      <c r="AI586" s="399"/>
    </row>
    <row r="587" ht="12.0" customHeight="1">
      <c r="A587" s="399"/>
      <c r="B587" s="436"/>
      <c r="C587" s="399"/>
      <c r="D587" s="424" t="s">
        <v>478</v>
      </c>
      <c r="E587" s="399" t="s">
        <v>1239</v>
      </c>
      <c r="F587" s="399"/>
      <c r="G587" s="436"/>
      <c r="H587" s="483"/>
      <c r="I587" s="436"/>
      <c r="J587" s="455"/>
      <c r="K587" s="438">
        <v>-0.3</v>
      </c>
      <c r="L587" s="431">
        <v>0.0</v>
      </c>
      <c r="M587" s="431">
        <v>0.0</v>
      </c>
      <c r="N587" s="482">
        <v>0.013333333333333334</v>
      </c>
      <c r="O587" s="399" t="s">
        <v>616</v>
      </c>
      <c r="P587" s="399">
        <v>1.3499999999999999</v>
      </c>
      <c r="Q587" s="455">
        <v>0.0</v>
      </c>
      <c r="R587" s="399" t="s">
        <v>671</v>
      </c>
      <c r="S587" s="400"/>
      <c r="T587" s="399"/>
      <c r="U587" s="400"/>
      <c r="V587" s="400"/>
      <c r="W587" s="400"/>
      <c r="X587" s="400"/>
      <c r="Y587" s="400"/>
      <c r="Z587" s="400"/>
      <c r="AA587" s="400"/>
      <c r="AB587" s="399"/>
      <c r="AC587" s="401"/>
      <c r="AD587" s="401"/>
      <c r="AE587" s="401"/>
      <c r="AF587" s="401"/>
      <c r="AG587" s="401"/>
      <c r="AH587" s="401"/>
      <c r="AI587" s="399"/>
    </row>
    <row r="588" ht="12.0" customHeight="1">
      <c r="A588" s="399"/>
      <c r="B588" s="436"/>
      <c r="C588" s="399"/>
      <c r="D588" s="424" t="s">
        <v>478</v>
      </c>
      <c r="E588" s="399" t="s">
        <v>1240</v>
      </c>
      <c r="F588" s="399"/>
      <c r="G588" s="455"/>
      <c r="H588" s="483"/>
      <c r="I588" s="436"/>
      <c r="J588" s="455"/>
      <c r="K588" s="438">
        <v>-0.3</v>
      </c>
      <c r="L588" s="431">
        <v>0.0</v>
      </c>
      <c r="M588" s="431">
        <v>0.0</v>
      </c>
      <c r="N588" s="482">
        <v>0.017666666666666667</v>
      </c>
      <c r="O588" s="399" t="s">
        <v>616</v>
      </c>
      <c r="P588" s="399">
        <v>1.3499999999999999</v>
      </c>
      <c r="Q588" s="455">
        <v>0.0</v>
      </c>
      <c r="R588" s="399" t="s">
        <v>1241</v>
      </c>
      <c r="S588" s="400"/>
      <c r="T588" s="399"/>
      <c r="U588" s="400"/>
      <c r="V588" s="400"/>
      <c r="W588" s="400"/>
      <c r="X588" s="400"/>
      <c r="Y588" s="400"/>
      <c r="Z588" s="400"/>
      <c r="AA588" s="400"/>
      <c r="AB588" s="399"/>
      <c r="AC588" s="401"/>
      <c r="AD588" s="401"/>
      <c r="AE588" s="401"/>
      <c r="AF588" s="401"/>
      <c r="AG588" s="401"/>
      <c r="AH588" s="401"/>
      <c r="AI588" s="399"/>
    </row>
    <row r="589" ht="12.0" customHeight="1">
      <c r="A589" s="399"/>
      <c r="B589" s="436"/>
      <c r="C589" s="399"/>
      <c r="D589" s="424" t="s">
        <v>478</v>
      </c>
      <c r="E589" s="399" t="s">
        <v>1242</v>
      </c>
      <c r="F589" s="399"/>
      <c r="G589" s="436"/>
      <c r="H589" s="483"/>
      <c r="I589" s="436"/>
      <c r="J589" s="455"/>
      <c r="K589" s="438">
        <v>-0.3</v>
      </c>
      <c r="L589" s="431">
        <v>0.0</v>
      </c>
      <c r="M589" s="431">
        <v>0.0</v>
      </c>
      <c r="N589" s="482">
        <v>0.10666666666666666</v>
      </c>
      <c r="O589" s="399" t="s">
        <v>616</v>
      </c>
      <c r="P589" s="399">
        <v>1.3499999999999999</v>
      </c>
      <c r="Q589" s="455">
        <v>0.0</v>
      </c>
      <c r="R589" s="399" t="s">
        <v>1284</v>
      </c>
      <c r="S589" s="400"/>
      <c r="T589" s="399"/>
      <c r="U589" s="400"/>
      <c r="V589" s="400"/>
      <c r="W589" s="400"/>
      <c r="X589" s="400"/>
      <c r="Y589" s="400"/>
      <c r="Z589" s="400"/>
      <c r="AA589" s="400"/>
      <c r="AB589" s="399"/>
      <c r="AC589" s="401"/>
      <c r="AD589" s="401"/>
      <c r="AE589" s="401"/>
      <c r="AF589" s="401"/>
      <c r="AG589" s="401"/>
      <c r="AH589" s="401"/>
      <c r="AI589" s="399"/>
    </row>
    <row r="590" ht="12.0" customHeight="1">
      <c r="A590" s="399"/>
      <c r="B590" s="436"/>
      <c r="C590" s="399"/>
      <c r="D590" s="424" t="s">
        <v>478</v>
      </c>
      <c r="E590" s="399" t="s">
        <v>1301</v>
      </c>
      <c r="F590" s="399"/>
      <c r="G590" s="436"/>
      <c r="H590" s="483"/>
      <c r="I590" s="436"/>
      <c r="J590" s="455"/>
      <c r="K590" s="438">
        <v>-0.3</v>
      </c>
      <c r="L590" s="478">
        <v>0.0</v>
      </c>
      <c r="M590" s="478">
        <v>0.0</v>
      </c>
      <c r="N590" s="482">
        <v>0.178</v>
      </c>
      <c r="O590" s="399" t="s">
        <v>616</v>
      </c>
      <c r="P590" s="399">
        <v>1.3499999999999999</v>
      </c>
      <c r="Q590" s="479">
        <v>0.0</v>
      </c>
      <c r="R590" s="399" t="s">
        <v>919</v>
      </c>
      <c r="S590" s="400"/>
      <c r="T590" s="399"/>
      <c r="U590" s="400"/>
      <c r="V590" s="400"/>
      <c r="W590" s="400"/>
      <c r="X590" s="400"/>
      <c r="Y590" s="400"/>
      <c r="Z590" s="400"/>
      <c r="AA590" s="400"/>
      <c r="AB590" s="399"/>
      <c r="AC590" s="401"/>
      <c r="AD590" s="401"/>
      <c r="AE590" s="401"/>
      <c r="AF590" s="401"/>
      <c r="AG590" s="401"/>
      <c r="AH590" s="401"/>
      <c r="AI590" s="399"/>
    </row>
    <row r="591" ht="12.0" customHeight="1">
      <c r="A591" s="399"/>
      <c r="B591" s="436"/>
      <c r="C591" s="399"/>
      <c r="D591" s="399"/>
      <c r="E591" s="399"/>
      <c r="F591" s="399"/>
      <c r="G591" s="436"/>
      <c r="H591" s="455"/>
      <c r="I591" s="399"/>
      <c r="J591" s="455"/>
      <c r="K591" s="438"/>
      <c r="L591" s="431">
        <v>482.53708208333336</v>
      </c>
      <c r="M591" s="431">
        <v>0.5957247926954734</v>
      </c>
      <c r="N591" s="436"/>
      <c r="O591" s="399"/>
      <c r="P591" s="399"/>
      <c r="Q591" s="455">
        <v>118.58866666666667</v>
      </c>
      <c r="R591" s="399"/>
      <c r="S591" s="400"/>
      <c r="T591" s="399"/>
      <c r="U591" s="400"/>
      <c r="V591" s="400"/>
      <c r="W591" s="400"/>
      <c r="X591" s="400"/>
      <c r="Y591" s="400"/>
      <c r="Z591" s="400"/>
      <c r="AA591" s="400"/>
      <c r="AB591" s="399"/>
      <c r="AC591" s="401"/>
      <c r="AD591" s="401"/>
      <c r="AE591" s="401"/>
      <c r="AF591" s="401"/>
      <c r="AG591" s="401"/>
      <c r="AH591" s="401"/>
      <c r="AI591" s="399"/>
    </row>
    <row r="592" ht="12.0" customHeight="1">
      <c r="A592" s="399"/>
      <c r="B592" s="436"/>
      <c r="C592" s="399"/>
      <c r="D592" s="399"/>
      <c r="E592" s="399"/>
      <c r="F592" s="399"/>
      <c r="G592" s="436"/>
      <c r="H592" s="455"/>
      <c r="I592" s="399"/>
      <c r="J592" s="455"/>
      <c r="K592" s="438"/>
      <c r="L592" s="431"/>
      <c r="M592" s="431"/>
      <c r="N592" s="436"/>
      <c r="O592" s="399"/>
      <c r="P592" s="455"/>
      <c r="Q592" s="399"/>
      <c r="R592" s="399"/>
      <c r="S592" s="400"/>
      <c r="T592" s="399"/>
      <c r="U592" s="400"/>
      <c r="V592" s="400"/>
      <c r="W592" s="400"/>
      <c r="X592" s="400"/>
      <c r="Y592" s="400"/>
      <c r="Z592" s="400"/>
      <c r="AA592" s="400"/>
      <c r="AB592" s="399"/>
      <c r="AC592" s="401"/>
      <c r="AD592" s="401"/>
      <c r="AE592" s="401"/>
      <c r="AF592" s="401"/>
      <c r="AG592" s="401"/>
      <c r="AH592" s="401"/>
      <c r="AI592" s="399"/>
    </row>
    <row r="593" ht="12.0" customHeight="1">
      <c r="A593" s="399"/>
      <c r="B593" s="436"/>
      <c r="C593" s="399"/>
      <c r="D593" s="399"/>
      <c r="E593" s="441" t="s">
        <v>544</v>
      </c>
      <c r="F593" s="435" t="s">
        <v>649</v>
      </c>
      <c r="G593" s="435" t="s">
        <v>553</v>
      </c>
      <c r="H593" s="479" t="s">
        <v>631</v>
      </c>
      <c r="I593" s="435" t="s">
        <v>632</v>
      </c>
      <c r="J593" s="479" t="s">
        <v>633</v>
      </c>
      <c r="K593" s="442" t="s">
        <v>634</v>
      </c>
      <c r="L593" s="479" t="s">
        <v>635</v>
      </c>
      <c r="M593" s="431"/>
      <c r="N593" s="436"/>
      <c r="O593" s="399"/>
      <c r="P593" s="455"/>
      <c r="Q593" s="399"/>
      <c r="R593" s="399"/>
      <c r="S593" s="400"/>
      <c r="T593" s="399"/>
      <c r="U593" s="400"/>
      <c r="V593" s="400"/>
      <c r="W593" s="400"/>
      <c r="X593" s="400"/>
      <c r="Y593" s="400"/>
      <c r="Z593" s="400"/>
      <c r="AA593" s="400"/>
      <c r="AB593" s="399"/>
      <c r="AC593" s="401"/>
      <c r="AD593" s="401"/>
      <c r="AE593" s="401"/>
      <c r="AF593" s="401"/>
      <c r="AG593" s="401"/>
      <c r="AH593" s="401"/>
      <c r="AI593" s="399"/>
    </row>
    <row r="594" ht="12.0" customHeight="1">
      <c r="A594" s="399"/>
      <c r="B594" s="436"/>
      <c r="C594" s="399"/>
      <c r="D594" s="399"/>
      <c r="E594" s="399" t="s">
        <v>636</v>
      </c>
      <c r="F594" s="399"/>
      <c r="G594" s="480">
        <v>482.53708208333336</v>
      </c>
      <c r="H594" s="480">
        <v>0.5957247926954734</v>
      </c>
      <c r="I594" s="456">
        <v>0.0</v>
      </c>
      <c r="J594" s="456">
        <v>297.8623963477367</v>
      </c>
      <c r="K594" s="456">
        <v>1930.148328333334</v>
      </c>
      <c r="L594" s="456">
        <v>2228.0107246810708</v>
      </c>
      <c r="M594" s="431"/>
      <c r="N594" s="436"/>
      <c r="O594" s="399"/>
      <c r="P594" s="455"/>
      <c r="Q594" s="399"/>
      <c r="R594" s="399"/>
      <c r="S594" s="400"/>
      <c r="T594" s="399"/>
      <c r="U594" s="400"/>
      <c r="V594" s="400"/>
      <c r="W594" s="400"/>
      <c r="X594" s="400"/>
      <c r="Y594" s="400"/>
      <c r="Z594" s="400"/>
      <c r="AA594" s="400"/>
      <c r="AB594" s="399"/>
      <c r="AC594" s="401"/>
      <c r="AD594" s="401"/>
      <c r="AE594" s="401"/>
      <c r="AF594" s="401"/>
      <c r="AG594" s="401"/>
      <c r="AH594" s="401"/>
      <c r="AI594" s="399"/>
    </row>
    <row r="595" ht="12.0" customHeight="1">
      <c r="A595" s="399"/>
      <c r="B595" s="436"/>
      <c r="C595" s="399"/>
      <c r="D595" s="399"/>
      <c r="E595" s="399" t="s">
        <v>478</v>
      </c>
      <c r="F595" s="399"/>
      <c r="G595" s="480">
        <v>0.0</v>
      </c>
      <c r="H595" s="480">
        <v>0.0</v>
      </c>
      <c r="I595" s="456">
        <v>0.0</v>
      </c>
      <c r="J595" s="456">
        <v>0.0</v>
      </c>
      <c r="K595" s="456">
        <v>0.0</v>
      </c>
      <c r="L595" s="456">
        <v>0.0</v>
      </c>
      <c r="M595" s="431"/>
      <c r="N595" s="436"/>
      <c r="O595" s="399"/>
      <c r="P595" s="455"/>
      <c r="Q595" s="399"/>
      <c r="R595" s="399"/>
      <c r="S595" s="400"/>
      <c r="T595" s="399"/>
      <c r="U595" s="400"/>
      <c r="V595" s="400"/>
      <c r="W595" s="400"/>
      <c r="X595" s="400"/>
      <c r="Y595" s="400"/>
      <c r="Z595" s="400"/>
      <c r="AA595" s="400"/>
      <c r="AB595" s="399"/>
      <c r="AC595" s="401"/>
      <c r="AD595" s="401"/>
      <c r="AE595" s="401"/>
      <c r="AF595" s="401"/>
      <c r="AG595" s="401"/>
      <c r="AH595" s="401"/>
      <c r="AI595" s="399"/>
    </row>
    <row r="596" ht="12.0" customHeight="1">
      <c r="A596" s="399"/>
      <c r="B596" s="436"/>
      <c r="C596" s="399"/>
      <c r="D596" s="399"/>
      <c r="E596" s="399"/>
      <c r="F596" s="399"/>
      <c r="G596" s="399"/>
      <c r="H596" s="399"/>
      <c r="I596" s="399"/>
      <c r="J596" s="436"/>
      <c r="K596" s="455"/>
      <c r="L596" s="436"/>
      <c r="M596" s="399"/>
      <c r="N596" s="399"/>
      <c r="O596" s="436"/>
      <c r="P596" s="399"/>
      <c r="Q596" s="399"/>
      <c r="R596" s="399"/>
      <c r="S596" s="400"/>
      <c r="T596" s="399"/>
      <c r="U596" s="400"/>
      <c r="V596" s="400"/>
      <c r="W596" s="400"/>
      <c r="X596" s="400"/>
      <c r="Y596" s="400"/>
      <c r="Z596" s="400"/>
      <c r="AA596" s="400"/>
      <c r="AB596" s="399"/>
      <c r="AC596" s="401"/>
      <c r="AD596" s="401"/>
      <c r="AE596" s="401"/>
      <c r="AF596" s="401"/>
      <c r="AG596" s="401"/>
      <c r="AH596" s="401"/>
      <c r="AI596" s="399"/>
    </row>
    <row r="597" ht="12.0" customHeight="1">
      <c r="A597" s="399"/>
      <c r="B597" s="436"/>
      <c r="C597" s="469" t="s">
        <v>1302</v>
      </c>
      <c r="D597" s="399" t="s">
        <v>923</v>
      </c>
      <c r="E597" s="399"/>
      <c r="F597" s="399"/>
      <c r="G597" s="399"/>
      <c r="H597" s="436" t="s">
        <v>410</v>
      </c>
      <c r="I597" s="423">
        <v>49.599999999999994</v>
      </c>
      <c r="J597" s="470">
        <v>1.0</v>
      </c>
      <c r="K597" s="431">
        <v>49.599999999999994</v>
      </c>
      <c r="L597" s="468">
        <v>0.0</v>
      </c>
      <c r="M597" s="431">
        <v>0.0</v>
      </c>
      <c r="N597" s="431"/>
      <c r="O597" s="431"/>
      <c r="P597" s="430"/>
      <c r="Q597" s="468">
        <v>2028.3000000000002</v>
      </c>
      <c r="R597" s="468"/>
      <c r="S597" s="400"/>
      <c r="T597" s="439">
        <v>0.0</v>
      </c>
      <c r="U597" s="400">
        <v>0.0</v>
      </c>
      <c r="V597" s="400"/>
      <c r="W597" s="400"/>
      <c r="X597" s="400"/>
      <c r="Y597" s="400">
        <v>9365.237037037037</v>
      </c>
      <c r="Z597" s="400"/>
      <c r="AA597" s="400">
        <v>9365.237037037037</v>
      </c>
      <c r="AB597" s="399"/>
      <c r="AC597" s="401"/>
      <c r="AD597" s="401"/>
      <c r="AE597" s="401"/>
      <c r="AF597" s="401"/>
      <c r="AG597" s="401"/>
      <c r="AH597" s="401"/>
      <c r="AI597" s="399"/>
    </row>
    <row r="598" ht="12.0" customHeight="1">
      <c r="A598" s="399"/>
      <c r="B598" s="436"/>
      <c r="C598" s="399"/>
      <c r="D598" s="399"/>
      <c r="E598" s="399"/>
      <c r="F598" s="399"/>
      <c r="G598" s="436"/>
      <c r="H598" s="436"/>
      <c r="I598" s="399"/>
      <c r="J598" s="436"/>
      <c r="K598" s="455"/>
      <c r="L598" s="436"/>
      <c r="M598" s="399"/>
      <c r="N598" s="399"/>
      <c r="O598" s="436"/>
      <c r="P598" s="399"/>
      <c r="Q598" s="399"/>
      <c r="R598" s="399"/>
      <c r="S598" s="400"/>
      <c r="T598" s="399"/>
      <c r="U598" s="400"/>
      <c r="V598" s="400"/>
      <c r="W598" s="400"/>
      <c r="X598" s="400"/>
      <c r="Y598" s="400"/>
      <c r="Z598" s="400"/>
      <c r="AA598" s="400"/>
      <c r="AB598" s="399"/>
      <c r="AC598" s="401"/>
      <c r="AD598" s="401"/>
      <c r="AE598" s="401"/>
      <c r="AF598" s="401"/>
      <c r="AG598" s="401"/>
      <c r="AH598" s="401"/>
      <c r="AI598" s="399"/>
    </row>
    <row r="599" ht="12.0" customHeight="1">
      <c r="A599" s="399"/>
      <c r="B599" s="436"/>
      <c r="C599" s="399"/>
      <c r="D599" s="399"/>
      <c r="E599" s="399"/>
      <c r="F599" s="399"/>
      <c r="G599" s="399"/>
      <c r="H599" s="399"/>
      <c r="I599" s="399"/>
      <c r="J599" s="399"/>
      <c r="K599" s="436" t="s">
        <v>607</v>
      </c>
      <c r="L599" s="436" t="s">
        <v>541</v>
      </c>
      <c r="M599" s="436" t="s">
        <v>648</v>
      </c>
      <c r="N599" s="399"/>
      <c r="O599" s="399"/>
      <c r="P599" s="436"/>
      <c r="Q599" s="399"/>
      <c r="R599" s="399"/>
      <c r="S599" s="400"/>
      <c r="T599" s="399"/>
      <c r="U599" s="400"/>
      <c r="V599" s="400"/>
      <c r="W599" s="400"/>
      <c r="X599" s="400"/>
      <c r="Y599" s="400"/>
      <c r="Z599" s="400"/>
      <c r="AA599" s="400"/>
      <c r="AB599" s="399"/>
      <c r="AC599" s="401"/>
      <c r="AD599" s="401"/>
      <c r="AE599" s="401"/>
      <c r="AF599" s="401"/>
      <c r="AG599" s="401"/>
      <c r="AH599" s="401"/>
      <c r="AI599" s="399"/>
    </row>
    <row r="600" ht="12.0" customHeight="1">
      <c r="A600" s="399"/>
      <c r="B600" s="436"/>
      <c r="C600" s="399"/>
      <c r="D600" s="469"/>
      <c r="E600" s="441" t="s">
        <v>609</v>
      </c>
      <c r="F600" s="399"/>
      <c r="G600" s="435" t="s">
        <v>357</v>
      </c>
      <c r="H600" s="435" t="s">
        <v>610</v>
      </c>
      <c r="I600" s="435" t="s">
        <v>611</v>
      </c>
      <c r="J600" s="435" t="s">
        <v>612</v>
      </c>
      <c r="K600" s="435" t="s">
        <v>613</v>
      </c>
      <c r="L600" s="435" t="s">
        <v>614</v>
      </c>
      <c r="M600" s="435" t="s">
        <v>615</v>
      </c>
      <c r="N600" s="399"/>
      <c r="O600" s="399"/>
      <c r="P600" s="435" t="s">
        <v>373</v>
      </c>
      <c r="Q600" s="399"/>
      <c r="R600" s="399"/>
      <c r="S600" s="400"/>
      <c r="T600" s="399"/>
      <c r="U600" s="400"/>
      <c r="V600" s="400"/>
      <c r="W600" s="400"/>
      <c r="X600" s="400"/>
      <c r="Y600" s="400"/>
      <c r="Z600" s="400"/>
      <c r="AA600" s="400"/>
      <c r="AB600" s="399"/>
      <c r="AC600" s="401"/>
      <c r="AD600" s="401"/>
      <c r="AE600" s="401"/>
      <c r="AF600" s="401"/>
      <c r="AG600" s="401"/>
      <c r="AH600" s="401"/>
      <c r="AI600" s="399"/>
    </row>
    <row r="601" ht="12.0" customHeight="1">
      <c r="A601" s="399"/>
      <c r="B601" s="436"/>
      <c r="C601" s="399"/>
      <c r="D601" s="399" t="s">
        <v>477</v>
      </c>
      <c r="E601" s="399" t="s">
        <v>1267</v>
      </c>
      <c r="F601" s="399"/>
      <c r="G601" s="483">
        <v>4.0</v>
      </c>
      <c r="H601" s="455"/>
      <c r="I601" s="399"/>
      <c r="J601" s="455">
        <v>199.0</v>
      </c>
      <c r="K601" s="438">
        <v>-0.3</v>
      </c>
      <c r="L601" s="431">
        <v>258.7</v>
      </c>
      <c r="M601" s="431">
        <v>0.3193827160493827</v>
      </c>
      <c r="N601" s="436">
        <v>2.0</v>
      </c>
      <c r="O601" s="399" t="s">
        <v>629</v>
      </c>
      <c r="P601" s="431">
        <v>1.0</v>
      </c>
      <c r="Q601" s="455">
        <v>8.0</v>
      </c>
      <c r="R601" s="424" t="s">
        <v>1268</v>
      </c>
      <c r="S601" s="400"/>
      <c r="T601" s="399"/>
      <c r="U601" s="400"/>
      <c r="V601" s="400"/>
      <c r="W601" s="400"/>
      <c r="X601" s="400"/>
      <c r="Y601" s="400"/>
      <c r="Z601" s="400"/>
      <c r="AA601" s="400"/>
      <c r="AB601" s="399"/>
      <c r="AC601" s="401"/>
      <c r="AD601" s="401"/>
      <c r="AE601" s="401"/>
      <c r="AF601" s="401"/>
      <c r="AG601" s="401"/>
      <c r="AH601" s="401"/>
      <c r="AI601" s="399"/>
    </row>
    <row r="602" ht="12.0" customHeight="1">
      <c r="A602" s="399"/>
      <c r="B602" s="436"/>
      <c r="C602" s="399"/>
      <c r="D602" s="399" t="s">
        <v>477</v>
      </c>
      <c r="E602" s="399" t="s">
        <v>1269</v>
      </c>
      <c r="F602" s="399"/>
      <c r="G602" s="483">
        <v>5.0</v>
      </c>
      <c r="H602" s="455"/>
      <c r="I602" s="399"/>
      <c r="J602" s="455">
        <v>1062.0</v>
      </c>
      <c r="K602" s="438">
        <v>-0.3</v>
      </c>
      <c r="L602" s="431">
        <v>1380.6000000000001</v>
      </c>
      <c r="M602" s="431">
        <v>1.7044444444444447</v>
      </c>
      <c r="N602" s="436">
        <v>4.0</v>
      </c>
      <c r="O602" s="399" t="s">
        <v>629</v>
      </c>
      <c r="P602" s="431">
        <v>1.0</v>
      </c>
      <c r="Q602" s="455">
        <v>20.0</v>
      </c>
      <c r="R602" s="424" t="s">
        <v>651</v>
      </c>
      <c r="S602" s="400"/>
      <c r="T602" s="399"/>
      <c r="U602" s="400"/>
      <c r="V602" s="400"/>
      <c r="W602" s="400"/>
      <c r="X602" s="400"/>
      <c r="Y602" s="400"/>
      <c r="Z602" s="400"/>
      <c r="AA602" s="400"/>
      <c r="AB602" s="399"/>
      <c r="AC602" s="401"/>
      <c r="AD602" s="401"/>
      <c r="AE602" s="401"/>
      <c r="AF602" s="401"/>
      <c r="AG602" s="401"/>
      <c r="AH602" s="401"/>
      <c r="AI602" s="399"/>
    </row>
    <row r="603" ht="12.0" customHeight="1">
      <c r="A603" s="399"/>
      <c r="B603" s="436"/>
      <c r="C603" s="399"/>
      <c r="D603" s="399" t="s">
        <v>477</v>
      </c>
      <c r="E603" s="399" t="s">
        <v>1270</v>
      </c>
      <c r="F603" s="399"/>
      <c r="G603" s="483"/>
      <c r="H603" s="455"/>
      <c r="I603" s="399"/>
      <c r="J603" s="455"/>
      <c r="K603" s="438">
        <v>-0.3</v>
      </c>
      <c r="L603" s="431">
        <v>0.0</v>
      </c>
      <c r="M603" s="431">
        <v>0.0</v>
      </c>
      <c r="N603" s="436">
        <v>13.0</v>
      </c>
      <c r="O603" s="399" t="s">
        <v>629</v>
      </c>
      <c r="P603" s="431">
        <v>1.0</v>
      </c>
      <c r="Q603" s="455">
        <v>0.0</v>
      </c>
      <c r="R603" s="424" t="s">
        <v>1271</v>
      </c>
      <c r="S603" s="400"/>
      <c r="T603" s="399"/>
      <c r="U603" s="400"/>
      <c r="V603" s="400"/>
      <c r="W603" s="400"/>
      <c r="X603" s="400"/>
      <c r="Y603" s="400"/>
      <c r="Z603" s="400"/>
      <c r="AA603" s="400"/>
      <c r="AB603" s="399"/>
      <c r="AC603" s="401"/>
      <c r="AD603" s="401"/>
      <c r="AE603" s="401"/>
      <c r="AF603" s="401"/>
      <c r="AG603" s="401"/>
      <c r="AH603" s="401"/>
      <c r="AI603" s="399"/>
    </row>
    <row r="604" ht="12.0" customHeight="1">
      <c r="A604" s="399"/>
      <c r="B604" s="436"/>
      <c r="C604" s="399"/>
      <c r="D604" s="399" t="s">
        <v>478</v>
      </c>
      <c r="E604" s="399" t="s">
        <v>1267</v>
      </c>
      <c r="F604" s="399"/>
      <c r="G604" s="483"/>
      <c r="H604" s="455"/>
      <c r="I604" s="399"/>
      <c r="J604" s="455"/>
      <c r="K604" s="438">
        <v>-0.3</v>
      </c>
      <c r="L604" s="431">
        <v>0.0</v>
      </c>
      <c r="M604" s="431">
        <v>0.0</v>
      </c>
      <c r="N604" s="436">
        <v>3.0</v>
      </c>
      <c r="O604" s="399" t="s">
        <v>629</v>
      </c>
      <c r="P604" s="431">
        <v>1.0</v>
      </c>
      <c r="Q604" s="455">
        <v>0.0</v>
      </c>
      <c r="R604" s="424" t="s">
        <v>1268</v>
      </c>
      <c r="S604" s="400"/>
      <c r="T604" s="399"/>
      <c r="U604" s="400"/>
      <c r="V604" s="400"/>
      <c r="W604" s="400"/>
      <c r="X604" s="400"/>
      <c r="Y604" s="400"/>
      <c r="Z604" s="400"/>
      <c r="AA604" s="400"/>
      <c r="AB604" s="399"/>
      <c r="AC604" s="401"/>
      <c r="AD604" s="401"/>
      <c r="AE604" s="401"/>
      <c r="AF604" s="401"/>
      <c r="AG604" s="401"/>
      <c r="AH604" s="401"/>
      <c r="AI604" s="399"/>
    </row>
    <row r="605" ht="12.0" customHeight="1">
      <c r="A605" s="399"/>
      <c r="B605" s="436"/>
      <c r="C605" s="399"/>
      <c r="D605" s="399" t="s">
        <v>478</v>
      </c>
      <c r="E605" s="399" t="s">
        <v>1269</v>
      </c>
      <c r="F605" s="399"/>
      <c r="G605" s="483">
        <v>0.0</v>
      </c>
      <c r="H605" s="455"/>
      <c r="I605" s="399"/>
      <c r="J605" s="455">
        <v>0.0</v>
      </c>
      <c r="K605" s="438">
        <v>-0.3</v>
      </c>
      <c r="L605" s="431">
        <v>0.0</v>
      </c>
      <c r="M605" s="431">
        <v>0.0</v>
      </c>
      <c r="N605" s="436">
        <v>7.0</v>
      </c>
      <c r="O605" s="399" t="s">
        <v>629</v>
      </c>
      <c r="P605" s="431">
        <v>1.0</v>
      </c>
      <c r="Q605" s="455">
        <v>0.0</v>
      </c>
      <c r="R605" s="424" t="s">
        <v>651</v>
      </c>
      <c r="S605" s="400"/>
      <c r="T605" s="399"/>
      <c r="U605" s="400"/>
      <c r="V605" s="400"/>
      <c r="W605" s="400"/>
      <c r="X605" s="400"/>
      <c r="Y605" s="400"/>
      <c r="Z605" s="400"/>
      <c r="AA605" s="400"/>
      <c r="AB605" s="399"/>
      <c r="AC605" s="401"/>
      <c r="AD605" s="401"/>
      <c r="AE605" s="401"/>
      <c r="AF605" s="401"/>
      <c r="AG605" s="401"/>
      <c r="AH605" s="401"/>
      <c r="AI605" s="399"/>
    </row>
    <row r="606" ht="12.0" customHeight="1">
      <c r="A606" s="399"/>
      <c r="B606" s="436"/>
      <c r="C606" s="399"/>
      <c r="D606" s="399" t="s">
        <v>478</v>
      </c>
      <c r="E606" s="399" t="s">
        <v>1270</v>
      </c>
      <c r="F606" s="399"/>
      <c r="G606" s="483"/>
      <c r="H606" s="455"/>
      <c r="I606" s="399"/>
      <c r="J606" s="455"/>
      <c r="K606" s="438">
        <v>-0.3</v>
      </c>
      <c r="L606" s="431">
        <v>0.0</v>
      </c>
      <c r="M606" s="431">
        <v>0.0</v>
      </c>
      <c r="N606" s="436">
        <v>20.0</v>
      </c>
      <c r="O606" s="399" t="s">
        <v>629</v>
      </c>
      <c r="P606" s="431">
        <v>1.0</v>
      </c>
      <c r="Q606" s="455">
        <v>0.0</v>
      </c>
      <c r="R606" s="424" t="s">
        <v>1272</v>
      </c>
      <c r="S606" s="400"/>
      <c r="T606" s="399"/>
      <c r="U606" s="400"/>
      <c r="V606" s="400"/>
      <c r="W606" s="400"/>
      <c r="X606" s="400"/>
      <c r="Y606" s="400"/>
      <c r="Z606" s="400"/>
      <c r="AA606" s="400"/>
      <c r="AB606" s="399"/>
      <c r="AC606" s="401"/>
      <c r="AD606" s="401"/>
      <c r="AE606" s="401"/>
      <c r="AF606" s="401"/>
      <c r="AG606" s="401"/>
      <c r="AH606" s="401"/>
      <c r="AI606" s="399"/>
    </row>
    <row r="607" ht="12.0" customHeight="1">
      <c r="A607" s="399"/>
      <c r="B607" s="436"/>
      <c r="C607" s="399"/>
      <c r="D607" s="399" t="s">
        <v>478</v>
      </c>
      <c r="E607" s="399" t="s">
        <v>662</v>
      </c>
      <c r="F607" s="399"/>
      <c r="G607" s="436"/>
      <c r="H607" s="483">
        <v>0.0</v>
      </c>
      <c r="I607" s="436"/>
      <c r="J607" s="455">
        <v>0.0</v>
      </c>
      <c r="K607" s="438">
        <v>0.5</v>
      </c>
      <c r="L607" s="431">
        <v>0.0</v>
      </c>
      <c r="M607" s="431">
        <v>0.0</v>
      </c>
      <c r="N607" s="436">
        <v>0.12</v>
      </c>
      <c r="O607" s="399" t="s">
        <v>616</v>
      </c>
      <c r="P607" s="431">
        <v>1.0</v>
      </c>
      <c r="Q607" s="455">
        <v>0.0</v>
      </c>
      <c r="R607" s="424" t="s">
        <v>1273</v>
      </c>
      <c r="S607" s="400"/>
      <c r="T607" s="399"/>
      <c r="U607" s="400"/>
      <c r="V607" s="400"/>
      <c r="W607" s="400"/>
      <c r="X607" s="400"/>
      <c r="Y607" s="400"/>
      <c r="Z607" s="400"/>
      <c r="AA607" s="400"/>
      <c r="AB607" s="399"/>
      <c r="AC607" s="401"/>
      <c r="AD607" s="401"/>
      <c r="AE607" s="401"/>
      <c r="AF607" s="401"/>
      <c r="AG607" s="401"/>
      <c r="AH607" s="401"/>
      <c r="AI607" s="399"/>
    </row>
    <row r="608" ht="12.0" customHeight="1">
      <c r="A608" s="399"/>
      <c r="B608" s="436"/>
      <c r="C608" s="399"/>
      <c r="D608" s="424" t="s">
        <v>477</v>
      </c>
      <c r="E608" s="399" t="s">
        <v>662</v>
      </c>
      <c r="F608" s="399"/>
      <c r="G608" s="436"/>
      <c r="H608" s="483">
        <v>360.0</v>
      </c>
      <c r="I608" s="436"/>
      <c r="J608" s="455">
        <v>778.0</v>
      </c>
      <c r="K608" s="438">
        <v>0.5</v>
      </c>
      <c r="L608" s="431">
        <v>389.0</v>
      </c>
      <c r="M608" s="431">
        <v>0.4802469135802469</v>
      </c>
      <c r="N608" s="436">
        <v>0.06</v>
      </c>
      <c r="O608" s="399" t="s">
        <v>616</v>
      </c>
      <c r="P608" s="431">
        <v>1.0</v>
      </c>
      <c r="Q608" s="479">
        <v>21.599999999999998</v>
      </c>
      <c r="R608" s="424" t="s">
        <v>663</v>
      </c>
      <c r="S608" s="400"/>
      <c r="T608" s="399"/>
      <c r="U608" s="400"/>
      <c r="V608" s="400"/>
      <c r="W608" s="400"/>
      <c r="X608" s="400"/>
      <c r="Y608" s="400"/>
      <c r="Z608" s="400"/>
      <c r="AA608" s="400"/>
      <c r="AB608" s="399"/>
      <c r="AC608" s="401"/>
      <c r="AD608" s="401"/>
      <c r="AE608" s="401"/>
      <c r="AF608" s="401"/>
      <c r="AG608" s="401"/>
      <c r="AH608" s="401"/>
      <c r="AI608" s="399"/>
    </row>
    <row r="609" ht="12.0" customHeight="1">
      <c r="A609" s="399"/>
      <c r="B609" s="436"/>
      <c r="C609" s="399"/>
      <c r="D609" s="399"/>
      <c r="E609" s="399"/>
      <c r="F609" s="399"/>
      <c r="G609" s="436"/>
      <c r="H609" s="455"/>
      <c r="I609" s="399"/>
      <c r="J609" s="455"/>
      <c r="K609" s="438"/>
      <c r="L609" s="431">
        <v>2028.3000000000002</v>
      </c>
      <c r="M609" s="431">
        <v>2.504074074074074</v>
      </c>
      <c r="N609" s="436"/>
      <c r="O609" s="399"/>
      <c r="P609" s="399"/>
      <c r="Q609" s="455">
        <v>49.599999999999994</v>
      </c>
      <c r="R609" s="399"/>
      <c r="S609" s="400"/>
      <c r="T609" s="399"/>
      <c r="U609" s="400"/>
      <c r="V609" s="400"/>
      <c r="W609" s="400"/>
      <c r="X609" s="400"/>
      <c r="Y609" s="400"/>
      <c r="Z609" s="400"/>
      <c r="AA609" s="400"/>
      <c r="AB609" s="399"/>
      <c r="AC609" s="401"/>
      <c r="AD609" s="401"/>
      <c r="AE609" s="401"/>
      <c r="AF609" s="401"/>
      <c r="AG609" s="401"/>
      <c r="AH609" s="401"/>
      <c r="AI609" s="399"/>
    </row>
    <row r="610" ht="12.0" customHeight="1">
      <c r="A610" s="399"/>
      <c r="B610" s="436"/>
      <c r="C610" s="399"/>
      <c r="D610" s="399"/>
      <c r="E610" s="399"/>
      <c r="F610" s="399"/>
      <c r="G610" s="436"/>
      <c r="H610" s="455"/>
      <c r="I610" s="399"/>
      <c r="J610" s="455"/>
      <c r="K610" s="438"/>
      <c r="L610" s="431"/>
      <c r="M610" s="431"/>
      <c r="N610" s="436"/>
      <c r="O610" s="399"/>
      <c r="P610" s="455"/>
      <c r="Q610" s="399"/>
      <c r="R610" s="399"/>
      <c r="S610" s="400"/>
      <c r="T610" s="399"/>
      <c r="U610" s="400"/>
      <c r="V610" s="400"/>
      <c r="W610" s="400"/>
      <c r="X610" s="400"/>
      <c r="Y610" s="400"/>
      <c r="Z610" s="400"/>
      <c r="AA610" s="400"/>
      <c r="AB610" s="399"/>
      <c r="AC610" s="401"/>
      <c r="AD610" s="401"/>
      <c r="AE610" s="401"/>
      <c r="AF610" s="401"/>
      <c r="AG610" s="401"/>
      <c r="AH610" s="401"/>
      <c r="AI610" s="399"/>
    </row>
    <row r="611" ht="12.0" customHeight="1">
      <c r="A611" s="399"/>
      <c r="B611" s="436"/>
      <c r="C611" s="399"/>
      <c r="D611" s="399"/>
      <c r="E611" s="441" t="s">
        <v>544</v>
      </c>
      <c r="F611" s="435" t="s">
        <v>649</v>
      </c>
      <c r="G611" s="435" t="s">
        <v>553</v>
      </c>
      <c r="H611" s="479" t="s">
        <v>631</v>
      </c>
      <c r="I611" s="435" t="s">
        <v>632</v>
      </c>
      <c r="J611" s="479" t="s">
        <v>633</v>
      </c>
      <c r="K611" s="442" t="s">
        <v>634</v>
      </c>
      <c r="L611" s="479" t="s">
        <v>635</v>
      </c>
      <c r="M611" s="431"/>
      <c r="N611" s="436"/>
      <c r="O611" s="399"/>
      <c r="P611" s="455"/>
      <c r="Q611" s="399"/>
      <c r="R611" s="399"/>
      <c r="S611" s="400"/>
      <c r="T611" s="399"/>
      <c r="U611" s="400"/>
      <c r="V611" s="400"/>
      <c r="W611" s="400"/>
      <c r="X611" s="400"/>
      <c r="Y611" s="400"/>
      <c r="Z611" s="400"/>
      <c r="AA611" s="400"/>
      <c r="AB611" s="399"/>
      <c r="AC611" s="401"/>
      <c r="AD611" s="401"/>
      <c r="AE611" s="401"/>
      <c r="AF611" s="401"/>
      <c r="AG611" s="401"/>
      <c r="AH611" s="401"/>
      <c r="AI611" s="399"/>
    </row>
    <row r="612" ht="12.0" customHeight="1">
      <c r="A612" s="399"/>
      <c r="B612" s="436"/>
      <c r="C612" s="399"/>
      <c r="D612" s="399"/>
      <c r="E612" s="399" t="s">
        <v>636</v>
      </c>
      <c r="F612" s="399"/>
      <c r="G612" s="480">
        <v>2028.3000000000002</v>
      </c>
      <c r="H612" s="480">
        <v>2.504074074074074</v>
      </c>
      <c r="I612" s="456">
        <v>0.0</v>
      </c>
      <c r="J612" s="456">
        <v>1252.037037037037</v>
      </c>
      <c r="K612" s="456">
        <v>8113.2</v>
      </c>
      <c r="L612" s="456">
        <v>9365.237037037037</v>
      </c>
      <c r="M612" s="431"/>
      <c r="N612" s="436"/>
      <c r="O612" s="399"/>
      <c r="P612" s="455"/>
      <c r="Q612" s="399"/>
      <c r="R612" s="399"/>
      <c r="S612" s="400"/>
      <c r="T612" s="399"/>
      <c r="U612" s="400"/>
      <c r="V612" s="400"/>
      <c r="W612" s="400"/>
      <c r="X612" s="400"/>
      <c r="Y612" s="400"/>
      <c r="Z612" s="400"/>
      <c r="AA612" s="400"/>
      <c r="AB612" s="399"/>
      <c r="AC612" s="401"/>
      <c r="AD612" s="401"/>
      <c r="AE612" s="401"/>
      <c r="AF612" s="401"/>
      <c r="AG612" s="401"/>
      <c r="AH612" s="401"/>
      <c r="AI612" s="399"/>
    </row>
    <row r="613" ht="12.0" customHeight="1">
      <c r="A613" s="399"/>
      <c r="B613" s="436"/>
      <c r="C613" s="399"/>
      <c r="D613" s="399"/>
      <c r="E613" s="399" t="s">
        <v>478</v>
      </c>
      <c r="F613" s="399"/>
      <c r="G613" s="480">
        <v>0.0</v>
      </c>
      <c r="H613" s="480">
        <v>0.0</v>
      </c>
      <c r="I613" s="456">
        <v>0.0</v>
      </c>
      <c r="J613" s="456">
        <v>0.0</v>
      </c>
      <c r="K613" s="456">
        <v>0.0</v>
      </c>
      <c r="L613" s="456">
        <v>0.0</v>
      </c>
      <c r="M613" s="431"/>
      <c r="N613" s="436"/>
      <c r="O613" s="399"/>
      <c r="P613" s="455"/>
      <c r="Q613" s="399"/>
      <c r="R613" s="399"/>
      <c r="S613" s="400"/>
      <c r="T613" s="399"/>
      <c r="U613" s="400"/>
      <c r="V613" s="400"/>
      <c r="W613" s="400"/>
      <c r="X613" s="400"/>
      <c r="Y613" s="400"/>
      <c r="Z613" s="400"/>
      <c r="AA613" s="400"/>
      <c r="AB613" s="399"/>
      <c r="AC613" s="401"/>
      <c r="AD613" s="401"/>
      <c r="AE613" s="401"/>
      <c r="AF613" s="401"/>
      <c r="AG613" s="401"/>
      <c r="AH613" s="401"/>
      <c r="AI613" s="399"/>
    </row>
    <row r="614" ht="12.0" customHeight="1">
      <c r="A614" s="399"/>
      <c r="B614" s="436"/>
      <c r="C614" s="399"/>
      <c r="D614" s="399"/>
      <c r="E614" s="399"/>
      <c r="F614" s="399"/>
      <c r="G614" s="399"/>
      <c r="H614" s="399"/>
      <c r="I614" s="399"/>
      <c r="J614" s="436"/>
      <c r="K614" s="455"/>
      <c r="L614" s="436"/>
      <c r="M614" s="399"/>
      <c r="N614" s="399"/>
      <c r="O614" s="436"/>
      <c r="P614" s="399"/>
      <c r="Q614" s="399"/>
      <c r="R614" s="399"/>
      <c r="S614" s="400"/>
      <c r="T614" s="399"/>
      <c r="U614" s="400"/>
      <c r="V614" s="400"/>
      <c r="W614" s="400"/>
      <c r="X614" s="400"/>
      <c r="Y614" s="400"/>
      <c r="Z614" s="400"/>
      <c r="AA614" s="400"/>
      <c r="AB614" s="399"/>
      <c r="AC614" s="401"/>
      <c r="AD614" s="401"/>
      <c r="AE614" s="401"/>
      <c r="AF614" s="401"/>
      <c r="AG614" s="401"/>
      <c r="AH614" s="401"/>
      <c r="AI614" s="399"/>
    </row>
    <row r="615" ht="12.0" customHeight="1">
      <c r="A615" s="399"/>
      <c r="B615" s="436"/>
      <c r="C615" s="469" t="s">
        <v>1303</v>
      </c>
      <c r="D615" s="399" t="s">
        <v>925</v>
      </c>
      <c r="E615" s="399"/>
      <c r="F615" s="399"/>
      <c r="G615" s="399"/>
      <c r="H615" s="436" t="s">
        <v>410</v>
      </c>
      <c r="I615" s="423">
        <v>19.7569</v>
      </c>
      <c r="J615" s="470">
        <v>1.0</v>
      </c>
      <c r="K615" s="431">
        <v>19.7569</v>
      </c>
      <c r="L615" s="468">
        <v>0.0</v>
      </c>
      <c r="M615" s="431">
        <v>0.0</v>
      </c>
      <c r="N615" s="431"/>
      <c r="O615" s="431"/>
      <c r="P615" s="430"/>
      <c r="Q615" s="468">
        <v>37.31</v>
      </c>
      <c r="R615" s="468"/>
      <c r="S615" s="400"/>
      <c r="T615" s="439">
        <v>0.0</v>
      </c>
      <c r="U615" s="400">
        <v>0.0</v>
      </c>
      <c r="V615" s="400"/>
      <c r="W615" s="400"/>
      <c r="X615" s="400"/>
      <c r="Y615" s="400">
        <v>172.27086419753087</v>
      </c>
      <c r="Z615" s="400"/>
      <c r="AA615" s="400">
        <v>172.27086419753087</v>
      </c>
      <c r="AB615" s="399"/>
      <c r="AC615" s="401"/>
      <c r="AD615" s="401"/>
      <c r="AE615" s="401"/>
      <c r="AF615" s="401"/>
      <c r="AG615" s="401"/>
      <c r="AH615" s="401"/>
      <c r="AI615" s="399"/>
    </row>
    <row r="616" ht="12.0" customHeight="1">
      <c r="A616" s="399"/>
      <c r="B616" s="436"/>
      <c r="C616" s="399"/>
      <c r="D616" s="399"/>
      <c r="E616" s="399"/>
      <c r="F616" s="399"/>
      <c r="G616" s="436"/>
      <c r="H616" s="436"/>
      <c r="I616" s="399"/>
      <c r="J616" s="436"/>
      <c r="K616" s="455"/>
      <c r="L616" s="436"/>
      <c r="M616" s="399"/>
      <c r="N616" s="399"/>
      <c r="O616" s="436"/>
      <c r="P616" s="399"/>
      <c r="Q616" s="399"/>
      <c r="R616" s="399"/>
      <c r="S616" s="400"/>
      <c r="T616" s="399"/>
      <c r="U616" s="400"/>
      <c r="V616" s="400"/>
      <c r="W616" s="400"/>
      <c r="X616" s="400"/>
      <c r="Y616" s="400"/>
      <c r="Z616" s="400"/>
      <c r="AA616" s="400"/>
      <c r="AB616" s="399"/>
      <c r="AC616" s="401"/>
      <c r="AD616" s="401"/>
      <c r="AE616" s="401"/>
      <c r="AF616" s="401"/>
      <c r="AG616" s="401"/>
      <c r="AH616" s="401"/>
      <c r="AI616" s="399"/>
    </row>
    <row r="617" ht="12.0" customHeight="1">
      <c r="A617" s="399"/>
      <c r="B617" s="436"/>
      <c r="C617" s="399"/>
      <c r="D617" s="399"/>
      <c r="E617" s="399"/>
      <c r="F617" s="399"/>
      <c r="G617" s="399"/>
      <c r="H617" s="399"/>
      <c r="I617" s="399"/>
      <c r="J617" s="399"/>
      <c r="K617" s="436" t="s">
        <v>607</v>
      </c>
      <c r="L617" s="436" t="s">
        <v>541</v>
      </c>
      <c r="M617" s="436" t="s">
        <v>648</v>
      </c>
      <c r="N617" s="399"/>
      <c r="O617" s="399"/>
      <c r="P617" s="436"/>
      <c r="Q617" s="399"/>
      <c r="R617" s="399"/>
      <c r="S617" s="400"/>
      <c r="T617" s="399"/>
      <c r="U617" s="400"/>
      <c r="V617" s="400"/>
      <c r="W617" s="400"/>
      <c r="X617" s="400"/>
      <c r="Y617" s="400"/>
      <c r="Z617" s="400"/>
      <c r="AA617" s="400"/>
      <c r="AB617" s="399"/>
      <c r="AC617" s="401"/>
      <c r="AD617" s="401"/>
      <c r="AE617" s="401"/>
      <c r="AF617" s="401"/>
      <c r="AG617" s="401"/>
      <c r="AH617" s="401"/>
      <c r="AI617" s="399"/>
    </row>
    <row r="618" ht="12.0" customHeight="1">
      <c r="A618" s="399"/>
      <c r="B618" s="436"/>
      <c r="C618" s="399"/>
      <c r="D618" s="469"/>
      <c r="E618" s="441" t="s">
        <v>609</v>
      </c>
      <c r="F618" s="399"/>
      <c r="G618" s="435" t="s">
        <v>357</v>
      </c>
      <c r="H618" s="435" t="s">
        <v>610</v>
      </c>
      <c r="I618" s="435" t="s">
        <v>611</v>
      </c>
      <c r="J618" s="435" t="s">
        <v>612</v>
      </c>
      <c r="K618" s="435" t="s">
        <v>613</v>
      </c>
      <c r="L618" s="435" t="s">
        <v>614</v>
      </c>
      <c r="M618" s="435" t="s">
        <v>615</v>
      </c>
      <c r="N618" s="399"/>
      <c r="O618" s="399"/>
      <c r="P618" s="435" t="s">
        <v>373</v>
      </c>
      <c r="Q618" s="399"/>
      <c r="R618" s="399"/>
      <c r="S618" s="400"/>
      <c r="T618" s="399"/>
      <c r="U618" s="400"/>
      <c r="V618" s="400"/>
      <c r="W618" s="400"/>
      <c r="X618" s="400"/>
      <c r="Y618" s="400"/>
      <c r="Z618" s="400"/>
      <c r="AA618" s="400"/>
      <c r="AB618" s="399"/>
      <c r="AC618" s="401"/>
      <c r="AD618" s="401"/>
      <c r="AE618" s="401"/>
      <c r="AF618" s="401"/>
      <c r="AG618" s="401"/>
      <c r="AH618" s="401"/>
      <c r="AI618" s="399"/>
    </row>
    <row r="619" ht="12.0" customHeight="1">
      <c r="A619" s="399"/>
      <c r="B619" s="436"/>
      <c r="C619" s="399"/>
      <c r="D619" s="424" t="s">
        <v>477</v>
      </c>
      <c r="E619" s="399" t="s">
        <v>674</v>
      </c>
      <c r="F619" s="399"/>
      <c r="G619" s="483">
        <v>1.0</v>
      </c>
      <c r="H619" s="455"/>
      <c r="I619" s="436"/>
      <c r="J619" s="455">
        <v>0.7</v>
      </c>
      <c r="K619" s="438">
        <v>-0.3</v>
      </c>
      <c r="L619" s="431">
        <v>0.9099999999999999</v>
      </c>
      <c r="M619" s="431">
        <v>0.0011234567901234568</v>
      </c>
      <c r="N619" s="455">
        <v>0.6319</v>
      </c>
      <c r="O619" s="399" t="s">
        <v>629</v>
      </c>
      <c r="P619" s="431">
        <v>1.0</v>
      </c>
      <c r="Q619" s="455">
        <v>0.6319</v>
      </c>
      <c r="R619" s="399" t="s">
        <v>926</v>
      </c>
      <c r="S619" s="399"/>
      <c r="T619" s="400"/>
      <c r="U619" s="400"/>
      <c r="V619" s="400"/>
      <c r="W619" s="400"/>
      <c r="X619" s="400"/>
      <c r="Y619" s="400"/>
      <c r="Z619" s="399"/>
      <c r="AA619" s="399"/>
      <c r="AB619" s="399"/>
      <c r="AC619" s="401"/>
      <c r="AD619" s="401"/>
      <c r="AE619" s="401"/>
      <c r="AF619" s="401"/>
      <c r="AG619" s="401"/>
      <c r="AH619" s="401"/>
      <c r="AI619" s="399"/>
    </row>
    <row r="620" ht="12.0" customHeight="1">
      <c r="A620" s="399"/>
      <c r="B620" s="436"/>
      <c r="C620" s="399"/>
      <c r="D620" s="424" t="s">
        <v>477</v>
      </c>
      <c r="E620" s="399" t="s">
        <v>676</v>
      </c>
      <c r="F620" s="399"/>
      <c r="G620" s="483">
        <v>1.0</v>
      </c>
      <c r="H620" s="455"/>
      <c r="I620" s="436"/>
      <c r="J620" s="455">
        <v>7.0</v>
      </c>
      <c r="K620" s="438">
        <v>-0.3</v>
      </c>
      <c r="L620" s="431">
        <v>9.1</v>
      </c>
      <c r="M620" s="431">
        <v>0.011234567901234567</v>
      </c>
      <c r="N620" s="455">
        <v>1.625</v>
      </c>
      <c r="O620" s="399" t="s">
        <v>629</v>
      </c>
      <c r="P620" s="431">
        <v>1.0</v>
      </c>
      <c r="Q620" s="455">
        <v>1.625</v>
      </c>
      <c r="R620" s="399" t="s">
        <v>927</v>
      </c>
      <c r="S620" s="399"/>
      <c r="T620" s="400"/>
      <c r="U620" s="400"/>
      <c r="V620" s="400"/>
      <c r="W620" s="400"/>
      <c r="X620" s="400"/>
      <c r="Y620" s="400"/>
      <c r="Z620" s="399"/>
      <c r="AA620" s="399"/>
      <c r="AB620" s="399"/>
      <c r="AC620" s="401"/>
      <c r="AD620" s="401"/>
      <c r="AE620" s="401"/>
      <c r="AF620" s="401"/>
      <c r="AG620" s="401"/>
      <c r="AH620" s="401"/>
      <c r="AI620" s="399"/>
    </row>
    <row r="621" ht="12.0" customHeight="1">
      <c r="A621" s="399"/>
      <c r="B621" s="436"/>
      <c r="C621" s="399"/>
      <c r="D621" s="424" t="s">
        <v>477</v>
      </c>
      <c r="E621" s="399" t="s">
        <v>928</v>
      </c>
      <c r="F621" s="399"/>
      <c r="G621" s="483"/>
      <c r="H621" s="455"/>
      <c r="I621" s="436"/>
      <c r="J621" s="455"/>
      <c r="K621" s="438">
        <v>-0.3</v>
      </c>
      <c r="L621" s="431">
        <v>0.0</v>
      </c>
      <c r="M621" s="431">
        <v>0.0</v>
      </c>
      <c r="N621" s="455">
        <v>8.7567</v>
      </c>
      <c r="O621" s="399" t="s">
        <v>629</v>
      </c>
      <c r="P621" s="431">
        <v>1.0</v>
      </c>
      <c r="Q621" s="455">
        <v>0.0</v>
      </c>
      <c r="R621" s="399" t="s">
        <v>929</v>
      </c>
      <c r="S621" s="399"/>
      <c r="T621" s="400"/>
      <c r="U621" s="400"/>
      <c r="V621" s="400"/>
      <c r="W621" s="400"/>
      <c r="X621" s="400"/>
      <c r="Y621" s="400"/>
      <c r="Z621" s="399"/>
      <c r="AA621" s="399"/>
      <c r="AB621" s="399"/>
      <c r="AC621" s="401"/>
      <c r="AD621" s="401"/>
      <c r="AE621" s="401"/>
      <c r="AF621" s="401"/>
      <c r="AG621" s="401"/>
      <c r="AH621" s="401"/>
      <c r="AI621" s="399"/>
    </row>
    <row r="622" ht="12.0" customHeight="1">
      <c r="A622" s="399"/>
      <c r="B622" s="436"/>
      <c r="C622" s="399"/>
      <c r="D622" s="399" t="s">
        <v>478</v>
      </c>
      <c r="E622" s="399" t="s">
        <v>928</v>
      </c>
      <c r="F622" s="399"/>
      <c r="G622" s="483"/>
      <c r="H622" s="455"/>
      <c r="I622" s="436"/>
      <c r="J622" s="455"/>
      <c r="K622" s="438">
        <v>-0.3</v>
      </c>
      <c r="L622" s="431">
        <v>0.0</v>
      </c>
      <c r="M622" s="431">
        <v>0.0</v>
      </c>
      <c r="N622" s="455">
        <v>26.76</v>
      </c>
      <c r="O622" s="399" t="s">
        <v>629</v>
      </c>
      <c r="P622" s="431">
        <v>1.0</v>
      </c>
      <c r="Q622" s="455">
        <v>0.0</v>
      </c>
      <c r="R622" s="399" t="s">
        <v>929</v>
      </c>
      <c r="S622" s="399"/>
      <c r="T622" s="400"/>
      <c r="U622" s="400"/>
      <c r="V622" s="400"/>
      <c r="W622" s="400"/>
      <c r="X622" s="400"/>
      <c r="Y622" s="400"/>
      <c r="Z622" s="399"/>
      <c r="AA622" s="399"/>
      <c r="AB622" s="399"/>
      <c r="AC622" s="401"/>
      <c r="AD622" s="401"/>
      <c r="AE622" s="401"/>
      <c r="AF622" s="401"/>
      <c r="AG622" s="401"/>
      <c r="AH622" s="401"/>
      <c r="AI622" s="399"/>
    </row>
    <row r="623" ht="12.0" customHeight="1">
      <c r="A623" s="399"/>
      <c r="B623" s="436"/>
      <c r="C623" s="399"/>
      <c r="D623" s="399" t="s">
        <v>478</v>
      </c>
      <c r="E623" s="399" t="s">
        <v>654</v>
      </c>
      <c r="F623" s="399"/>
      <c r="G623" s="483"/>
      <c r="H623" s="455"/>
      <c r="I623" s="436"/>
      <c r="J623" s="455"/>
      <c r="K623" s="438">
        <v>-0.3</v>
      </c>
      <c r="L623" s="431">
        <v>0.0</v>
      </c>
      <c r="M623" s="431">
        <v>0.0</v>
      </c>
      <c r="N623" s="436">
        <v>4.0</v>
      </c>
      <c r="O623" s="399" t="s">
        <v>629</v>
      </c>
      <c r="P623" s="431">
        <v>1.0</v>
      </c>
      <c r="Q623" s="455">
        <v>0.0</v>
      </c>
      <c r="R623" s="424" t="s">
        <v>655</v>
      </c>
      <c r="S623" s="400"/>
      <c r="T623" s="399"/>
      <c r="U623" s="400"/>
      <c r="V623" s="400"/>
      <c r="W623" s="400"/>
      <c r="X623" s="400"/>
      <c r="Y623" s="400"/>
      <c r="Z623" s="400"/>
      <c r="AA623" s="400"/>
      <c r="AB623" s="399"/>
      <c r="AC623" s="401"/>
      <c r="AD623" s="401"/>
      <c r="AE623" s="401"/>
      <c r="AF623" s="401"/>
      <c r="AG623" s="401"/>
      <c r="AH623" s="401"/>
      <c r="AI623" s="399"/>
    </row>
    <row r="624" ht="12.0" customHeight="1">
      <c r="A624" s="399"/>
      <c r="B624" s="436"/>
      <c r="C624" s="399"/>
      <c r="D624" s="399" t="s">
        <v>477</v>
      </c>
      <c r="E624" s="399" t="s">
        <v>654</v>
      </c>
      <c r="F624" s="399"/>
      <c r="G624" s="483">
        <v>7.0</v>
      </c>
      <c r="H624" s="455"/>
      <c r="I624" s="436"/>
      <c r="J624" s="455">
        <v>21.0</v>
      </c>
      <c r="K624" s="438">
        <v>-0.3</v>
      </c>
      <c r="L624" s="478">
        <v>27.3</v>
      </c>
      <c r="M624" s="478">
        <v>0.03370370370370371</v>
      </c>
      <c r="N624" s="436">
        <v>2.5</v>
      </c>
      <c r="O624" s="399" t="s">
        <v>629</v>
      </c>
      <c r="P624" s="431">
        <v>1.0</v>
      </c>
      <c r="Q624" s="479">
        <v>17.5</v>
      </c>
      <c r="R624" s="424" t="s">
        <v>655</v>
      </c>
      <c r="S624" s="400"/>
      <c r="T624" s="399"/>
      <c r="U624" s="400"/>
      <c r="V624" s="400"/>
      <c r="W624" s="400"/>
      <c r="X624" s="400"/>
      <c r="Y624" s="400"/>
      <c r="Z624" s="400"/>
      <c r="AA624" s="400"/>
      <c r="AB624" s="399"/>
      <c r="AC624" s="401"/>
      <c r="AD624" s="401"/>
      <c r="AE624" s="401"/>
      <c r="AF624" s="401"/>
      <c r="AG624" s="401"/>
      <c r="AH624" s="401"/>
      <c r="AI624" s="399"/>
    </row>
    <row r="625" ht="12.0" customHeight="1">
      <c r="A625" s="399"/>
      <c r="B625" s="436"/>
      <c r="C625" s="399"/>
      <c r="D625" s="399"/>
      <c r="E625" s="399"/>
      <c r="F625" s="399"/>
      <c r="G625" s="436"/>
      <c r="H625" s="455"/>
      <c r="I625" s="399"/>
      <c r="J625" s="455"/>
      <c r="K625" s="438"/>
      <c r="L625" s="431">
        <v>37.31</v>
      </c>
      <c r="M625" s="431">
        <v>0.04606172839506173</v>
      </c>
      <c r="N625" s="436"/>
      <c r="O625" s="399"/>
      <c r="P625" s="399"/>
      <c r="Q625" s="455">
        <v>19.7569</v>
      </c>
      <c r="R625" s="399"/>
      <c r="S625" s="400"/>
      <c r="T625" s="399"/>
      <c r="U625" s="400"/>
      <c r="V625" s="400"/>
      <c r="W625" s="400"/>
      <c r="X625" s="400"/>
      <c r="Y625" s="400"/>
      <c r="Z625" s="400"/>
      <c r="AA625" s="400"/>
      <c r="AB625" s="399"/>
      <c r="AC625" s="401"/>
      <c r="AD625" s="401"/>
      <c r="AE625" s="401"/>
      <c r="AF625" s="401"/>
      <c r="AG625" s="401"/>
      <c r="AH625" s="401"/>
      <c r="AI625" s="399"/>
    </row>
    <row r="626" ht="12.0" customHeight="1">
      <c r="A626" s="399"/>
      <c r="B626" s="436"/>
      <c r="C626" s="399"/>
      <c r="D626" s="399"/>
      <c r="E626" s="399"/>
      <c r="F626" s="399"/>
      <c r="G626" s="436"/>
      <c r="H626" s="455"/>
      <c r="I626" s="399"/>
      <c r="J626" s="455"/>
      <c r="K626" s="438"/>
      <c r="L626" s="431"/>
      <c r="M626" s="431"/>
      <c r="N626" s="436"/>
      <c r="O626" s="399"/>
      <c r="P626" s="455"/>
      <c r="Q626" s="399"/>
      <c r="R626" s="399"/>
      <c r="S626" s="400"/>
      <c r="T626" s="399"/>
      <c r="U626" s="400"/>
      <c r="V626" s="400"/>
      <c r="W626" s="400"/>
      <c r="X626" s="400"/>
      <c r="Y626" s="400"/>
      <c r="Z626" s="400"/>
      <c r="AA626" s="400"/>
      <c r="AB626" s="399"/>
      <c r="AC626" s="401"/>
      <c r="AD626" s="401"/>
      <c r="AE626" s="401"/>
      <c r="AF626" s="401"/>
      <c r="AG626" s="401"/>
      <c r="AH626" s="401"/>
      <c r="AI626" s="399"/>
    </row>
    <row r="627" ht="12.0" customHeight="1">
      <c r="A627" s="399"/>
      <c r="B627" s="436"/>
      <c r="C627" s="399"/>
      <c r="D627" s="399"/>
      <c r="E627" s="441" t="s">
        <v>544</v>
      </c>
      <c r="F627" s="435" t="s">
        <v>649</v>
      </c>
      <c r="G627" s="435" t="s">
        <v>553</v>
      </c>
      <c r="H627" s="479" t="s">
        <v>631</v>
      </c>
      <c r="I627" s="435" t="s">
        <v>632</v>
      </c>
      <c r="J627" s="479" t="s">
        <v>633</v>
      </c>
      <c r="K627" s="442" t="s">
        <v>634</v>
      </c>
      <c r="L627" s="479" t="s">
        <v>635</v>
      </c>
      <c r="M627" s="431"/>
      <c r="N627" s="436"/>
      <c r="O627" s="399"/>
      <c r="P627" s="455"/>
      <c r="Q627" s="399"/>
      <c r="R627" s="399"/>
      <c r="S627" s="400"/>
      <c r="T627" s="399"/>
      <c r="U627" s="400"/>
      <c r="V627" s="400"/>
      <c r="W627" s="400"/>
      <c r="X627" s="400"/>
      <c r="Y627" s="400"/>
      <c r="Z627" s="400"/>
      <c r="AA627" s="400"/>
      <c r="AB627" s="399"/>
      <c r="AC627" s="401"/>
      <c r="AD627" s="401"/>
      <c r="AE627" s="401"/>
      <c r="AF627" s="401"/>
      <c r="AG627" s="401"/>
      <c r="AH627" s="401"/>
      <c r="AI627" s="399"/>
    </row>
    <row r="628" ht="12.0" customHeight="1">
      <c r="A628" s="399"/>
      <c r="B628" s="436"/>
      <c r="C628" s="399"/>
      <c r="D628" s="399"/>
      <c r="E628" s="399" t="s">
        <v>636</v>
      </c>
      <c r="F628" s="399"/>
      <c r="G628" s="480">
        <v>37.31</v>
      </c>
      <c r="H628" s="480">
        <v>0.04606172839506173</v>
      </c>
      <c r="I628" s="456">
        <v>0.0</v>
      </c>
      <c r="J628" s="456">
        <v>23.030864197530864</v>
      </c>
      <c r="K628" s="456">
        <v>149.24</v>
      </c>
      <c r="L628" s="456">
        <v>172.27086419753087</v>
      </c>
      <c r="M628" s="431"/>
      <c r="N628" s="436"/>
      <c r="O628" s="399"/>
      <c r="P628" s="455"/>
      <c r="Q628" s="399"/>
      <c r="R628" s="399"/>
      <c r="S628" s="400"/>
      <c r="T628" s="399"/>
      <c r="U628" s="400"/>
      <c r="V628" s="400"/>
      <c r="W628" s="400"/>
      <c r="X628" s="400"/>
      <c r="Y628" s="400"/>
      <c r="Z628" s="400"/>
      <c r="AA628" s="400"/>
      <c r="AB628" s="399"/>
      <c r="AC628" s="401"/>
      <c r="AD628" s="401"/>
      <c r="AE628" s="401"/>
      <c r="AF628" s="401"/>
      <c r="AG628" s="401"/>
      <c r="AH628" s="401"/>
      <c r="AI628" s="399"/>
    </row>
    <row r="629" ht="12.0" customHeight="1">
      <c r="A629" s="399"/>
      <c r="B629" s="436"/>
      <c r="C629" s="399"/>
      <c r="D629" s="399"/>
      <c r="E629" s="399" t="s">
        <v>478</v>
      </c>
      <c r="F629" s="399"/>
      <c r="G629" s="480">
        <v>0.0</v>
      </c>
      <c r="H629" s="480">
        <v>0.0</v>
      </c>
      <c r="I629" s="456">
        <v>0.0</v>
      </c>
      <c r="J629" s="456">
        <v>0.0</v>
      </c>
      <c r="K629" s="456">
        <v>0.0</v>
      </c>
      <c r="L629" s="456">
        <v>0.0</v>
      </c>
      <c r="M629" s="431"/>
      <c r="N629" s="436"/>
      <c r="O629" s="399"/>
      <c r="P629" s="455"/>
      <c r="Q629" s="399"/>
      <c r="R629" s="399"/>
      <c r="S629" s="400"/>
      <c r="T629" s="399"/>
      <c r="U629" s="400"/>
      <c r="V629" s="400"/>
      <c r="W629" s="400"/>
      <c r="X629" s="400"/>
      <c r="Y629" s="400"/>
      <c r="Z629" s="400"/>
      <c r="AA629" s="400"/>
      <c r="AB629" s="399"/>
      <c r="AC629" s="401"/>
      <c r="AD629" s="401"/>
      <c r="AE629" s="401"/>
      <c r="AF629" s="401"/>
      <c r="AG629" s="401"/>
      <c r="AH629" s="401"/>
      <c r="AI629" s="399"/>
    </row>
    <row r="630" ht="12.0" customHeight="1">
      <c r="A630" s="399"/>
      <c r="B630" s="436"/>
      <c r="C630" s="399"/>
      <c r="D630" s="399"/>
      <c r="E630" s="399"/>
      <c r="F630" s="399"/>
      <c r="G630" s="399"/>
      <c r="H630" s="399"/>
      <c r="I630" s="399"/>
      <c r="J630" s="436"/>
      <c r="K630" s="455"/>
      <c r="L630" s="436"/>
      <c r="M630" s="399"/>
      <c r="N630" s="399"/>
      <c r="O630" s="436"/>
      <c r="P630" s="399"/>
      <c r="Q630" s="399"/>
      <c r="R630" s="399"/>
      <c r="S630" s="400"/>
      <c r="T630" s="399"/>
      <c r="U630" s="400"/>
      <c r="V630" s="400"/>
      <c r="W630" s="400"/>
      <c r="X630" s="400"/>
      <c r="Y630" s="400"/>
      <c r="Z630" s="400"/>
      <c r="AA630" s="400"/>
      <c r="AB630" s="399"/>
      <c r="AC630" s="401"/>
      <c r="AD630" s="401"/>
      <c r="AE630" s="401"/>
      <c r="AF630" s="401"/>
      <c r="AG630" s="401"/>
      <c r="AH630" s="401"/>
      <c r="AI630" s="399"/>
    </row>
    <row r="631" ht="12.0" customHeight="1">
      <c r="A631" s="399"/>
      <c r="B631" s="436"/>
      <c r="C631" s="399"/>
      <c r="D631" s="399"/>
      <c r="E631" s="399"/>
      <c r="F631" s="399"/>
      <c r="G631" s="455"/>
      <c r="H631" s="455"/>
      <c r="I631" s="456"/>
      <c r="J631" s="456"/>
      <c r="K631" s="456"/>
      <c r="L631" s="456"/>
      <c r="M631" s="431"/>
      <c r="N631" s="436"/>
      <c r="O631" s="399"/>
      <c r="P631" s="455"/>
      <c r="Q631" s="399"/>
      <c r="R631" s="399"/>
      <c r="S631" s="400"/>
      <c r="T631" s="399"/>
      <c r="U631" s="400"/>
      <c r="V631" s="400"/>
      <c r="W631" s="400"/>
      <c r="X631" s="400"/>
      <c r="Y631" s="400"/>
      <c r="Z631" s="400"/>
      <c r="AA631" s="400"/>
      <c r="AB631" s="399"/>
      <c r="AC631" s="401"/>
      <c r="AD631" s="401"/>
      <c r="AE631" s="401"/>
      <c r="AF631" s="401"/>
      <c r="AG631" s="401"/>
      <c r="AH631" s="401"/>
      <c r="AI631" s="399"/>
    </row>
    <row r="632" ht="12.0" customHeight="1">
      <c r="A632" s="399"/>
      <c r="B632" s="436"/>
      <c r="C632" s="436" t="s">
        <v>1304</v>
      </c>
      <c r="D632" s="424" t="s">
        <v>321</v>
      </c>
      <c r="E632" s="399"/>
      <c r="F632" s="399"/>
      <c r="G632" s="399"/>
      <c r="H632" s="436" t="s">
        <v>410</v>
      </c>
      <c r="I632" s="423">
        <v>8.84</v>
      </c>
      <c r="J632" s="470">
        <v>1.0</v>
      </c>
      <c r="K632" s="423">
        <v>8.84</v>
      </c>
      <c r="L632" s="423">
        <v>0.0</v>
      </c>
      <c r="M632" s="423">
        <v>5.746</v>
      </c>
      <c r="N632" s="423">
        <v>0.0</v>
      </c>
      <c r="O632" s="423">
        <v>0.0</v>
      </c>
      <c r="P632" s="423">
        <v>0.0</v>
      </c>
      <c r="Q632" s="423">
        <v>0.0</v>
      </c>
      <c r="R632" s="423">
        <v>0.0</v>
      </c>
      <c r="S632" s="400">
        <v>0.0</v>
      </c>
      <c r="T632" s="400">
        <v>0.0</v>
      </c>
      <c r="U632" s="400">
        <v>339.43478400000004</v>
      </c>
      <c r="V632" s="400">
        <v>0.0</v>
      </c>
      <c r="W632" s="400">
        <v>0.0</v>
      </c>
      <c r="X632" s="400">
        <v>0.0</v>
      </c>
      <c r="Y632" s="400">
        <v>0.0</v>
      </c>
      <c r="Z632" s="400">
        <v>0.0</v>
      </c>
      <c r="AA632" s="400">
        <v>339.43478400000004</v>
      </c>
      <c r="AB632" s="399"/>
      <c r="AC632" s="428">
        <f>K632*H1041/C4</f>
        <v>1.432167175</v>
      </c>
      <c r="AD632" s="401"/>
      <c r="AE632" s="401"/>
      <c r="AF632" s="401"/>
      <c r="AG632" s="401">
        <f>M632/C4</f>
        <v>0.0006745714957</v>
      </c>
      <c r="AH632" s="401"/>
      <c r="AI632" s="399"/>
    </row>
    <row r="633" ht="12.0" customHeight="1">
      <c r="A633" s="399"/>
      <c r="B633" s="436"/>
      <c r="C633" s="436"/>
      <c r="D633" s="399"/>
      <c r="E633" s="399"/>
      <c r="F633" s="399"/>
      <c r="G633" s="399"/>
      <c r="H633" s="399"/>
      <c r="I633" s="436"/>
      <c r="J633" s="431"/>
      <c r="K633" s="470"/>
      <c r="L633" s="470"/>
      <c r="M633" s="468"/>
      <c r="N633" s="400"/>
      <c r="O633" s="399"/>
      <c r="P633" s="399"/>
      <c r="Q633" s="399"/>
      <c r="R633" s="399"/>
      <c r="S633" s="399"/>
      <c r="T633" s="400"/>
      <c r="U633" s="399"/>
      <c r="V633" s="400"/>
      <c r="W633" s="400"/>
      <c r="X633" s="400"/>
      <c r="Y633" s="400"/>
      <c r="Z633" s="400"/>
      <c r="AA633" s="400"/>
      <c r="AB633" s="400"/>
      <c r="AC633" s="401"/>
      <c r="AD633" s="401"/>
      <c r="AE633" s="401"/>
      <c r="AF633" s="401"/>
      <c r="AG633" s="401"/>
      <c r="AH633" s="401"/>
      <c r="AI633" s="399"/>
    </row>
    <row r="634" ht="12.0" customHeight="1">
      <c r="A634" s="399"/>
      <c r="B634" s="436"/>
      <c r="C634" s="469" t="s">
        <v>1305</v>
      </c>
      <c r="D634" s="424" t="s">
        <v>1127</v>
      </c>
      <c r="E634" s="399"/>
      <c r="F634" s="399"/>
      <c r="G634" s="399"/>
      <c r="H634" s="436" t="s">
        <v>410</v>
      </c>
      <c r="I634" s="423">
        <v>8.84</v>
      </c>
      <c r="J634" s="470">
        <v>1.0</v>
      </c>
      <c r="K634" s="431">
        <v>8.84</v>
      </c>
      <c r="L634" s="468">
        <v>0.0</v>
      </c>
      <c r="M634" s="431">
        <v>5.746</v>
      </c>
      <c r="N634" s="431"/>
      <c r="O634" s="431"/>
      <c r="P634" s="430"/>
      <c r="Q634" s="468">
        <v>0.0</v>
      </c>
      <c r="R634" s="468"/>
      <c r="S634" s="400"/>
      <c r="T634" s="439">
        <v>0.0</v>
      </c>
      <c r="U634" s="400">
        <v>339.43478400000004</v>
      </c>
      <c r="V634" s="400"/>
      <c r="W634" s="400"/>
      <c r="X634" s="400"/>
      <c r="Y634" s="400">
        <v>0.0</v>
      </c>
      <c r="Z634" s="400"/>
      <c r="AA634" s="400">
        <v>339.43478400000004</v>
      </c>
      <c r="AB634" s="399"/>
      <c r="AC634" s="401"/>
      <c r="AD634" s="401"/>
      <c r="AE634" s="401"/>
      <c r="AF634" s="401"/>
      <c r="AG634" s="401"/>
      <c r="AH634" s="401"/>
      <c r="AI634" s="399"/>
    </row>
    <row r="635" ht="12.0" customHeight="1">
      <c r="A635" s="399"/>
      <c r="B635" s="436"/>
      <c r="C635" s="436"/>
      <c r="D635" s="399"/>
      <c r="E635" s="399"/>
      <c r="F635" s="399"/>
      <c r="G635" s="399"/>
      <c r="H635" s="399"/>
      <c r="I635" s="436"/>
      <c r="J635" s="431"/>
      <c r="K635" s="470"/>
      <c r="L635" s="470"/>
      <c r="M635" s="468"/>
      <c r="N635" s="400"/>
      <c r="O635" s="399"/>
      <c r="P635" s="399"/>
      <c r="Q635" s="399"/>
      <c r="R635" s="399"/>
      <c r="S635" s="399"/>
      <c r="T635" s="400"/>
      <c r="U635" s="399"/>
      <c r="V635" s="400"/>
      <c r="W635" s="400"/>
      <c r="X635" s="400"/>
      <c r="Y635" s="400"/>
      <c r="Z635" s="400"/>
      <c r="AA635" s="400"/>
      <c r="AB635" s="400"/>
      <c r="AC635" s="401"/>
      <c r="AD635" s="401"/>
      <c r="AE635" s="401"/>
      <c r="AF635" s="401"/>
      <c r="AG635" s="401"/>
      <c r="AH635" s="401"/>
      <c r="AI635" s="399"/>
    </row>
    <row r="636" ht="12.0" customHeight="1">
      <c r="A636" s="399"/>
      <c r="B636" s="436"/>
      <c r="C636" s="399"/>
      <c r="D636" s="399"/>
      <c r="E636" s="399"/>
      <c r="F636" s="399"/>
      <c r="G636" s="399"/>
      <c r="H636" s="399"/>
      <c r="I636" s="399"/>
      <c r="J636" s="399"/>
      <c r="K636" s="436" t="s">
        <v>607</v>
      </c>
      <c r="L636" s="436" t="s">
        <v>541</v>
      </c>
      <c r="M636" s="436" t="s">
        <v>648</v>
      </c>
      <c r="N636" s="399"/>
      <c r="O636" s="399"/>
      <c r="P636" s="436"/>
      <c r="Q636" s="399"/>
      <c r="R636" s="399"/>
      <c r="S636" s="400"/>
      <c r="T636" s="399"/>
      <c r="U636" s="400"/>
      <c r="V636" s="400"/>
      <c r="W636" s="400"/>
      <c r="X636" s="400"/>
      <c r="Y636" s="400"/>
      <c r="Z636" s="400"/>
      <c r="AA636" s="400"/>
      <c r="AB636" s="399"/>
      <c r="AC636" s="401"/>
      <c r="AD636" s="401"/>
      <c r="AE636" s="401"/>
      <c r="AF636" s="401"/>
      <c r="AG636" s="401"/>
      <c r="AH636" s="401"/>
      <c r="AI636" s="399"/>
    </row>
    <row r="637" ht="12.0" customHeight="1">
      <c r="A637" s="399"/>
      <c r="B637" s="436"/>
      <c r="C637" s="399"/>
      <c r="D637" s="399"/>
      <c r="E637" s="441" t="s">
        <v>609</v>
      </c>
      <c r="F637" s="399"/>
      <c r="G637" s="435"/>
      <c r="H637" s="435" t="s">
        <v>649</v>
      </c>
      <c r="I637" s="435" t="s">
        <v>611</v>
      </c>
      <c r="J637" s="435" t="s">
        <v>612</v>
      </c>
      <c r="K637" s="435" t="s">
        <v>613</v>
      </c>
      <c r="L637" s="435" t="s">
        <v>614</v>
      </c>
      <c r="M637" s="435" t="s">
        <v>615</v>
      </c>
      <c r="N637" s="399"/>
      <c r="O637" s="399"/>
      <c r="P637" s="435" t="s">
        <v>373</v>
      </c>
      <c r="Q637" s="399"/>
      <c r="R637" s="399"/>
      <c r="S637" s="400"/>
      <c r="T637" s="399"/>
      <c r="U637" s="400"/>
      <c r="V637" s="400"/>
      <c r="W637" s="400"/>
      <c r="X637" s="400"/>
      <c r="Y637" s="400"/>
      <c r="Z637" s="400"/>
      <c r="AA637" s="400"/>
      <c r="AB637" s="399"/>
      <c r="AC637" s="401"/>
      <c r="AD637" s="401"/>
      <c r="AE637" s="401"/>
      <c r="AF637" s="401"/>
      <c r="AG637" s="401"/>
      <c r="AH637" s="401"/>
      <c r="AI637" s="399"/>
    </row>
    <row r="638" ht="12.0" customHeight="1">
      <c r="A638" s="399"/>
      <c r="B638" s="436"/>
      <c r="C638" s="399"/>
      <c r="D638" s="469" t="s">
        <v>478</v>
      </c>
      <c r="E638" s="399" t="s">
        <v>969</v>
      </c>
      <c r="F638" s="399"/>
      <c r="G638" s="436"/>
      <c r="H638" s="483">
        <v>663.0</v>
      </c>
      <c r="I638" s="455">
        <v>221.0</v>
      </c>
      <c r="J638" s="455">
        <v>4.42</v>
      </c>
      <c r="K638" s="438">
        <v>-0.3</v>
      </c>
      <c r="L638" s="431">
        <v>5.746</v>
      </c>
      <c r="M638" s="431">
        <v>0.0663</v>
      </c>
      <c r="N638" s="436">
        <v>0.04</v>
      </c>
      <c r="O638" s="399" t="s">
        <v>709</v>
      </c>
      <c r="P638" s="431">
        <v>1.0</v>
      </c>
      <c r="Q638" s="455">
        <v>8.84</v>
      </c>
      <c r="R638" s="399" t="s">
        <v>710</v>
      </c>
      <c r="S638" s="400"/>
      <c r="T638" s="399"/>
      <c r="U638" s="400"/>
      <c r="V638" s="400"/>
      <c r="W638" s="400"/>
      <c r="X638" s="400"/>
      <c r="Y638" s="400"/>
      <c r="Z638" s="400"/>
      <c r="AA638" s="400"/>
      <c r="AB638" s="399"/>
      <c r="AC638" s="401"/>
      <c r="AD638" s="401"/>
      <c r="AE638" s="401"/>
      <c r="AF638" s="401"/>
      <c r="AG638" s="401"/>
      <c r="AH638" s="401"/>
      <c r="AI638" s="399"/>
    </row>
    <row r="639" ht="12.0" customHeight="1">
      <c r="A639" s="399"/>
      <c r="B639" s="436"/>
      <c r="C639" s="399"/>
      <c r="D639" s="469" t="s">
        <v>478</v>
      </c>
      <c r="E639" s="399" t="s">
        <v>1247</v>
      </c>
      <c r="F639" s="399"/>
      <c r="G639" s="436"/>
      <c r="H639" s="483">
        <v>0.0</v>
      </c>
      <c r="I639" s="455"/>
      <c r="J639" s="455"/>
      <c r="K639" s="438">
        <v>-0.3</v>
      </c>
      <c r="L639" s="478">
        <v>0.0</v>
      </c>
      <c r="M639" s="478">
        <v>0.0</v>
      </c>
      <c r="N639" s="436">
        <v>0.08</v>
      </c>
      <c r="O639" s="399" t="s">
        <v>709</v>
      </c>
      <c r="P639" s="431">
        <v>1.0</v>
      </c>
      <c r="Q639" s="479">
        <v>0.0</v>
      </c>
      <c r="R639" s="399" t="s">
        <v>964</v>
      </c>
      <c r="S639" s="400"/>
      <c r="T639" s="399"/>
      <c r="U639" s="400"/>
      <c r="V639" s="400"/>
      <c r="W639" s="400"/>
      <c r="X639" s="400"/>
      <c r="Y639" s="400"/>
      <c r="Z639" s="400"/>
      <c r="AA639" s="400"/>
      <c r="AB639" s="399"/>
      <c r="AC639" s="401"/>
      <c r="AD639" s="401"/>
      <c r="AE639" s="401"/>
      <c r="AF639" s="401"/>
      <c r="AG639" s="401"/>
      <c r="AH639" s="401"/>
      <c r="AI639" s="399"/>
    </row>
    <row r="640" ht="12.0" customHeight="1">
      <c r="A640" s="399"/>
      <c r="B640" s="436"/>
      <c r="C640" s="399"/>
      <c r="D640" s="399"/>
      <c r="E640" s="399"/>
      <c r="F640" s="399"/>
      <c r="G640" s="436"/>
      <c r="H640" s="455"/>
      <c r="I640" s="399"/>
      <c r="J640" s="455"/>
      <c r="K640" s="438"/>
      <c r="L640" s="431">
        <v>5.746</v>
      </c>
      <c r="M640" s="431">
        <v>0.0663</v>
      </c>
      <c r="N640" s="436"/>
      <c r="O640" s="399"/>
      <c r="P640" s="399"/>
      <c r="Q640" s="455">
        <v>8.84</v>
      </c>
      <c r="R640" s="399"/>
      <c r="S640" s="400"/>
      <c r="T640" s="399"/>
      <c r="U640" s="400"/>
      <c r="V640" s="400"/>
      <c r="W640" s="400"/>
      <c r="X640" s="400"/>
      <c r="Y640" s="400"/>
      <c r="Z640" s="400"/>
      <c r="AA640" s="400"/>
      <c r="AB640" s="399"/>
      <c r="AC640" s="401"/>
      <c r="AD640" s="401"/>
      <c r="AE640" s="401"/>
      <c r="AF640" s="401"/>
      <c r="AG640" s="401"/>
      <c r="AH640" s="401"/>
      <c r="AI640" s="399"/>
    </row>
    <row r="641" ht="12.0" customHeight="1">
      <c r="A641" s="399"/>
      <c r="B641" s="436"/>
      <c r="C641" s="436"/>
      <c r="D641" s="399"/>
      <c r="E641" s="399"/>
      <c r="F641" s="399"/>
      <c r="G641" s="399"/>
      <c r="H641" s="399"/>
      <c r="I641" s="436"/>
      <c r="J641" s="431"/>
      <c r="K641" s="470"/>
      <c r="L641" s="470"/>
      <c r="M641" s="468"/>
      <c r="N641" s="400"/>
      <c r="O641" s="399"/>
      <c r="P641" s="399"/>
      <c r="Q641" s="399"/>
      <c r="R641" s="399"/>
      <c r="S641" s="399"/>
      <c r="T641" s="400"/>
      <c r="U641" s="399"/>
      <c r="V641" s="400"/>
      <c r="W641" s="400"/>
      <c r="X641" s="400"/>
      <c r="Y641" s="400"/>
      <c r="Z641" s="400"/>
      <c r="AA641" s="400"/>
      <c r="AB641" s="400"/>
      <c r="AC641" s="401"/>
      <c r="AD641" s="401"/>
      <c r="AE641" s="401"/>
      <c r="AF641" s="401"/>
      <c r="AG641" s="401"/>
      <c r="AH641" s="401"/>
      <c r="AI641" s="399"/>
    </row>
    <row r="642" ht="12.0" customHeight="1">
      <c r="A642" s="399"/>
      <c r="B642" s="436"/>
      <c r="C642" s="399"/>
      <c r="D642" s="399"/>
      <c r="E642" s="441" t="s">
        <v>544</v>
      </c>
      <c r="F642" s="435"/>
      <c r="G642" s="435" t="s">
        <v>553</v>
      </c>
      <c r="H642" s="479" t="s">
        <v>631</v>
      </c>
      <c r="I642" s="435" t="s">
        <v>632</v>
      </c>
      <c r="J642" s="479" t="s">
        <v>633</v>
      </c>
      <c r="K642" s="442" t="s">
        <v>634</v>
      </c>
      <c r="L642" s="479" t="s">
        <v>635</v>
      </c>
      <c r="M642" s="431"/>
      <c r="N642" s="436"/>
      <c r="O642" s="399"/>
      <c r="P642" s="455"/>
      <c r="Q642" s="399"/>
      <c r="R642" s="399"/>
      <c r="S642" s="400"/>
      <c r="T642" s="399"/>
      <c r="U642" s="400"/>
      <c r="V642" s="400"/>
      <c r="W642" s="400"/>
      <c r="X642" s="400"/>
      <c r="Y642" s="400"/>
      <c r="Z642" s="400"/>
      <c r="AA642" s="400"/>
      <c r="AB642" s="399"/>
      <c r="AC642" s="401"/>
      <c r="AD642" s="401"/>
      <c r="AE642" s="401"/>
      <c r="AF642" s="401"/>
      <c r="AG642" s="401"/>
      <c r="AH642" s="401"/>
      <c r="AI642" s="399"/>
    </row>
    <row r="643" ht="12.0" customHeight="1">
      <c r="A643" s="399"/>
      <c r="B643" s="436"/>
      <c r="C643" s="399"/>
      <c r="D643" s="399"/>
      <c r="E643" s="399" t="s">
        <v>636</v>
      </c>
      <c r="F643" s="399"/>
      <c r="G643" s="480">
        <v>0.0</v>
      </c>
      <c r="H643" s="480">
        <v>0.0</v>
      </c>
      <c r="I643" s="456">
        <v>0.0</v>
      </c>
      <c r="J643" s="456">
        <v>0.0</v>
      </c>
      <c r="K643" s="456">
        <v>0.0</v>
      </c>
      <c r="L643" s="456">
        <v>0.0</v>
      </c>
      <c r="M643" s="431"/>
      <c r="N643" s="436"/>
      <c r="O643" s="399"/>
      <c r="P643" s="455"/>
      <c r="Q643" s="399"/>
      <c r="R643" s="399"/>
      <c r="S643" s="400"/>
      <c r="T643" s="399"/>
      <c r="U643" s="400"/>
      <c r="V643" s="400"/>
      <c r="W643" s="400"/>
      <c r="X643" s="400"/>
      <c r="Y643" s="400"/>
      <c r="Z643" s="400"/>
      <c r="AA643" s="400"/>
      <c r="AB643" s="399"/>
      <c r="AC643" s="401"/>
      <c r="AD643" s="401"/>
      <c r="AE643" s="401"/>
      <c r="AF643" s="401"/>
      <c r="AG643" s="401"/>
      <c r="AH643" s="401"/>
      <c r="AI643" s="399"/>
    </row>
    <row r="644" ht="12.0" customHeight="1">
      <c r="A644" s="399"/>
      <c r="B644" s="436"/>
      <c r="C644" s="399"/>
      <c r="D644" s="399"/>
      <c r="E644" s="399" t="s">
        <v>478</v>
      </c>
      <c r="F644" s="399"/>
      <c r="G644" s="480">
        <v>5.746</v>
      </c>
      <c r="H644" s="480">
        <v>0.0663</v>
      </c>
      <c r="I644" s="456">
        <v>0.0</v>
      </c>
      <c r="J644" s="456">
        <v>0.0</v>
      </c>
      <c r="K644" s="456">
        <v>339.43478400000004</v>
      </c>
      <c r="L644" s="456">
        <v>339.43478400000004</v>
      </c>
      <c r="M644" s="431" t="s">
        <v>740</v>
      </c>
      <c r="N644" s="436"/>
      <c r="O644" s="399"/>
      <c r="P644" s="455"/>
      <c r="Q644" s="399"/>
      <c r="R644" s="399"/>
      <c r="S644" s="400"/>
      <c r="T644" s="399"/>
      <c r="U644" s="400"/>
      <c r="V644" s="400"/>
      <c r="W644" s="400"/>
      <c r="X644" s="400"/>
      <c r="Y644" s="400"/>
      <c r="Z644" s="400"/>
      <c r="AA644" s="400"/>
      <c r="AB644" s="399"/>
      <c r="AC644" s="401"/>
      <c r="AD644" s="401"/>
      <c r="AE644" s="401"/>
      <c r="AF644" s="401"/>
      <c r="AG644" s="401"/>
      <c r="AH644" s="401"/>
      <c r="AI644" s="399"/>
    </row>
    <row r="645" ht="12.0" customHeight="1">
      <c r="A645" s="399"/>
      <c r="B645" s="436"/>
      <c r="C645" s="436"/>
      <c r="D645" s="399"/>
      <c r="E645" s="399"/>
      <c r="F645" s="399"/>
      <c r="G645" s="399"/>
      <c r="H645" s="399"/>
      <c r="I645" s="436"/>
      <c r="J645" s="431"/>
      <c r="K645" s="470"/>
      <c r="L645" s="470"/>
      <c r="M645" s="468"/>
      <c r="N645" s="400"/>
      <c r="O645" s="399"/>
      <c r="P645" s="399"/>
      <c r="Q645" s="399"/>
      <c r="R645" s="399"/>
      <c r="S645" s="399"/>
      <c r="T645" s="400"/>
      <c r="U645" s="399"/>
      <c r="V645" s="400"/>
      <c r="W645" s="400"/>
      <c r="X645" s="400"/>
      <c r="Y645" s="400"/>
      <c r="Z645" s="400"/>
      <c r="AA645" s="400"/>
      <c r="AB645" s="400"/>
      <c r="AC645" s="401"/>
      <c r="AD645" s="401"/>
      <c r="AE645" s="401"/>
      <c r="AF645" s="401"/>
      <c r="AG645" s="401"/>
      <c r="AH645" s="401"/>
      <c r="AI645" s="399"/>
    </row>
    <row r="646" ht="12.0" customHeight="1">
      <c r="A646" s="399"/>
      <c r="B646" s="436"/>
      <c r="C646" s="436" t="s">
        <v>1306</v>
      </c>
      <c r="D646" s="399" t="s">
        <v>741</v>
      </c>
      <c r="E646" s="399"/>
      <c r="F646" s="399"/>
      <c r="G646" s="399"/>
      <c r="H646" s="436" t="s">
        <v>410</v>
      </c>
      <c r="I646" s="430">
        <v>160.0</v>
      </c>
      <c r="J646" s="470">
        <v>1.595</v>
      </c>
      <c r="K646" s="430">
        <v>255.2</v>
      </c>
      <c r="L646" s="468">
        <v>0.0</v>
      </c>
      <c r="M646" s="399"/>
      <c r="N646" s="399"/>
      <c r="O646" s="399"/>
      <c r="P646" s="399"/>
      <c r="Q646" s="399"/>
      <c r="R646" s="399"/>
      <c r="S646" s="400"/>
      <c r="T646" s="439">
        <v>0.0</v>
      </c>
      <c r="U646" s="400"/>
      <c r="V646" s="400"/>
      <c r="W646" s="400"/>
      <c r="X646" s="400"/>
      <c r="Y646" s="400"/>
      <c r="Z646" s="400"/>
      <c r="AA646" s="400">
        <v>0.0</v>
      </c>
      <c r="AB646" s="399"/>
      <c r="AC646" s="428">
        <f>K646*H$1041/C$4</f>
        <v>41.34491665</v>
      </c>
      <c r="AD646" s="401"/>
      <c r="AE646" s="401"/>
      <c r="AF646" s="401"/>
      <c r="AG646" s="401"/>
      <c r="AH646" s="401"/>
      <c r="AI646" s="399"/>
    </row>
    <row r="647" ht="12.0" customHeight="1">
      <c r="A647" s="399"/>
      <c r="B647" s="436"/>
      <c r="C647" s="436"/>
      <c r="D647" s="399"/>
      <c r="E647" s="399"/>
      <c r="F647" s="399"/>
      <c r="G647" s="399"/>
      <c r="H647" s="399"/>
      <c r="I647" s="399"/>
      <c r="J647" s="399"/>
      <c r="K647" s="399"/>
      <c r="L647" s="399"/>
      <c r="M647" s="469"/>
      <c r="N647" s="399"/>
      <c r="O647" s="399"/>
      <c r="P647" s="399"/>
      <c r="Q647" s="399"/>
      <c r="R647" s="399"/>
      <c r="S647" s="399"/>
      <c r="T647" s="400"/>
      <c r="U647" s="445"/>
      <c r="V647" s="400"/>
      <c r="W647" s="400"/>
      <c r="X647" s="400"/>
      <c r="Y647" s="400"/>
      <c r="Z647" s="400"/>
      <c r="AA647" s="400"/>
      <c r="AB647" s="400"/>
      <c r="AC647" s="401"/>
      <c r="AD647" s="401"/>
      <c r="AE647" s="401"/>
      <c r="AF647" s="401"/>
      <c r="AG647" s="401"/>
      <c r="AH647" s="401"/>
      <c r="AI647" s="399"/>
    </row>
    <row r="648" ht="12.0" customHeight="1">
      <c r="A648" s="399"/>
      <c r="B648" s="436"/>
      <c r="C648" s="436"/>
      <c r="D648" s="399"/>
      <c r="E648" s="469" t="s">
        <v>413</v>
      </c>
      <c r="F648" s="399">
        <v>160.0</v>
      </c>
      <c r="G648" s="399" t="s">
        <v>414</v>
      </c>
      <c r="H648" s="436"/>
      <c r="I648" s="437"/>
      <c r="J648" s="445"/>
      <c r="K648" s="399"/>
      <c r="L648" s="399"/>
      <c r="M648" s="469"/>
      <c r="N648" s="399"/>
      <c r="O648" s="399"/>
      <c r="P648" s="399"/>
      <c r="Q648" s="399"/>
      <c r="R648" s="399"/>
      <c r="S648" s="399"/>
      <c r="T648" s="400"/>
      <c r="U648" s="445"/>
      <c r="V648" s="400"/>
      <c r="W648" s="400"/>
      <c r="X648" s="400"/>
      <c r="Y648" s="400"/>
      <c r="Z648" s="400"/>
      <c r="AA648" s="400"/>
      <c r="AB648" s="400"/>
      <c r="AC648" s="401"/>
      <c r="AD648" s="401"/>
      <c r="AE648" s="401"/>
      <c r="AF648" s="401"/>
      <c r="AG648" s="401"/>
      <c r="AH648" s="401"/>
      <c r="AI648" s="399"/>
    </row>
    <row r="649" ht="12.0" customHeight="1">
      <c r="A649" s="399"/>
      <c r="B649" s="436"/>
      <c r="C649" s="399"/>
      <c r="D649" s="399"/>
      <c r="E649" s="399"/>
      <c r="F649" s="399"/>
      <c r="G649" s="480"/>
      <c r="H649" s="480"/>
      <c r="I649" s="456"/>
      <c r="J649" s="456"/>
      <c r="K649" s="456"/>
      <c r="L649" s="456"/>
      <c r="M649" s="431"/>
      <c r="N649" s="436"/>
      <c r="O649" s="399"/>
      <c r="P649" s="455"/>
      <c r="Q649" s="399"/>
      <c r="R649" s="399"/>
      <c r="S649" s="400"/>
      <c r="T649" s="399"/>
      <c r="U649" s="400"/>
      <c r="V649" s="400"/>
      <c r="W649" s="400"/>
      <c r="X649" s="400"/>
      <c r="Y649" s="400"/>
      <c r="Z649" s="400"/>
      <c r="AA649" s="400"/>
      <c r="AB649" s="399"/>
      <c r="AC649" s="401"/>
      <c r="AD649" s="401"/>
      <c r="AE649" s="401"/>
      <c r="AF649" s="401"/>
      <c r="AG649" s="401"/>
      <c r="AH649" s="401"/>
      <c r="AI649" s="399"/>
    </row>
    <row r="650" ht="12.0" customHeight="1">
      <c r="A650" s="535"/>
      <c r="B650" s="539">
        <v>1.12</v>
      </c>
      <c r="C650" s="535" t="s">
        <v>1024</v>
      </c>
      <c r="D650" s="535"/>
      <c r="E650" s="535"/>
      <c r="F650" s="535"/>
      <c r="G650" s="535"/>
      <c r="H650" s="539" t="s">
        <v>882</v>
      </c>
      <c r="I650" s="540">
        <v>80.0</v>
      </c>
      <c r="J650" s="540">
        <v>1.0</v>
      </c>
      <c r="K650" s="540">
        <v>80.0</v>
      </c>
      <c r="L650" s="554">
        <v>0.0</v>
      </c>
      <c r="M650" s="537"/>
      <c r="N650" s="535"/>
      <c r="O650" s="535"/>
      <c r="P650" s="535"/>
      <c r="Q650" s="535"/>
      <c r="R650" s="535"/>
      <c r="S650" s="537"/>
      <c r="T650" s="541">
        <v>0.0</v>
      </c>
      <c r="U650" s="537"/>
      <c r="V650" s="537"/>
      <c r="W650" s="537"/>
      <c r="X650" s="537"/>
      <c r="Y650" s="537"/>
      <c r="Z650" s="537"/>
      <c r="AA650" s="537">
        <v>0.0</v>
      </c>
      <c r="AB650" s="535"/>
      <c r="AC650" s="401"/>
      <c r="AD650" s="401"/>
      <c r="AE650" s="401"/>
      <c r="AF650" s="401"/>
      <c r="AG650" s="401"/>
      <c r="AH650" s="401"/>
      <c r="AI650" s="535"/>
    </row>
    <row r="651" ht="12.0" customHeight="1">
      <c r="A651" s="399"/>
      <c r="B651" s="436"/>
      <c r="C651" s="399"/>
      <c r="D651" s="399"/>
      <c r="E651" s="399"/>
      <c r="F651" s="399"/>
      <c r="G651" s="399"/>
      <c r="H651" s="399"/>
      <c r="I651" s="399"/>
      <c r="J651" s="399"/>
      <c r="K651" s="399"/>
      <c r="L651" s="399"/>
      <c r="M651" s="399"/>
      <c r="N651" s="399"/>
      <c r="O651" s="399"/>
      <c r="P651" s="399"/>
      <c r="Q651" s="399"/>
      <c r="R651" s="399"/>
      <c r="S651" s="400"/>
      <c r="T651" s="399"/>
      <c r="U651" s="400"/>
      <c r="V651" s="400"/>
      <c r="W651" s="400"/>
      <c r="X651" s="400"/>
      <c r="Y651" s="400"/>
      <c r="Z651" s="400"/>
      <c r="AA651" s="400"/>
      <c r="AB651" s="399"/>
      <c r="AC651" s="401"/>
      <c r="AD651" s="401"/>
      <c r="AE651" s="401"/>
      <c r="AF651" s="401"/>
      <c r="AG651" s="401"/>
      <c r="AH651" s="401"/>
      <c r="AI651" s="399"/>
    </row>
    <row r="652" ht="12.0" customHeight="1">
      <c r="A652" s="535"/>
      <c r="B652" s="542">
        <v>1.13</v>
      </c>
      <c r="C652" s="535" t="s">
        <v>1025</v>
      </c>
      <c r="D652" s="535"/>
      <c r="E652" s="535"/>
      <c r="F652" s="535"/>
      <c r="G652" s="535"/>
      <c r="H652" s="535"/>
      <c r="I652" s="543">
        <v>5252.301256172839</v>
      </c>
      <c r="J652" s="543"/>
      <c r="K652" s="543">
        <v>5252.301256172839</v>
      </c>
      <c r="L652" s="543">
        <v>0.0</v>
      </c>
      <c r="M652" s="543">
        <v>155.960805</v>
      </c>
      <c r="N652" s="543">
        <v>0.0</v>
      </c>
      <c r="O652" s="543">
        <v>0.0</v>
      </c>
      <c r="P652" s="543">
        <v>0.0</v>
      </c>
      <c r="Q652" s="543">
        <v>271951.43938666664</v>
      </c>
      <c r="R652" s="543">
        <v>0.0</v>
      </c>
      <c r="S652" s="537">
        <v>0.0</v>
      </c>
      <c r="T652" s="537">
        <v>0.0</v>
      </c>
      <c r="U652" s="537">
        <v>8317.38973065</v>
      </c>
      <c r="V652" s="537">
        <v>0.0</v>
      </c>
      <c r="W652" s="537">
        <v>0.0</v>
      </c>
      <c r="X652" s="537">
        <v>0.0</v>
      </c>
      <c r="Y652" s="537">
        <v>1236885.1982544856</v>
      </c>
      <c r="Z652" s="537">
        <v>0.0</v>
      </c>
      <c r="AA652" s="537">
        <v>1245202.5879851356</v>
      </c>
      <c r="AB652" s="535"/>
      <c r="AC652" s="401"/>
      <c r="AD652" s="401"/>
      <c r="AE652" s="401"/>
      <c r="AF652" s="401"/>
      <c r="AG652" s="401"/>
      <c r="AH652" s="401"/>
      <c r="AI652" s="535"/>
    </row>
    <row r="653" ht="12.0" customHeight="1">
      <c r="A653" s="399"/>
      <c r="B653" s="436"/>
      <c r="C653" s="399"/>
      <c r="D653" s="441" t="s">
        <v>238</v>
      </c>
      <c r="E653" s="399"/>
      <c r="F653" s="399"/>
      <c r="G653" s="399"/>
      <c r="H653" s="399"/>
      <c r="I653" s="399"/>
      <c r="J653" s="399"/>
      <c r="K653" s="399"/>
      <c r="L653" s="399"/>
      <c r="M653" s="399"/>
      <c r="N653" s="399"/>
      <c r="O653" s="399"/>
      <c r="P653" s="399"/>
      <c r="Q653" s="399"/>
      <c r="R653" s="399"/>
      <c r="S653" s="399"/>
      <c r="T653" s="399"/>
      <c r="U653" s="399"/>
      <c r="V653" s="399"/>
      <c r="W653" s="399"/>
      <c r="X653" s="399"/>
      <c r="Y653" s="399"/>
      <c r="Z653" s="399"/>
      <c r="AA653" s="400"/>
      <c r="AB653" s="399"/>
      <c r="AC653" s="401"/>
      <c r="AD653" s="401"/>
      <c r="AE653" s="401"/>
      <c r="AF653" s="401"/>
      <c r="AG653" s="401"/>
      <c r="AH653" s="401"/>
      <c r="AI653" s="399"/>
    </row>
    <row r="654" ht="12.0" customHeight="1">
      <c r="A654" s="399"/>
      <c r="B654" s="436"/>
      <c r="C654" s="399"/>
      <c r="D654" s="399" t="s">
        <v>746</v>
      </c>
      <c r="E654" s="399"/>
      <c r="F654" s="399"/>
      <c r="G654" s="399"/>
      <c r="H654" s="399"/>
      <c r="I654" s="399"/>
      <c r="J654" s="399"/>
      <c r="K654" s="399"/>
      <c r="L654" s="399"/>
      <c r="M654" s="399"/>
      <c r="N654" s="399"/>
      <c r="O654" s="399"/>
      <c r="P654" s="399"/>
      <c r="Q654" s="399"/>
      <c r="R654" s="399"/>
      <c r="S654" s="399"/>
      <c r="T654" s="399"/>
      <c r="U654" s="399"/>
      <c r="V654" s="399"/>
      <c r="W654" s="399"/>
      <c r="X654" s="399"/>
      <c r="Y654" s="399"/>
      <c r="Z654" s="399"/>
      <c r="AA654" s="400"/>
      <c r="AB654" s="399"/>
      <c r="AC654" s="401"/>
      <c r="AD654" s="401"/>
      <c r="AE654" s="401"/>
      <c r="AF654" s="401"/>
      <c r="AG654" s="401"/>
      <c r="AH654" s="401"/>
      <c r="AI654" s="399"/>
    </row>
    <row r="655" ht="12.0" customHeight="1">
      <c r="A655" s="399"/>
      <c r="B655" s="436"/>
      <c r="C655" s="399"/>
      <c r="D655" s="399" t="s">
        <v>747</v>
      </c>
      <c r="E655" s="399"/>
      <c r="F655" s="399"/>
      <c r="G655" s="399"/>
      <c r="H655" s="399"/>
      <c r="I655" s="399"/>
      <c r="J655" s="399"/>
      <c r="K655" s="399"/>
      <c r="L655" s="399"/>
      <c r="M655" s="399"/>
      <c r="N655" s="399"/>
      <c r="O655" s="399"/>
      <c r="P655" s="399"/>
      <c r="Q655" s="399"/>
      <c r="R655" s="399"/>
      <c r="S655" s="399"/>
      <c r="T655" s="399"/>
      <c r="U655" s="399"/>
      <c r="V655" s="399"/>
      <c r="W655" s="399"/>
      <c r="X655" s="399"/>
      <c r="Y655" s="399"/>
      <c r="Z655" s="399"/>
      <c r="AA655" s="400"/>
      <c r="AB655" s="399"/>
      <c r="AC655" s="401"/>
      <c r="AD655" s="401"/>
      <c r="AE655" s="401"/>
      <c r="AF655" s="401"/>
      <c r="AG655" s="401"/>
      <c r="AH655" s="401"/>
      <c r="AI655" s="399"/>
    </row>
    <row r="656" ht="12.0" customHeight="1">
      <c r="A656" s="399"/>
      <c r="B656" s="436"/>
      <c r="C656" s="399"/>
      <c r="D656" s="399" t="s">
        <v>1307</v>
      </c>
      <c r="E656" s="399"/>
      <c r="F656" s="399"/>
      <c r="G656" s="399"/>
      <c r="H656" s="399"/>
      <c r="I656" s="399"/>
      <c r="J656" s="399"/>
      <c r="K656" s="399"/>
      <c r="L656" s="399"/>
      <c r="M656" s="399"/>
      <c r="N656" s="399"/>
      <c r="O656" s="399"/>
      <c r="P656" s="399"/>
      <c r="Q656" s="399"/>
      <c r="R656" s="399"/>
      <c r="S656" s="399"/>
      <c r="T656" s="399"/>
      <c r="U656" s="399"/>
      <c r="V656" s="399"/>
      <c r="W656" s="399"/>
      <c r="X656" s="399"/>
      <c r="Y656" s="399"/>
      <c r="Z656" s="399"/>
      <c r="AA656" s="400"/>
      <c r="AB656" s="399"/>
      <c r="AC656" s="401"/>
      <c r="AD656" s="401"/>
      <c r="AE656" s="401"/>
      <c r="AF656" s="401"/>
      <c r="AG656" s="401"/>
      <c r="AH656" s="401"/>
      <c r="AI656" s="399"/>
    </row>
    <row r="657" ht="12.0" customHeight="1">
      <c r="A657" s="399"/>
      <c r="B657" s="436"/>
      <c r="C657" s="399"/>
      <c r="D657" s="399"/>
      <c r="E657" s="399"/>
      <c r="F657" s="399"/>
      <c r="G657" s="399"/>
      <c r="H657" s="399"/>
      <c r="I657" s="399"/>
      <c r="J657" s="399"/>
      <c r="K657" s="399"/>
      <c r="L657" s="399"/>
      <c r="M657" s="399"/>
      <c r="N657" s="399"/>
      <c r="O657" s="399"/>
      <c r="P657" s="399"/>
      <c r="Q657" s="399"/>
      <c r="R657" s="399"/>
      <c r="S657" s="399"/>
      <c r="T657" s="399"/>
      <c r="U657" s="399"/>
      <c r="V657" s="399"/>
      <c r="W657" s="399"/>
      <c r="X657" s="399"/>
      <c r="Y657" s="399"/>
      <c r="Z657" s="399"/>
      <c r="AA657" s="400"/>
      <c r="AB657" s="399"/>
      <c r="AC657" s="401"/>
      <c r="AD657" s="401"/>
      <c r="AE657" s="401"/>
      <c r="AF657" s="401"/>
      <c r="AG657" s="401"/>
      <c r="AH657" s="401"/>
      <c r="AI657" s="399"/>
    </row>
    <row r="658" ht="12.0" customHeight="1">
      <c r="A658" s="399"/>
      <c r="B658" s="436"/>
      <c r="C658" s="399"/>
      <c r="D658" s="399"/>
      <c r="E658" s="399"/>
      <c r="F658" s="399"/>
      <c r="G658" s="399"/>
      <c r="H658" s="399"/>
      <c r="I658" s="399"/>
      <c r="J658" s="399"/>
      <c r="K658" s="399"/>
      <c r="L658" s="399"/>
      <c r="M658" s="399"/>
      <c r="N658" s="399"/>
      <c r="O658" s="399"/>
      <c r="P658" s="399"/>
      <c r="Q658" s="399"/>
      <c r="R658" s="399"/>
      <c r="S658" s="399"/>
      <c r="T658" s="399"/>
      <c r="U658" s="399"/>
      <c r="V658" s="399"/>
      <c r="W658" s="399"/>
      <c r="X658" s="399"/>
      <c r="Y658" s="399"/>
      <c r="Z658" s="399"/>
      <c r="AA658" s="400"/>
      <c r="AB658" s="399"/>
      <c r="AC658" s="401"/>
      <c r="AD658" s="401"/>
      <c r="AE658" s="401"/>
      <c r="AF658" s="401"/>
      <c r="AG658" s="401"/>
      <c r="AH658" s="401"/>
      <c r="AI658" s="399"/>
    </row>
    <row r="659" ht="12.0" customHeight="1">
      <c r="A659" s="546"/>
      <c r="B659" s="547"/>
      <c r="C659" s="555" t="s">
        <v>1308</v>
      </c>
      <c r="D659" s="546" t="s">
        <v>1309</v>
      </c>
      <c r="E659" s="546"/>
      <c r="F659" s="546"/>
      <c r="G659" s="546"/>
      <c r="H659" s="546"/>
      <c r="I659" s="556">
        <v>1348.9040555555553</v>
      </c>
      <c r="J659" s="546"/>
      <c r="K659" s="556">
        <v>1348.9040555555553</v>
      </c>
      <c r="L659" s="556">
        <v>0.0</v>
      </c>
      <c r="M659" s="556">
        <v>0.0</v>
      </c>
      <c r="N659" s="556">
        <v>0.0</v>
      </c>
      <c r="O659" s="556">
        <v>0.0</v>
      </c>
      <c r="P659" s="556">
        <v>0.0</v>
      </c>
      <c r="Q659" s="556">
        <v>75555.19999999998</v>
      </c>
      <c r="R659" s="556">
        <v>0.0</v>
      </c>
      <c r="S659" s="556">
        <v>0.0</v>
      </c>
      <c r="T659" s="550">
        <v>0.0</v>
      </c>
      <c r="U659" s="550">
        <v>0.0</v>
      </c>
      <c r="V659" s="550">
        <v>0.0</v>
      </c>
      <c r="W659" s="550">
        <v>0.0</v>
      </c>
      <c r="X659" s="550">
        <v>0.0</v>
      </c>
      <c r="Y659" s="550">
        <v>351516.30907407403</v>
      </c>
      <c r="Z659" s="550">
        <v>0.0</v>
      </c>
      <c r="AA659" s="550">
        <v>351516.30907407403</v>
      </c>
      <c r="AB659" s="546"/>
      <c r="AC659" s="428">
        <f>K659*H$1048/C$2</f>
        <v>12.1581623</v>
      </c>
      <c r="AD659" s="401"/>
      <c r="AE659" s="401">
        <f>Q659/C2</f>
        <v>0.4934829465</v>
      </c>
      <c r="AF659" s="401"/>
      <c r="AG659" s="401"/>
      <c r="AH659" s="401"/>
      <c r="AI659" s="546"/>
    </row>
    <row r="660" ht="12.0" customHeight="1">
      <c r="A660" s="399"/>
      <c r="B660" s="436"/>
      <c r="C660" s="399"/>
      <c r="D660" s="399"/>
      <c r="E660" s="399"/>
      <c r="F660" s="399"/>
      <c r="G660" s="399"/>
      <c r="H660" s="399"/>
      <c r="I660" s="399"/>
      <c r="J660" s="399"/>
      <c r="K660" s="431"/>
      <c r="L660" s="399"/>
      <c r="M660" s="399"/>
      <c r="N660" s="399"/>
      <c r="O660" s="399"/>
      <c r="P660" s="399"/>
      <c r="Q660" s="399"/>
      <c r="R660" s="399"/>
      <c r="S660" s="400"/>
      <c r="T660" s="399"/>
      <c r="U660" s="400"/>
      <c r="V660" s="400"/>
      <c r="W660" s="400"/>
      <c r="X660" s="400"/>
      <c r="Y660" s="400"/>
      <c r="Z660" s="400"/>
      <c r="AA660" s="400"/>
      <c r="AB660" s="399"/>
      <c r="AC660" s="401"/>
      <c r="AD660" s="401"/>
      <c r="AE660" s="401"/>
      <c r="AF660" s="401"/>
      <c r="AG660" s="401"/>
      <c r="AH660" s="401"/>
      <c r="AI660" s="399"/>
    </row>
    <row r="661" ht="12.0" customHeight="1">
      <c r="A661" s="399"/>
      <c r="B661" s="436"/>
      <c r="C661" s="436" t="s">
        <v>1310</v>
      </c>
      <c r="D661" s="399" t="s">
        <v>1311</v>
      </c>
      <c r="E661" s="399"/>
      <c r="F661" s="399"/>
      <c r="G661" s="399"/>
      <c r="H661" s="436" t="s">
        <v>410</v>
      </c>
      <c r="I661" s="423">
        <v>1340.1751666666664</v>
      </c>
      <c r="J661" s="470">
        <v>1.0</v>
      </c>
      <c r="K661" s="431">
        <v>1340.1751666666664</v>
      </c>
      <c r="L661" s="468">
        <v>0.0</v>
      </c>
      <c r="M661" s="431"/>
      <c r="N661" s="431"/>
      <c r="O661" s="431"/>
      <c r="P661" s="430"/>
      <c r="Q661" s="468">
        <v>73910.29999999999</v>
      </c>
      <c r="R661" s="468"/>
      <c r="S661" s="400"/>
      <c r="T661" s="439">
        <v>0.0</v>
      </c>
      <c r="U661" s="400"/>
      <c r="V661" s="400"/>
      <c r="W661" s="400"/>
      <c r="X661" s="400"/>
      <c r="Y661" s="400">
        <v>343956.1016666666</v>
      </c>
      <c r="Z661" s="400"/>
      <c r="AA661" s="400">
        <v>343956.1016666666</v>
      </c>
      <c r="AB661" s="399"/>
      <c r="AC661" s="401"/>
      <c r="AD661" s="401"/>
      <c r="AE661" s="401"/>
      <c r="AF661" s="401"/>
      <c r="AG661" s="401"/>
      <c r="AH661" s="401"/>
      <c r="AI661" s="399"/>
    </row>
    <row r="662" ht="12.0" customHeight="1">
      <c r="A662" s="399"/>
      <c r="B662" s="436"/>
      <c r="C662" s="436"/>
      <c r="D662" s="399"/>
      <c r="E662" s="399"/>
      <c r="F662" s="399"/>
      <c r="G662" s="399"/>
      <c r="H662" s="436"/>
      <c r="I662" s="431"/>
      <c r="J662" s="470"/>
      <c r="K662" s="470"/>
      <c r="L662" s="468"/>
      <c r="M662" s="400"/>
      <c r="N662" s="399"/>
      <c r="O662" s="399"/>
      <c r="P662" s="399"/>
      <c r="Q662" s="399"/>
      <c r="R662" s="399"/>
      <c r="S662" s="400"/>
      <c r="T662" s="399"/>
      <c r="U662" s="400"/>
      <c r="V662" s="400"/>
      <c r="W662" s="400"/>
      <c r="X662" s="400"/>
      <c r="Y662" s="400"/>
      <c r="Z662" s="400"/>
      <c r="AA662" s="400"/>
      <c r="AB662" s="399"/>
      <c r="AC662" s="401"/>
      <c r="AD662" s="401"/>
      <c r="AE662" s="401"/>
      <c r="AF662" s="401"/>
      <c r="AG662" s="401"/>
      <c r="AH662" s="401"/>
      <c r="AI662" s="399"/>
    </row>
    <row r="663" ht="12.0" customHeight="1">
      <c r="A663" s="399"/>
      <c r="B663" s="436"/>
      <c r="C663" s="436"/>
      <c r="D663" s="399"/>
      <c r="E663" s="399"/>
      <c r="F663" s="399"/>
      <c r="G663" s="399"/>
      <c r="H663" s="399"/>
      <c r="I663" s="399"/>
      <c r="J663" s="399"/>
      <c r="K663" s="436" t="s">
        <v>607</v>
      </c>
      <c r="L663" s="436" t="s">
        <v>541</v>
      </c>
      <c r="M663" s="436" t="s">
        <v>608</v>
      </c>
      <c r="N663" s="399"/>
      <c r="O663" s="399"/>
      <c r="P663" s="436"/>
      <c r="Q663" s="399"/>
      <c r="R663" s="399"/>
      <c r="S663" s="400"/>
      <c r="T663" s="399"/>
      <c r="U663" s="400"/>
      <c r="V663" s="400"/>
      <c r="W663" s="400"/>
      <c r="X663" s="400"/>
      <c r="Y663" s="400"/>
      <c r="Z663" s="400"/>
      <c r="AA663" s="400"/>
      <c r="AB663" s="399"/>
      <c r="AC663" s="401"/>
      <c r="AD663" s="401"/>
      <c r="AE663" s="401"/>
      <c r="AF663" s="401"/>
      <c r="AG663" s="401"/>
      <c r="AH663" s="401"/>
      <c r="AI663" s="399"/>
    </row>
    <row r="664" ht="12.0" customHeight="1">
      <c r="A664" s="399"/>
      <c r="B664" s="436"/>
      <c r="C664" s="436"/>
      <c r="D664" s="399"/>
      <c r="E664" s="441" t="s">
        <v>609</v>
      </c>
      <c r="F664" s="399"/>
      <c r="G664" s="435" t="s">
        <v>1250</v>
      </c>
      <c r="H664" s="435" t="s">
        <v>610</v>
      </c>
      <c r="I664" s="435" t="s">
        <v>612</v>
      </c>
      <c r="J664" s="435" t="s">
        <v>1030</v>
      </c>
      <c r="K664" s="435" t="s">
        <v>613</v>
      </c>
      <c r="L664" s="435" t="s">
        <v>614</v>
      </c>
      <c r="M664" s="435" t="s">
        <v>615</v>
      </c>
      <c r="N664" s="399"/>
      <c r="O664" s="399"/>
      <c r="P664" s="435" t="s">
        <v>373</v>
      </c>
      <c r="Q664" s="399"/>
      <c r="R664" s="399"/>
      <c r="S664" s="400"/>
      <c r="T664" s="399"/>
      <c r="U664" s="400"/>
      <c r="V664" s="400"/>
      <c r="W664" s="400"/>
      <c r="X664" s="400"/>
      <c r="Y664" s="400"/>
      <c r="Z664" s="400"/>
      <c r="AA664" s="400"/>
      <c r="AB664" s="399"/>
      <c r="AC664" s="401"/>
      <c r="AD664" s="401"/>
      <c r="AE664" s="401"/>
      <c r="AF664" s="401"/>
      <c r="AG664" s="401"/>
      <c r="AH664" s="401"/>
      <c r="AI664" s="399"/>
    </row>
    <row r="665" ht="12.0" customHeight="1">
      <c r="A665" s="399"/>
      <c r="B665" s="436"/>
      <c r="C665" s="399"/>
      <c r="D665" s="399" t="s">
        <v>477</v>
      </c>
      <c r="E665" s="399" t="s">
        <v>1312</v>
      </c>
      <c r="F665" s="399"/>
      <c r="G665" s="436"/>
      <c r="H665" s="483"/>
      <c r="I665" s="480">
        <v>611.0</v>
      </c>
      <c r="J665" s="455"/>
      <c r="K665" s="438">
        <v>-0.3</v>
      </c>
      <c r="L665" s="431">
        <v>794.3000000000001</v>
      </c>
      <c r="M665" s="431">
        <v>0.754320987654321</v>
      </c>
      <c r="N665" s="455">
        <v>50.0</v>
      </c>
      <c r="O665" s="399" t="s">
        <v>752</v>
      </c>
      <c r="P665" s="431">
        <v>1.0</v>
      </c>
      <c r="Q665" s="455">
        <v>3.620740740740741</v>
      </c>
      <c r="R665" s="399" t="s">
        <v>753</v>
      </c>
      <c r="S665" s="400"/>
      <c r="T665" s="399"/>
      <c r="U665" s="400"/>
      <c r="V665" s="400"/>
      <c r="W665" s="400"/>
      <c r="X665" s="400"/>
      <c r="Y665" s="400"/>
      <c r="Z665" s="400"/>
      <c r="AA665" s="400"/>
      <c r="AB665" s="399"/>
      <c r="AC665" s="401"/>
      <c r="AD665" s="401"/>
      <c r="AE665" s="401"/>
      <c r="AF665" s="401"/>
      <c r="AG665" s="401"/>
      <c r="AH665" s="401"/>
      <c r="AI665" s="399"/>
    </row>
    <row r="666" ht="12.0" customHeight="1">
      <c r="A666" s="399"/>
      <c r="B666" s="436"/>
      <c r="C666" s="436"/>
      <c r="D666" s="399" t="s">
        <v>477</v>
      </c>
      <c r="E666" s="399" t="s">
        <v>756</v>
      </c>
      <c r="F666" s="399"/>
      <c r="G666" s="436"/>
      <c r="H666" s="483"/>
      <c r="I666" s="455">
        <v>123.0</v>
      </c>
      <c r="J666" s="480">
        <v>17835.0</v>
      </c>
      <c r="K666" s="438">
        <v>-0.3</v>
      </c>
      <c r="L666" s="431">
        <v>159.9</v>
      </c>
      <c r="M666" s="431">
        <v>0.445875</v>
      </c>
      <c r="N666" s="455">
        <v>50.0</v>
      </c>
      <c r="O666" s="399" t="s">
        <v>752</v>
      </c>
      <c r="P666" s="431">
        <v>1.0</v>
      </c>
      <c r="Q666" s="455">
        <v>0.7288888888888888</v>
      </c>
      <c r="R666" s="399" t="s">
        <v>753</v>
      </c>
      <c r="S666" s="400"/>
      <c r="T666" s="399"/>
      <c r="U666" s="400"/>
      <c r="V666" s="400"/>
      <c r="W666" s="400"/>
      <c r="X666" s="400"/>
      <c r="Y666" s="400"/>
      <c r="Z666" s="400"/>
      <c r="AA666" s="400"/>
      <c r="AB666" s="399"/>
      <c r="AC666" s="401"/>
      <c r="AD666" s="401"/>
      <c r="AE666" s="401"/>
      <c r="AF666" s="401"/>
      <c r="AG666" s="401"/>
      <c r="AH666" s="401"/>
      <c r="AI666" s="399"/>
    </row>
    <row r="667" ht="12.0" customHeight="1">
      <c r="A667" s="399"/>
      <c r="B667" s="436"/>
      <c r="C667" s="436"/>
      <c r="D667" s="399" t="s">
        <v>477</v>
      </c>
      <c r="E667" s="399" t="s">
        <v>757</v>
      </c>
      <c r="F667" s="399"/>
      <c r="G667" s="436"/>
      <c r="H667" s="483"/>
      <c r="I667" s="480">
        <v>26241.0</v>
      </c>
      <c r="J667" s="480">
        <v>3936150.0</v>
      </c>
      <c r="K667" s="438">
        <v>-0.3</v>
      </c>
      <c r="L667" s="431">
        <v>34113.3</v>
      </c>
      <c r="M667" s="431">
        <v>98.40375</v>
      </c>
      <c r="N667" s="455">
        <v>25.0</v>
      </c>
      <c r="O667" s="399" t="s">
        <v>752</v>
      </c>
      <c r="P667" s="431">
        <v>1.0</v>
      </c>
      <c r="Q667" s="455">
        <v>311.00444444444446</v>
      </c>
      <c r="R667" s="399" t="s">
        <v>1255</v>
      </c>
      <c r="S667" s="400"/>
      <c r="T667" s="399"/>
      <c r="U667" s="400"/>
      <c r="V667" s="400"/>
      <c r="W667" s="400"/>
      <c r="X667" s="400"/>
      <c r="Y667" s="400"/>
      <c r="Z667" s="400"/>
      <c r="AA667" s="400"/>
      <c r="AB667" s="399"/>
      <c r="AC667" s="401"/>
      <c r="AD667" s="401"/>
      <c r="AE667" s="401"/>
      <c r="AF667" s="401"/>
      <c r="AG667" s="401"/>
      <c r="AH667" s="401"/>
      <c r="AI667" s="399"/>
    </row>
    <row r="668" ht="12.0" customHeight="1">
      <c r="A668" s="399"/>
      <c r="B668" s="436"/>
      <c r="C668" s="436"/>
      <c r="D668" s="399" t="s">
        <v>477</v>
      </c>
      <c r="E668" s="399" t="s">
        <v>1036</v>
      </c>
      <c r="F668" s="399"/>
      <c r="G668" s="436"/>
      <c r="H668" s="483"/>
      <c r="I668" s="480">
        <v>24774.0</v>
      </c>
      <c r="J668" s="480">
        <v>3716100.0</v>
      </c>
      <c r="K668" s="438">
        <v>-0.3</v>
      </c>
      <c r="L668" s="431">
        <v>32206.2</v>
      </c>
      <c r="M668" s="431">
        <v>92.9025</v>
      </c>
      <c r="N668" s="455">
        <v>25.0</v>
      </c>
      <c r="O668" s="399" t="s">
        <v>752</v>
      </c>
      <c r="P668" s="431">
        <v>1.0</v>
      </c>
      <c r="Q668" s="455">
        <v>293.61777777777775</v>
      </c>
      <c r="R668" s="399" t="s">
        <v>1255</v>
      </c>
      <c r="S668" s="400"/>
      <c r="T668" s="399"/>
      <c r="U668" s="400"/>
      <c r="V668" s="400"/>
      <c r="W668" s="400"/>
      <c r="X668" s="400"/>
      <c r="Y668" s="400"/>
      <c r="Z668" s="400"/>
      <c r="AA668" s="400"/>
      <c r="AB668" s="399"/>
      <c r="AC668" s="401"/>
      <c r="AD668" s="401"/>
      <c r="AE668" s="401"/>
      <c r="AF668" s="401"/>
      <c r="AG668" s="401"/>
      <c r="AH668" s="401"/>
      <c r="AI668" s="399"/>
    </row>
    <row r="669" ht="12.0" customHeight="1">
      <c r="A669" s="399"/>
      <c r="B669" s="436"/>
      <c r="C669" s="436"/>
      <c r="D669" s="399" t="s">
        <v>477</v>
      </c>
      <c r="E669" s="399" t="s">
        <v>768</v>
      </c>
      <c r="F669" s="399"/>
      <c r="G669" s="455"/>
      <c r="H669" s="483"/>
      <c r="I669" s="483">
        <v>498.0</v>
      </c>
      <c r="J669" s="480">
        <v>29910.000000000004</v>
      </c>
      <c r="K669" s="438">
        <v>0.0</v>
      </c>
      <c r="L669" s="431">
        <v>498.0</v>
      </c>
      <c r="M669" s="431">
        <v>0.7477500000000001</v>
      </c>
      <c r="N669" s="436">
        <v>0.7</v>
      </c>
      <c r="O669" s="399" t="s">
        <v>769</v>
      </c>
      <c r="P669" s="431">
        <v>1.0</v>
      </c>
      <c r="Q669" s="455">
        <v>10.4685</v>
      </c>
      <c r="R669" s="399" t="s">
        <v>770</v>
      </c>
      <c r="S669" s="400"/>
      <c r="T669" s="399"/>
      <c r="U669" s="400"/>
      <c r="V669" s="400"/>
      <c r="W669" s="400"/>
      <c r="X669" s="400"/>
      <c r="Y669" s="400"/>
      <c r="Z669" s="400"/>
      <c r="AA669" s="400"/>
      <c r="AB669" s="399"/>
      <c r="AC669" s="401"/>
      <c r="AD669" s="401"/>
      <c r="AE669" s="401"/>
      <c r="AF669" s="401"/>
      <c r="AG669" s="401"/>
      <c r="AH669" s="401"/>
      <c r="AI669" s="399"/>
    </row>
    <row r="670" ht="12.0" customHeight="1">
      <c r="A670" s="399"/>
      <c r="B670" s="436"/>
      <c r="C670" s="436"/>
      <c r="D670" s="399" t="s">
        <v>477</v>
      </c>
      <c r="E670" s="399" t="s">
        <v>767</v>
      </c>
      <c r="F670" s="399"/>
      <c r="G670" s="455"/>
      <c r="H670" s="483"/>
      <c r="I670" s="480">
        <v>3769.0</v>
      </c>
      <c r="J670" s="455"/>
      <c r="K670" s="438">
        <v>-0.3</v>
      </c>
      <c r="L670" s="431">
        <v>4899.7</v>
      </c>
      <c r="M670" s="431">
        <v>6.049012345679012</v>
      </c>
      <c r="N670" s="455">
        <v>50.0</v>
      </c>
      <c r="O670" s="399" t="s">
        <v>752</v>
      </c>
      <c r="P670" s="431">
        <v>1.0</v>
      </c>
      <c r="Q670" s="455">
        <v>22.334814814814813</v>
      </c>
      <c r="R670" s="399" t="s">
        <v>753</v>
      </c>
      <c r="S670" s="400"/>
      <c r="T670" s="399"/>
      <c r="U670" s="400"/>
      <c r="V670" s="400"/>
      <c r="W670" s="400"/>
      <c r="X670" s="400"/>
      <c r="Y670" s="400"/>
      <c r="Z670" s="400"/>
      <c r="AA670" s="400"/>
      <c r="AB670" s="399"/>
      <c r="AC670" s="401"/>
      <c r="AD670" s="401"/>
      <c r="AE670" s="401"/>
      <c r="AF670" s="401"/>
      <c r="AG670" s="401"/>
      <c r="AH670" s="401"/>
      <c r="AI670" s="399"/>
    </row>
    <row r="671" ht="12.0" customHeight="1">
      <c r="A671" s="399"/>
      <c r="B671" s="436"/>
      <c r="C671" s="436"/>
      <c r="D671" s="399" t="s">
        <v>477</v>
      </c>
      <c r="E671" s="399" t="s">
        <v>1256</v>
      </c>
      <c r="F671" s="399"/>
      <c r="G671" s="483">
        <v>17460.0</v>
      </c>
      <c r="H671" s="483"/>
      <c r="I671" s="455">
        <v>953.0</v>
      </c>
      <c r="J671" s="455">
        <v>466970.0</v>
      </c>
      <c r="K671" s="438">
        <v>-0.3</v>
      </c>
      <c r="L671" s="478">
        <v>1238.9</v>
      </c>
      <c r="M671" s="431">
        <v>11.67425</v>
      </c>
      <c r="N671" s="455">
        <v>0.04</v>
      </c>
      <c r="O671" s="399" t="s">
        <v>1257</v>
      </c>
      <c r="P671" s="431">
        <v>1.0</v>
      </c>
      <c r="Q671" s="479">
        <v>698.4</v>
      </c>
      <c r="R671" s="399" t="s">
        <v>1258</v>
      </c>
      <c r="S671" s="400"/>
      <c r="T671" s="399"/>
      <c r="U671" s="400"/>
      <c r="V671" s="400"/>
      <c r="W671" s="400"/>
      <c r="X671" s="400"/>
      <c r="Y671" s="400"/>
      <c r="Z671" s="400"/>
      <c r="AA671" s="400"/>
      <c r="AB671" s="399"/>
      <c r="AC671" s="401"/>
      <c r="AD671" s="401"/>
      <c r="AE671" s="401"/>
      <c r="AF671" s="401"/>
      <c r="AG671" s="401"/>
      <c r="AH671" s="401"/>
      <c r="AI671" s="399"/>
    </row>
    <row r="672" ht="12.0" customHeight="1">
      <c r="A672" s="399"/>
      <c r="B672" s="436"/>
      <c r="C672" s="436"/>
      <c r="D672" s="399"/>
      <c r="E672" s="399"/>
      <c r="F672" s="399"/>
      <c r="G672" s="436"/>
      <c r="H672" s="483"/>
      <c r="I672" s="455"/>
      <c r="J672" s="455"/>
      <c r="K672" s="438"/>
      <c r="L672" s="431">
        <v>73910.29999999999</v>
      </c>
      <c r="M672" s="431">
        <v>210.97745833333335</v>
      </c>
      <c r="N672" s="455"/>
      <c r="O672" s="399"/>
      <c r="P672" s="399"/>
      <c r="Q672" s="431">
        <v>1340.1751666666664</v>
      </c>
      <c r="R672" s="399"/>
      <c r="S672" s="400"/>
      <c r="T672" s="399"/>
      <c r="U672" s="400"/>
      <c r="V672" s="400"/>
      <c r="W672" s="400"/>
      <c r="X672" s="400"/>
      <c r="Y672" s="400"/>
      <c r="Z672" s="400"/>
      <c r="AA672" s="400"/>
      <c r="AB672" s="399"/>
      <c r="AC672" s="401"/>
      <c r="AD672" s="401"/>
      <c r="AE672" s="401"/>
      <c r="AF672" s="401"/>
      <c r="AG672" s="401"/>
      <c r="AH672" s="401"/>
      <c r="AI672" s="399"/>
    </row>
    <row r="673" ht="12.0" customHeight="1">
      <c r="A673" s="399"/>
      <c r="B673" s="436"/>
      <c r="C673" s="436"/>
      <c r="D673" s="399"/>
      <c r="E673" s="399"/>
      <c r="F673" s="399"/>
      <c r="G673" s="399"/>
      <c r="H673" s="399"/>
      <c r="I673" s="399"/>
      <c r="J673" s="399"/>
      <c r="K673" s="431"/>
      <c r="L673" s="399"/>
      <c r="M673" s="399"/>
      <c r="N673" s="399"/>
      <c r="O673" s="399"/>
      <c r="P673" s="399"/>
      <c r="Q673" s="399"/>
      <c r="R673" s="399"/>
      <c r="S673" s="400"/>
      <c r="T673" s="399"/>
      <c r="U673" s="400"/>
      <c r="V673" s="400"/>
      <c r="W673" s="400"/>
      <c r="X673" s="400"/>
      <c r="Y673" s="400"/>
      <c r="Z673" s="400"/>
      <c r="AA673" s="400"/>
      <c r="AB673" s="399"/>
      <c r="AC673" s="401"/>
      <c r="AD673" s="401"/>
      <c r="AE673" s="401"/>
      <c r="AF673" s="401"/>
      <c r="AG673" s="401"/>
      <c r="AH673" s="401"/>
      <c r="AI673" s="399"/>
    </row>
    <row r="674" ht="12.0" customHeight="1">
      <c r="A674" s="399"/>
      <c r="B674" s="436"/>
      <c r="C674" s="436"/>
      <c r="D674" s="399"/>
      <c r="E674" s="441" t="s">
        <v>544</v>
      </c>
      <c r="F674" s="435" t="s">
        <v>553</v>
      </c>
      <c r="G674" s="435" t="s">
        <v>649</v>
      </c>
      <c r="H674" s="479" t="s">
        <v>631</v>
      </c>
      <c r="I674" s="435" t="s">
        <v>632</v>
      </c>
      <c r="J674" s="479" t="s">
        <v>633</v>
      </c>
      <c r="K674" s="442" t="s">
        <v>634</v>
      </c>
      <c r="L674" s="479" t="s">
        <v>635</v>
      </c>
      <c r="M674" s="431"/>
      <c r="N674" s="436"/>
      <c r="O674" s="399"/>
      <c r="P674" s="455"/>
      <c r="Q674" s="399"/>
      <c r="R674" s="399"/>
      <c r="S674" s="400"/>
      <c r="T674" s="399"/>
      <c r="U674" s="400"/>
      <c r="V674" s="400"/>
      <c r="W674" s="400"/>
      <c r="X674" s="400"/>
      <c r="Y674" s="400"/>
      <c r="Z674" s="400"/>
      <c r="AA674" s="400"/>
      <c r="AB674" s="399"/>
      <c r="AC674" s="401"/>
      <c r="AD674" s="401"/>
      <c r="AE674" s="401"/>
      <c r="AF674" s="401"/>
      <c r="AG674" s="401"/>
      <c r="AH674" s="401"/>
      <c r="AI674" s="399"/>
    </row>
    <row r="675" ht="12.0" customHeight="1">
      <c r="A675" s="399"/>
      <c r="B675" s="436"/>
      <c r="C675" s="436"/>
      <c r="D675" s="399"/>
      <c r="E675" s="399" t="s">
        <v>477</v>
      </c>
      <c r="F675" s="431">
        <v>73910.29999999999</v>
      </c>
      <c r="G675" s="480">
        <v>8166965.0</v>
      </c>
      <c r="H675" s="480">
        <v>210.97745833333335</v>
      </c>
      <c r="I675" s="456">
        <v>0.0</v>
      </c>
      <c r="J675" s="456">
        <v>105488.72916666667</v>
      </c>
      <c r="K675" s="456">
        <v>238467.37249999997</v>
      </c>
      <c r="L675" s="456">
        <v>343956.1016666666</v>
      </c>
      <c r="M675" s="431"/>
      <c r="N675" s="436"/>
      <c r="O675" s="399"/>
      <c r="P675" s="455"/>
      <c r="Q675" s="399"/>
      <c r="R675" s="399"/>
      <c r="S675" s="400"/>
      <c r="T675" s="399"/>
      <c r="U675" s="400"/>
      <c r="V675" s="400"/>
      <c r="W675" s="400"/>
      <c r="X675" s="400"/>
      <c r="Y675" s="400"/>
      <c r="Z675" s="400"/>
      <c r="AA675" s="400"/>
      <c r="AB675" s="399"/>
      <c r="AC675" s="401"/>
      <c r="AD675" s="401"/>
      <c r="AE675" s="401"/>
      <c r="AF675" s="401"/>
      <c r="AG675" s="401"/>
      <c r="AH675" s="401"/>
      <c r="AI675" s="399"/>
    </row>
    <row r="676" ht="12.0" customHeight="1">
      <c r="A676" s="399"/>
      <c r="B676" s="436"/>
      <c r="C676" s="436"/>
      <c r="D676" s="399"/>
      <c r="E676" s="399" t="s">
        <v>478</v>
      </c>
      <c r="F676" s="399"/>
      <c r="G676" s="480">
        <v>0.0</v>
      </c>
      <c r="H676" s="480">
        <v>0.0</v>
      </c>
      <c r="I676" s="456">
        <v>0.0</v>
      </c>
      <c r="J676" s="456">
        <v>0.0</v>
      </c>
      <c r="K676" s="456">
        <v>0.0</v>
      </c>
      <c r="L676" s="456">
        <v>0.0</v>
      </c>
      <c r="M676" s="431" t="s">
        <v>740</v>
      </c>
      <c r="N676" s="436"/>
      <c r="O676" s="399"/>
      <c r="P676" s="455"/>
      <c r="Q676" s="399"/>
      <c r="R676" s="399"/>
      <c r="S676" s="400"/>
      <c r="T676" s="399"/>
      <c r="U676" s="400"/>
      <c r="V676" s="400"/>
      <c r="W676" s="400"/>
      <c r="X676" s="400"/>
      <c r="Y676" s="400"/>
      <c r="Z676" s="400"/>
      <c r="AA676" s="400"/>
      <c r="AB676" s="399"/>
      <c r="AC676" s="401"/>
      <c r="AD676" s="401"/>
      <c r="AE676" s="401"/>
      <c r="AF676" s="401"/>
      <c r="AG676" s="401"/>
      <c r="AH676" s="401"/>
      <c r="AI676" s="399"/>
    </row>
    <row r="677" ht="12.0" customHeight="1">
      <c r="A677" s="399"/>
      <c r="B677" s="436"/>
      <c r="C677" s="436"/>
      <c r="D677" s="399"/>
      <c r="E677" s="399"/>
      <c r="F677" s="399"/>
      <c r="G677" s="399"/>
      <c r="H677" s="436"/>
      <c r="I677" s="431"/>
      <c r="J677" s="470"/>
      <c r="K677" s="470"/>
      <c r="L677" s="468"/>
      <c r="M677" s="400"/>
      <c r="N677" s="399"/>
      <c r="O677" s="399"/>
      <c r="P677" s="399"/>
      <c r="Q677" s="399"/>
      <c r="R677" s="399"/>
      <c r="S677" s="400"/>
      <c r="T677" s="399"/>
      <c r="U677" s="400"/>
      <c r="V677" s="400"/>
      <c r="W677" s="400"/>
      <c r="X677" s="400"/>
      <c r="Y677" s="400"/>
      <c r="Z677" s="400"/>
      <c r="AA677" s="400"/>
      <c r="AB677" s="399"/>
      <c r="AC677" s="401"/>
      <c r="AD677" s="401"/>
      <c r="AE677" s="401"/>
      <c r="AF677" s="401"/>
      <c r="AG677" s="401"/>
      <c r="AH677" s="401"/>
      <c r="AI677" s="399"/>
    </row>
    <row r="678" ht="12.0" customHeight="1">
      <c r="A678" s="399"/>
      <c r="B678" s="436"/>
      <c r="C678" s="436" t="s">
        <v>1313</v>
      </c>
      <c r="D678" s="557" t="s">
        <v>1314</v>
      </c>
      <c r="E678" s="399"/>
      <c r="F678" s="399"/>
      <c r="G678" s="399"/>
      <c r="H678" s="436" t="s">
        <v>410</v>
      </c>
      <c r="I678" s="423">
        <v>8.72888888888889</v>
      </c>
      <c r="J678" s="470">
        <v>1.0</v>
      </c>
      <c r="K678" s="431">
        <v>8.72888888888889</v>
      </c>
      <c r="L678" s="468">
        <v>0.0</v>
      </c>
      <c r="M678" s="431"/>
      <c r="N678" s="431"/>
      <c r="O678" s="431"/>
      <c r="P678" s="430"/>
      <c r="Q678" s="468">
        <v>1644.9</v>
      </c>
      <c r="R678" s="468"/>
      <c r="S678" s="400"/>
      <c r="T678" s="439">
        <v>0.0</v>
      </c>
      <c r="U678" s="400"/>
      <c r="V678" s="400"/>
      <c r="W678" s="400"/>
      <c r="X678" s="400"/>
      <c r="Y678" s="400">
        <v>7560.207407407408</v>
      </c>
      <c r="Z678" s="400"/>
      <c r="AA678" s="400">
        <v>7560.207407407408</v>
      </c>
      <c r="AB678" s="399"/>
      <c r="AC678" s="401"/>
      <c r="AD678" s="401"/>
      <c r="AE678" s="401"/>
      <c r="AF678" s="401"/>
      <c r="AG678" s="401"/>
      <c r="AH678" s="401"/>
      <c r="AI678" s="399"/>
    </row>
    <row r="679" ht="12.0" customHeight="1">
      <c r="A679" s="399"/>
      <c r="B679" s="436"/>
      <c r="C679" s="436"/>
      <c r="D679" s="399"/>
      <c r="E679" s="399"/>
      <c r="F679" s="399"/>
      <c r="G679" s="399"/>
      <c r="H679" s="399"/>
      <c r="I679" s="399"/>
      <c r="J679" s="399"/>
      <c r="K679" s="436"/>
      <c r="L679" s="436"/>
      <c r="M679" s="436"/>
      <c r="N679" s="399"/>
      <c r="O679" s="399"/>
      <c r="P679" s="436"/>
      <c r="Q679" s="399"/>
      <c r="R679" s="399"/>
      <c r="S679" s="400"/>
      <c r="T679" s="399"/>
      <c r="U679" s="400"/>
      <c r="V679" s="400"/>
      <c r="W679" s="400"/>
      <c r="X679" s="400"/>
      <c r="Y679" s="400"/>
      <c r="Z679" s="400"/>
      <c r="AA679" s="400"/>
      <c r="AB679" s="399"/>
      <c r="AC679" s="401"/>
      <c r="AD679" s="401"/>
      <c r="AE679" s="401"/>
      <c r="AF679" s="401"/>
      <c r="AG679" s="401"/>
      <c r="AH679" s="401"/>
      <c r="AI679" s="399"/>
    </row>
    <row r="680" ht="12.0" customHeight="1">
      <c r="A680" s="399"/>
      <c r="B680" s="436"/>
      <c r="C680" s="436"/>
      <c r="D680" s="399"/>
      <c r="E680" s="399"/>
      <c r="F680" s="399"/>
      <c r="G680" s="399"/>
      <c r="H680" s="399"/>
      <c r="I680" s="399"/>
      <c r="J680" s="399"/>
      <c r="K680" s="436" t="s">
        <v>607</v>
      </c>
      <c r="L680" s="436" t="s">
        <v>541</v>
      </c>
      <c r="M680" s="436" t="s">
        <v>608</v>
      </c>
      <c r="N680" s="399"/>
      <c r="O680" s="399"/>
      <c r="P680" s="436"/>
      <c r="Q680" s="399"/>
      <c r="R680" s="399"/>
      <c r="S680" s="400"/>
      <c r="T680" s="399"/>
      <c r="U680" s="400"/>
      <c r="V680" s="400"/>
      <c r="W680" s="400"/>
      <c r="X680" s="400"/>
      <c r="Y680" s="400"/>
      <c r="Z680" s="400"/>
      <c r="AA680" s="400"/>
      <c r="AB680" s="399"/>
      <c r="AC680" s="401"/>
      <c r="AD680" s="401"/>
      <c r="AE680" s="401"/>
      <c r="AF680" s="401"/>
      <c r="AG680" s="401"/>
      <c r="AH680" s="401"/>
      <c r="AI680" s="399"/>
    </row>
    <row r="681" ht="12.0" customHeight="1">
      <c r="A681" s="399"/>
      <c r="B681" s="436"/>
      <c r="C681" s="436"/>
      <c r="D681" s="399"/>
      <c r="E681" s="441" t="s">
        <v>609</v>
      </c>
      <c r="F681" s="399"/>
      <c r="G681" s="435" t="s">
        <v>357</v>
      </c>
      <c r="H681" s="435" t="s">
        <v>610</v>
      </c>
      <c r="I681" s="435" t="s">
        <v>612</v>
      </c>
      <c r="J681" s="435" t="s">
        <v>1030</v>
      </c>
      <c r="K681" s="435" t="s">
        <v>613</v>
      </c>
      <c r="L681" s="435" t="s">
        <v>614</v>
      </c>
      <c r="M681" s="435" t="s">
        <v>615</v>
      </c>
      <c r="N681" s="399"/>
      <c r="O681" s="399"/>
      <c r="P681" s="435" t="s">
        <v>373</v>
      </c>
      <c r="Q681" s="399"/>
      <c r="R681" s="399"/>
      <c r="S681" s="400"/>
      <c r="T681" s="399"/>
      <c r="U681" s="400"/>
      <c r="V681" s="400"/>
      <c r="W681" s="400"/>
      <c r="X681" s="400"/>
      <c r="Y681" s="400"/>
      <c r="Z681" s="400"/>
      <c r="AA681" s="400"/>
      <c r="AB681" s="399"/>
      <c r="AC681" s="401"/>
      <c r="AD681" s="401"/>
      <c r="AE681" s="401"/>
      <c r="AF681" s="401"/>
      <c r="AG681" s="401"/>
      <c r="AH681" s="401"/>
      <c r="AI681" s="399"/>
    </row>
    <row r="682" ht="12.0" customHeight="1">
      <c r="A682" s="399"/>
      <c r="B682" s="436"/>
      <c r="C682" s="436"/>
      <c r="D682" s="399" t="s">
        <v>477</v>
      </c>
      <c r="E682" s="399" t="s">
        <v>1315</v>
      </c>
      <c r="F682" s="399"/>
      <c r="G682" s="455"/>
      <c r="H682" s="455"/>
      <c r="I682" s="455">
        <v>0.0</v>
      </c>
      <c r="J682" s="480">
        <v>0.0</v>
      </c>
      <c r="K682" s="438">
        <v>-0.3</v>
      </c>
      <c r="L682" s="431">
        <v>0.0</v>
      </c>
      <c r="M682" s="431">
        <v>0.0</v>
      </c>
      <c r="N682" s="455">
        <v>50.0</v>
      </c>
      <c r="O682" s="399" t="s">
        <v>752</v>
      </c>
      <c r="P682" s="431">
        <v>1.0</v>
      </c>
      <c r="Q682" s="455">
        <v>0.0</v>
      </c>
      <c r="R682" s="399" t="s">
        <v>753</v>
      </c>
      <c r="S682" s="400"/>
      <c r="T682" s="399"/>
      <c r="U682" s="400"/>
      <c r="V682" s="400"/>
      <c r="W682" s="400"/>
      <c r="X682" s="400"/>
      <c r="Y682" s="400"/>
      <c r="Z682" s="400"/>
      <c r="AA682" s="400"/>
      <c r="AB682" s="399"/>
      <c r="AC682" s="401"/>
      <c r="AD682" s="401"/>
      <c r="AE682" s="401"/>
      <c r="AF682" s="401"/>
      <c r="AG682" s="401"/>
      <c r="AH682" s="401"/>
      <c r="AI682" s="399"/>
    </row>
    <row r="683" ht="12.0" customHeight="1">
      <c r="A683" s="399"/>
      <c r="B683" s="436"/>
      <c r="C683" s="436"/>
      <c r="D683" s="399" t="s">
        <v>477</v>
      </c>
      <c r="E683" s="399" t="s">
        <v>756</v>
      </c>
      <c r="F683" s="399"/>
      <c r="G683" s="436"/>
      <c r="H683" s="483"/>
      <c r="I683" s="455">
        <v>0.0</v>
      </c>
      <c r="J683" s="480">
        <v>0.0</v>
      </c>
      <c r="K683" s="438">
        <v>-0.3</v>
      </c>
      <c r="L683" s="431">
        <v>0.0</v>
      </c>
      <c r="M683" s="431">
        <v>0.0</v>
      </c>
      <c r="N683" s="455">
        <v>50.0</v>
      </c>
      <c r="O683" s="399" t="s">
        <v>752</v>
      </c>
      <c r="P683" s="431">
        <v>1.0</v>
      </c>
      <c r="Q683" s="455">
        <v>0.0</v>
      </c>
      <c r="R683" s="399" t="s">
        <v>753</v>
      </c>
      <c r="S683" s="400"/>
      <c r="T683" s="399"/>
      <c r="U683" s="400"/>
      <c r="V683" s="400"/>
      <c r="W683" s="400"/>
      <c r="X683" s="400"/>
      <c r="Y683" s="400"/>
      <c r="Z683" s="400"/>
      <c r="AA683" s="400"/>
      <c r="AB683" s="399"/>
      <c r="AC683" s="401"/>
      <c r="AD683" s="401"/>
      <c r="AE683" s="401"/>
      <c r="AF683" s="401"/>
      <c r="AG683" s="401"/>
      <c r="AH683" s="401"/>
      <c r="AI683" s="399"/>
    </row>
    <row r="684" ht="12.0" customHeight="1">
      <c r="A684" s="399"/>
      <c r="B684" s="436"/>
      <c r="C684" s="436"/>
      <c r="D684" s="399" t="s">
        <v>477</v>
      </c>
      <c r="E684" s="399" t="s">
        <v>757</v>
      </c>
      <c r="F684" s="399"/>
      <c r="G684" s="436"/>
      <c r="H684" s="483"/>
      <c r="I684" s="480">
        <v>0.0</v>
      </c>
      <c r="J684" s="480">
        <v>0.0</v>
      </c>
      <c r="K684" s="438">
        <v>-0.3</v>
      </c>
      <c r="L684" s="431">
        <v>0.0</v>
      </c>
      <c r="M684" s="431">
        <v>0.0</v>
      </c>
      <c r="N684" s="455">
        <v>50.0</v>
      </c>
      <c r="O684" s="399" t="s">
        <v>752</v>
      </c>
      <c r="P684" s="431">
        <v>1.0</v>
      </c>
      <c r="Q684" s="455">
        <v>0.0</v>
      </c>
      <c r="R684" s="399" t="s">
        <v>753</v>
      </c>
      <c r="S684" s="400"/>
      <c r="T684" s="399"/>
      <c r="U684" s="400"/>
      <c r="V684" s="400"/>
      <c r="W684" s="400"/>
      <c r="X684" s="400"/>
      <c r="Y684" s="400"/>
      <c r="Z684" s="400"/>
      <c r="AA684" s="400"/>
      <c r="AB684" s="399"/>
      <c r="AC684" s="401"/>
      <c r="AD684" s="401"/>
      <c r="AE684" s="401"/>
      <c r="AF684" s="401"/>
      <c r="AG684" s="401"/>
      <c r="AH684" s="401"/>
      <c r="AI684" s="399"/>
    </row>
    <row r="685" ht="12.0" customHeight="1">
      <c r="A685" s="399"/>
      <c r="B685" s="436"/>
      <c r="C685" s="436"/>
      <c r="D685" s="399" t="s">
        <v>477</v>
      </c>
      <c r="E685" s="399" t="s">
        <v>1036</v>
      </c>
      <c r="F685" s="399"/>
      <c r="G685" s="436"/>
      <c r="H685" s="483"/>
      <c r="I685" s="480">
        <v>228.0</v>
      </c>
      <c r="J685" s="480">
        <v>34200.0</v>
      </c>
      <c r="K685" s="438">
        <v>-0.3</v>
      </c>
      <c r="L685" s="431">
        <v>296.40000000000003</v>
      </c>
      <c r="M685" s="431">
        <v>0.855</v>
      </c>
      <c r="N685" s="455">
        <v>50.0</v>
      </c>
      <c r="O685" s="399" t="s">
        <v>752</v>
      </c>
      <c r="P685" s="431">
        <v>1.0</v>
      </c>
      <c r="Q685" s="455">
        <v>1.3511111111111112</v>
      </c>
      <c r="R685" s="399" t="s">
        <v>753</v>
      </c>
      <c r="S685" s="400"/>
      <c r="T685" s="399"/>
      <c r="U685" s="400"/>
      <c r="V685" s="400"/>
      <c r="W685" s="400"/>
      <c r="X685" s="400"/>
      <c r="Y685" s="400"/>
      <c r="Z685" s="400"/>
      <c r="AA685" s="400"/>
      <c r="AB685" s="399"/>
      <c r="AC685" s="401"/>
      <c r="AD685" s="401"/>
      <c r="AE685" s="401"/>
      <c r="AF685" s="401"/>
      <c r="AG685" s="401"/>
      <c r="AH685" s="401"/>
      <c r="AI685" s="399"/>
    </row>
    <row r="686" ht="12.0" customHeight="1">
      <c r="A686" s="399"/>
      <c r="B686" s="436"/>
      <c r="C686" s="436"/>
      <c r="D686" s="399" t="s">
        <v>477</v>
      </c>
      <c r="E686" s="399" t="s">
        <v>1265</v>
      </c>
      <c r="F686" s="399"/>
      <c r="G686" s="455"/>
      <c r="H686" s="483"/>
      <c r="I686" s="483">
        <v>900.0</v>
      </c>
      <c r="J686" s="480"/>
      <c r="K686" s="438">
        <v>0.0</v>
      </c>
      <c r="L686" s="431">
        <v>900.0</v>
      </c>
      <c r="M686" s="431">
        <v>1.1111111111111112</v>
      </c>
      <c r="N686" s="455">
        <v>50.0</v>
      </c>
      <c r="O686" s="399" t="s">
        <v>752</v>
      </c>
      <c r="P686" s="431">
        <v>1.0</v>
      </c>
      <c r="Q686" s="455">
        <v>5.333333333333334</v>
      </c>
      <c r="R686" s="399" t="s">
        <v>753</v>
      </c>
      <c r="S686" s="400"/>
      <c r="T686" s="399"/>
      <c r="U686" s="400"/>
      <c r="V686" s="400"/>
      <c r="W686" s="400"/>
      <c r="X686" s="400"/>
      <c r="Y686" s="400"/>
      <c r="Z686" s="400"/>
      <c r="AA686" s="400"/>
      <c r="AB686" s="399"/>
      <c r="AC686" s="401"/>
      <c r="AD686" s="401"/>
      <c r="AE686" s="401"/>
      <c r="AF686" s="401"/>
      <c r="AG686" s="401"/>
      <c r="AH686" s="401"/>
      <c r="AI686" s="399"/>
    </row>
    <row r="687" ht="12.0" customHeight="1">
      <c r="A687" s="399"/>
      <c r="B687" s="436"/>
      <c r="C687" s="436"/>
      <c r="D687" s="399" t="s">
        <v>477</v>
      </c>
      <c r="E687" s="399" t="s">
        <v>1316</v>
      </c>
      <c r="F687" s="399"/>
      <c r="G687" s="436"/>
      <c r="H687" s="483"/>
      <c r="I687" s="480">
        <v>345.0</v>
      </c>
      <c r="J687" s="455"/>
      <c r="K687" s="438">
        <v>-0.3</v>
      </c>
      <c r="L687" s="431">
        <v>448.5</v>
      </c>
      <c r="M687" s="431">
        <v>0.5537037037037037</v>
      </c>
      <c r="N687" s="455">
        <v>50.0</v>
      </c>
      <c r="O687" s="399" t="s">
        <v>752</v>
      </c>
      <c r="P687" s="431">
        <v>1.0</v>
      </c>
      <c r="Q687" s="455">
        <v>2.0444444444444447</v>
      </c>
      <c r="R687" s="399" t="s">
        <v>753</v>
      </c>
      <c r="S687" s="400"/>
      <c r="T687" s="399"/>
      <c r="U687" s="400"/>
      <c r="V687" s="400"/>
      <c r="W687" s="400"/>
      <c r="X687" s="400"/>
      <c r="Y687" s="400"/>
      <c r="Z687" s="400"/>
      <c r="AA687" s="400"/>
      <c r="AB687" s="399"/>
      <c r="AC687" s="401"/>
      <c r="AD687" s="401"/>
      <c r="AE687" s="401"/>
      <c r="AF687" s="401"/>
      <c r="AG687" s="401"/>
      <c r="AH687" s="401"/>
      <c r="AI687" s="399"/>
    </row>
    <row r="688" ht="12.0" customHeight="1">
      <c r="A688" s="399"/>
      <c r="B688" s="436"/>
      <c r="C688" s="436"/>
      <c r="D688" s="399" t="s">
        <v>477</v>
      </c>
      <c r="E688" s="399" t="s">
        <v>767</v>
      </c>
      <c r="F688" s="399"/>
      <c r="G688" s="455"/>
      <c r="H688" s="483"/>
      <c r="I688" s="480">
        <v>0.0</v>
      </c>
      <c r="J688" s="455"/>
      <c r="K688" s="438">
        <v>-0.3</v>
      </c>
      <c r="L688" s="431">
        <v>0.0</v>
      </c>
      <c r="M688" s="431">
        <v>0.0</v>
      </c>
      <c r="N688" s="455">
        <v>50.0</v>
      </c>
      <c r="O688" s="399" t="s">
        <v>752</v>
      </c>
      <c r="P688" s="431">
        <v>1.0</v>
      </c>
      <c r="Q688" s="455">
        <v>0.0</v>
      </c>
      <c r="R688" s="399" t="s">
        <v>753</v>
      </c>
      <c r="S688" s="400"/>
      <c r="T688" s="399"/>
      <c r="U688" s="400"/>
      <c r="V688" s="400"/>
      <c r="W688" s="400"/>
      <c r="X688" s="400"/>
      <c r="Y688" s="400"/>
      <c r="Z688" s="400"/>
      <c r="AA688" s="400"/>
      <c r="AB688" s="399"/>
      <c r="AC688" s="401"/>
      <c r="AD688" s="401"/>
      <c r="AE688" s="401"/>
      <c r="AF688" s="401"/>
      <c r="AG688" s="401"/>
      <c r="AH688" s="401"/>
      <c r="AI688" s="399"/>
    </row>
    <row r="689" ht="12.0" customHeight="1">
      <c r="A689" s="399"/>
      <c r="B689" s="436"/>
      <c r="C689" s="399"/>
      <c r="D689" s="399" t="s">
        <v>477</v>
      </c>
      <c r="E689" s="399" t="s">
        <v>1317</v>
      </c>
      <c r="F689" s="399"/>
      <c r="G689" s="436"/>
      <c r="H689" s="483"/>
      <c r="I689" s="455">
        <v>0.0</v>
      </c>
      <c r="J689" s="455"/>
      <c r="K689" s="438">
        <v>-0.3</v>
      </c>
      <c r="L689" s="478">
        <v>0.0</v>
      </c>
      <c r="M689" s="431">
        <v>0.0</v>
      </c>
      <c r="N689" s="455">
        <v>50.0</v>
      </c>
      <c r="O689" s="399" t="s">
        <v>752</v>
      </c>
      <c r="P689" s="431">
        <v>1.0</v>
      </c>
      <c r="Q689" s="479">
        <v>0.0</v>
      </c>
      <c r="R689" s="399" t="s">
        <v>753</v>
      </c>
      <c r="S689" s="400"/>
      <c r="T689" s="399"/>
      <c r="U689" s="400"/>
      <c r="V689" s="400"/>
      <c r="W689" s="400"/>
      <c r="X689" s="400"/>
      <c r="Y689" s="400"/>
      <c r="Z689" s="400"/>
      <c r="AA689" s="400"/>
      <c r="AB689" s="399"/>
      <c r="AC689" s="401"/>
      <c r="AD689" s="401"/>
      <c r="AE689" s="401"/>
      <c r="AF689" s="401"/>
      <c r="AG689" s="401"/>
      <c r="AH689" s="401"/>
      <c r="AI689" s="399"/>
    </row>
    <row r="690" ht="12.0" customHeight="1">
      <c r="A690" s="399"/>
      <c r="B690" s="436"/>
      <c r="C690" s="436"/>
      <c r="D690" s="399"/>
      <c r="E690" s="399"/>
      <c r="F690" s="399"/>
      <c r="G690" s="436"/>
      <c r="H690" s="455"/>
      <c r="I690" s="480">
        <v>1473.0</v>
      </c>
      <c r="J690" s="480">
        <v>34200.0</v>
      </c>
      <c r="K690" s="438"/>
      <c r="L690" s="480">
        <v>1644.9</v>
      </c>
      <c r="M690" s="480">
        <v>2.519814814814815</v>
      </c>
      <c r="N690" s="480"/>
      <c r="O690" s="427"/>
      <c r="P690" s="399"/>
      <c r="Q690" s="480">
        <v>8.72888888888889</v>
      </c>
      <c r="R690" s="399"/>
      <c r="S690" s="400"/>
      <c r="T690" s="399"/>
      <c r="U690" s="400"/>
      <c r="V690" s="400"/>
      <c r="W690" s="400"/>
      <c r="X690" s="400"/>
      <c r="Y690" s="400"/>
      <c r="Z690" s="400"/>
      <c r="AA690" s="400"/>
      <c r="AB690" s="399"/>
      <c r="AC690" s="401"/>
      <c r="AD690" s="401"/>
      <c r="AE690" s="401"/>
      <c r="AF690" s="401"/>
      <c r="AG690" s="401"/>
      <c r="AH690" s="401"/>
      <c r="AI690" s="399"/>
    </row>
    <row r="691" ht="12.0" customHeight="1">
      <c r="A691" s="399"/>
      <c r="B691" s="436"/>
      <c r="C691" s="436"/>
      <c r="D691" s="399"/>
      <c r="E691" s="399"/>
      <c r="F691" s="399"/>
      <c r="G691" s="399"/>
      <c r="H691" s="436"/>
      <c r="I691" s="431"/>
      <c r="J691" s="470"/>
      <c r="K691" s="470"/>
      <c r="L691" s="468"/>
      <c r="M691" s="400"/>
      <c r="N691" s="399"/>
      <c r="O691" s="399"/>
      <c r="P691" s="399"/>
      <c r="Q691" s="399"/>
      <c r="R691" s="399"/>
      <c r="S691" s="400"/>
      <c r="T691" s="399"/>
      <c r="U691" s="400"/>
      <c r="V691" s="400"/>
      <c r="W691" s="400"/>
      <c r="X691" s="400"/>
      <c r="Y691" s="400"/>
      <c r="Z691" s="400"/>
      <c r="AA691" s="400"/>
      <c r="AB691" s="399"/>
      <c r="AC691" s="401"/>
      <c r="AD691" s="401"/>
      <c r="AE691" s="401"/>
      <c r="AF691" s="401"/>
      <c r="AG691" s="401"/>
      <c r="AH691" s="401"/>
      <c r="AI691" s="399"/>
    </row>
    <row r="692" ht="12.0" customHeight="1">
      <c r="A692" s="399"/>
      <c r="B692" s="436"/>
      <c r="C692" s="436"/>
      <c r="D692" s="399"/>
      <c r="E692" s="441" t="s">
        <v>544</v>
      </c>
      <c r="F692" s="435" t="s">
        <v>553</v>
      </c>
      <c r="G692" s="435" t="s">
        <v>649</v>
      </c>
      <c r="H692" s="479" t="s">
        <v>631</v>
      </c>
      <c r="I692" s="435" t="s">
        <v>632</v>
      </c>
      <c r="J692" s="479" t="s">
        <v>633</v>
      </c>
      <c r="K692" s="442" t="s">
        <v>634</v>
      </c>
      <c r="L692" s="479" t="s">
        <v>635</v>
      </c>
      <c r="M692" s="431"/>
      <c r="N692" s="436"/>
      <c r="O692" s="399"/>
      <c r="P692" s="455"/>
      <c r="Q692" s="399"/>
      <c r="R692" s="399"/>
      <c r="S692" s="400"/>
      <c r="T692" s="399"/>
      <c r="U692" s="400"/>
      <c r="V692" s="400"/>
      <c r="W692" s="400"/>
      <c r="X692" s="400"/>
      <c r="Y692" s="400"/>
      <c r="Z692" s="400"/>
      <c r="AA692" s="400"/>
      <c r="AB692" s="399"/>
      <c r="AC692" s="401"/>
      <c r="AD692" s="401"/>
      <c r="AE692" s="401"/>
      <c r="AF692" s="401"/>
      <c r="AG692" s="401"/>
      <c r="AH692" s="401"/>
      <c r="AI692" s="399"/>
    </row>
    <row r="693" ht="12.0" customHeight="1">
      <c r="A693" s="399"/>
      <c r="B693" s="436"/>
      <c r="C693" s="436"/>
      <c r="D693" s="399"/>
      <c r="E693" s="399" t="s">
        <v>477</v>
      </c>
      <c r="F693" s="427">
        <v>1644.9</v>
      </c>
      <c r="G693" s="480">
        <v>34200.0</v>
      </c>
      <c r="H693" s="480">
        <v>2.519814814814815</v>
      </c>
      <c r="I693" s="456">
        <v>0.0</v>
      </c>
      <c r="J693" s="456">
        <v>1259.9074074074074</v>
      </c>
      <c r="K693" s="456">
        <v>6300.300000000001</v>
      </c>
      <c r="L693" s="456">
        <v>7560.207407407408</v>
      </c>
      <c r="M693" s="431"/>
      <c r="N693" s="436"/>
      <c r="O693" s="399"/>
      <c r="P693" s="455"/>
      <c r="Q693" s="399"/>
      <c r="R693" s="399"/>
      <c r="S693" s="400"/>
      <c r="T693" s="399"/>
      <c r="U693" s="400"/>
      <c r="V693" s="400"/>
      <c r="W693" s="400"/>
      <c r="X693" s="400"/>
      <c r="Y693" s="400"/>
      <c r="Z693" s="400"/>
      <c r="AA693" s="400"/>
      <c r="AB693" s="399"/>
      <c r="AC693" s="401"/>
      <c r="AD693" s="401"/>
      <c r="AE693" s="401"/>
      <c r="AF693" s="401"/>
      <c r="AG693" s="401"/>
      <c r="AH693" s="401"/>
      <c r="AI693" s="399"/>
    </row>
    <row r="694" ht="12.0" customHeight="1">
      <c r="A694" s="399"/>
      <c r="B694" s="436"/>
      <c r="C694" s="436"/>
      <c r="D694" s="399"/>
      <c r="E694" s="399"/>
      <c r="F694" s="399"/>
      <c r="G694" s="399"/>
      <c r="H694" s="436"/>
      <c r="I694" s="431"/>
      <c r="J694" s="470"/>
      <c r="K694" s="470"/>
      <c r="L694" s="468"/>
      <c r="M694" s="400"/>
      <c r="N694" s="399"/>
      <c r="O694" s="399"/>
      <c r="P694" s="399"/>
      <c r="Q694" s="399"/>
      <c r="R694" s="399"/>
      <c r="S694" s="400"/>
      <c r="T694" s="399"/>
      <c r="U694" s="400"/>
      <c r="V694" s="400"/>
      <c r="W694" s="400"/>
      <c r="X694" s="400"/>
      <c r="Y694" s="400"/>
      <c r="Z694" s="400"/>
      <c r="AA694" s="400"/>
      <c r="AB694" s="399"/>
      <c r="AC694" s="401"/>
      <c r="AD694" s="401"/>
      <c r="AE694" s="401"/>
      <c r="AF694" s="401"/>
      <c r="AG694" s="401"/>
      <c r="AH694" s="401"/>
      <c r="AI694" s="399"/>
    </row>
    <row r="695" ht="12.0" customHeight="1">
      <c r="A695" s="399"/>
      <c r="B695" s="436"/>
      <c r="C695" s="399"/>
      <c r="D695" s="399"/>
      <c r="E695" s="399"/>
      <c r="F695" s="399"/>
      <c r="G695" s="399"/>
      <c r="H695" s="436"/>
      <c r="I695" s="431"/>
      <c r="J695" s="470"/>
      <c r="K695" s="470"/>
      <c r="L695" s="468"/>
      <c r="M695" s="400"/>
      <c r="N695" s="399"/>
      <c r="O695" s="399"/>
      <c r="P695" s="399"/>
      <c r="Q695" s="399"/>
      <c r="R695" s="399"/>
      <c r="S695" s="400"/>
      <c r="T695" s="399"/>
      <c r="U695" s="400"/>
      <c r="V695" s="400"/>
      <c r="W695" s="400"/>
      <c r="X695" s="400"/>
      <c r="Y695" s="400"/>
      <c r="Z695" s="400"/>
      <c r="AA695" s="400"/>
      <c r="AB695" s="399"/>
      <c r="AC695" s="401"/>
      <c r="AD695" s="401"/>
      <c r="AE695" s="401"/>
      <c r="AF695" s="401"/>
      <c r="AG695" s="401"/>
      <c r="AH695" s="401"/>
      <c r="AI695" s="399"/>
    </row>
    <row r="696" ht="12.0" customHeight="1">
      <c r="A696" s="546"/>
      <c r="B696" s="547"/>
      <c r="C696" s="546" t="s">
        <v>1318</v>
      </c>
      <c r="D696" s="546" t="s">
        <v>1319</v>
      </c>
      <c r="E696" s="546"/>
      <c r="F696" s="546"/>
      <c r="G696" s="546"/>
      <c r="H696" s="546"/>
      <c r="I696" s="556">
        <v>291.9748351851852</v>
      </c>
      <c r="J696" s="546"/>
      <c r="K696" s="556">
        <v>291.9748351851852</v>
      </c>
      <c r="L696" s="556">
        <v>0.0</v>
      </c>
      <c r="M696" s="556">
        <v>0.0</v>
      </c>
      <c r="N696" s="556">
        <v>0.0</v>
      </c>
      <c r="O696" s="556">
        <v>0.0</v>
      </c>
      <c r="P696" s="556">
        <v>0.0</v>
      </c>
      <c r="Q696" s="556">
        <v>39529.6</v>
      </c>
      <c r="R696" s="556">
        <v>0.0</v>
      </c>
      <c r="S696" s="550">
        <v>0.0</v>
      </c>
      <c r="T696" s="550">
        <v>0.0</v>
      </c>
      <c r="U696" s="550">
        <v>0.0</v>
      </c>
      <c r="V696" s="550">
        <v>0.0</v>
      </c>
      <c r="W696" s="550">
        <v>0.0</v>
      </c>
      <c r="X696" s="550">
        <v>0.0</v>
      </c>
      <c r="Y696" s="550">
        <v>179426.24316049382</v>
      </c>
      <c r="Z696" s="550">
        <v>0.0</v>
      </c>
      <c r="AA696" s="550">
        <v>179426.24316049382</v>
      </c>
      <c r="AB696" s="546"/>
      <c r="AC696" s="428">
        <f>K696*H$1048/C$3</f>
        <v>14.74944259</v>
      </c>
      <c r="AD696" s="401"/>
      <c r="AE696" s="401">
        <f>Q696/C3</f>
        <v>1.447016619</v>
      </c>
      <c r="AF696" s="401"/>
      <c r="AG696" s="401"/>
      <c r="AH696" s="401"/>
      <c r="AI696" s="546"/>
    </row>
    <row r="697" ht="12.0" customHeight="1">
      <c r="A697" s="399"/>
      <c r="B697" s="436"/>
      <c r="C697" s="399"/>
      <c r="D697" s="399"/>
      <c r="E697" s="399"/>
      <c r="F697" s="399"/>
      <c r="G697" s="399"/>
      <c r="H697" s="399"/>
      <c r="I697" s="399"/>
      <c r="J697" s="399"/>
      <c r="K697" s="431"/>
      <c r="L697" s="399"/>
      <c r="M697" s="399"/>
      <c r="N697" s="399"/>
      <c r="O697" s="399"/>
      <c r="P697" s="399"/>
      <c r="Q697" s="399"/>
      <c r="R697" s="399"/>
      <c r="S697" s="400"/>
      <c r="T697" s="399"/>
      <c r="U697" s="400"/>
      <c r="V697" s="400"/>
      <c r="W697" s="400"/>
      <c r="X697" s="400"/>
      <c r="Y697" s="400"/>
      <c r="Z697" s="400"/>
      <c r="AA697" s="400"/>
      <c r="AB697" s="399"/>
      <c r="AC697" s="401"/>
      <c r="AD697" s="401"/>
      <c r="AE697" s="401"/>
      <c r="AF697" s="401"/>
      <c r="AG697" s="401"/>
      <c r="AH697" s="401"/>
      <c r="AI697" s="399"/>
    </row>
    <row r="698" ht="12.0" customHeight="1">
      <c r="A698" s="399"/>
      <c r="B698" s="436"/>
      <c r="C698" s="436" t="s">
        <v>1320</v>
      </c>
      <c r="D698" s="399" t="s">
        <v>1321</v>
      </c>
      <c r="E698" s="399"/>
      <c r="F698" s="399"/>
      <c r="G698" s="399"/>
      <c r="H698" s="436" t="s">
        <v>410</v>
      </c>
      <c r="I698" s="423">
        <v>28.250722222222223</v>
      </c>
      <c r="J698" s="470">
        <v>1.0</v>
      </c>
      <c r="K698" s="431">
        <v>28.250722222222223</v>
      </c>
      <c r="L698" s="468">
        <v>0.0</v>
      </c>
      <c r="M698" s="431"/>
      <c r="N698" s="431"/>
      <c r="O698" s="431"/>
      <c r="P698" s="430"/>
      <c r="Q698" s="468">
        <v>4161.900000000001</v>
      </c>
      <c r="R698" s="468"/>
      <c r="S698" s="400"/>
      <c r="T698" s="439">
        <v>0.0</v>
      </c>
      <c r="U698" s="400"/>
      <c r="V698" s="400"/>
      <c r="W698" s="400"/>
      <c r="X698" s="400"/>
      <c r="Y698" s="400">
        <v>17590.4412345679</v>
      </c>
      <c r="Z698" s="400"/>
      <c r="AA698" s="400">
        <v>17590.4412345679</v>
      </c>
      <c r="AB698" s="399"/>
      <c r="AC698" s="401"/>
      <c r="AD698" s="401"/>
      <c r="AE698" s="401"/>
      <c r="AF698" s="401"/>
      <c r="AG698" s="401"/>
      <c r="AH698" s="401"/>
      <c r="AI698" s="399"/>
    </row>
    <row r="699" ht="12.0" customHeight="1">
      <c r="A699" s="399"/>
      <c r="B699" s="436"/>
      <c r="C699" s="436"/>
      <c r="D699" s="399"/>
      <c r="E699" s="399"/>
      <c r="F699" s="399"/>
      <c r="G699" s="399"/>
      <c r="H699" s="436"/>
      <c r="I699" s="431"/>
      <c r="J699" s="470"/>
      <c r="K699" s="470"/>
      <c r="L699" s="468"/>
      <c r="M699" s="400"/>
      <c r="N699" s="399"/>
      <c r="O699" s="399"/>
      <c r="P699" s="399"/>
      <c r="Q699" s="399"/>
      <c r="R699" s="399"/>
      <c r="S699" s="400"/>
      <c r="T699" s="399"/>
      <c r="U699" s="400"/>
      <c r="V699" s="400"/>
      <c r="W699" s="400"/>
      <c r="X699" s="400"/>
      <c r="Y699" s="400"/>
      <c r="Z699" s="400"/>
      <c r="AA699" s="400"/>
      <c r="AB699" s="399"/>
      <c r="AC699" s="401"/>
      <c r="AD699" s="401"/>
      <c r="AE699" s="401"/>
      <c r="AF699" s="401"/>
      <c r="AG699" s="401"/>
      <c r="AH699" s="401"/>
      <c r="AI699" s="399"/>
    </row>
    <row r="700" ht="12.0" customHeight="1">
      <c r="A700" s="399"/>
      <c r="B700" s="436"/>
      <c r="C700" s="436"/>
      <c r="D700" s="399"/>
      <c r="E700" s="399"/>
      <c r="F700" s="399"/>
      <c r="G700" s="399"/>
      <c r="H700" s="399"/>
      <c r="I700" s="399"/>
      <c r="J700" s="399"/>
      <c r="K700" s="436" t="s">
        <v>607</v>
      </c>
      <c r="L700" s="436" t="s">
        <v>541</v>
      </c>
      <c r="M700" s="436" t="s">
        <v>608</v>
      </c>
      <c r="N700" s="399"/>
      <c r="O700" s="399"/>
      <c r="P700" s="436"/>
      <c r="Q700" s="399"/>
      <c r="R700" s="399"/>
      <c r="S700" s="400"/>
      <c r="T700" s="399"/>
      <c r="U700" s="400"/>
      <c r="V700" s="400"/>
      <c r="W700" s="400"/>
      <c r="X700" s="400"/>
      <c r="Y700" s="400"/>
      <c r="Z700" s="400"/>
      <c r="AA700" s="400"/>
      <c r="AB700" s="399"/>
      <c r="AC700" s="401"/>
      <c r="AD700" s="401"/>
      <c r="AE700" s="401"/>
      <c r="AF700" s="401"/>
      <c r="AG700" s="401"/>
      <c r="AH700" s="401"/>
      <c r="AI700" s="399"/>
    </row>
    <row r="701" ht="12.0" customHeight="1">
      <c r="A701" s="399"/>
      <c r="B701" s="436"/>
      <c r="C701" s="436"/>
      <c r="D701" s="399"/>
      <c r="E701" s="441" t="s">
        <v>609</v>
      </c>
      <c r="F701" s="399"/>
      <c r="G701" s="435" t="s">
        <v>357</v>
      </c>
      <c r="H701" s="435" t="s">
        <v>610</v>
      </c>
      <c r="I701" s="435" t="s">
        <v>612</v>
      </c>
      <c r="J701" s="435" t="s">
        <v>1030</v>
      </c>
      <c r="K701" s="435" t="s">
        <v>613</v>
      </c>
      <c r="L701" s="435" t="s">
        <v>614</v>
      </c>
      <c r="M701" s="435" t="s">
        <v>615</v>
      </c>
      <c r="N701" s="399"/>
      <c r="O701" s="399"/>
      <c r="P701" s="435" t="s">
        <v>373</v>
      </c>
      <c r="Q701" s="399"/>
      <c r="R701" s="399"/>
      <c r="S701" s="400"/>
      <c r="T701" s="399"/>
      <c r="U701" s="400"/>
      <c r="V701" s="400"/>
      <c r="W701" s="400"/>
      <c r="X701" s="400"/>
      <c r="Y701" s="400"/>
      <c r="Z701" s="400"/>
      <c r="AA701" s="400"/>
      <c r="AB701" s="399"/>
      <c r="AC701" s="401"/>
      <c r="AD701" s="401"/>
      <c r="AE701" s="401"/>
      <c r="AF701" s="401"/>
      <c r="AG701" s="401"/>
      <c r="AH701" s="401"/>
      <c r="AI701" s="399"/>
    </row>
    <row r="702" ht="12.0" customHeight="1">
      <c r="A702" s="399"/>
      <c r="B702" s="436"/>
      <c r="C702" s="436"/>
      <c r="D702" s="399" t="s">
        <v>477</v>
      </c>
      <c r="E702" s="399" t="s">
        <v>755</v>
      </c>
      <c r="F702" s="399"/>
      <c r="G702" s="455"/>
      <c r="H702" s="455"/>
      <c r="I702" s="455"/>
      <c r="J702" s="480">
        <v>0.0</v>
      </c>
      <c r="K702" s="438">
        <v>-0.3</v>
      </c>
      <c r="L702" s="431">
        <v>0.0</v>
      </c>
      <c r="M702" s="431">
        <v>0.0</v>
      </c>
      <c r="N702" s="455">
        <v>50.0</v>
      </c>
      <c r="O702" s="399" t="s">
        <v>752</v>
      </c>
      <c r="P702" s="431">
        <v>1.0</v>
      </c>
      <c r="Q702" s="455">
        <v>0.0</v>
      </c>
      <c r="R702" s="399" t="s">
        <v>753</v>
      </c>
      <c r="S702" s="400"/>
      <c r="T702" s="399"/>
      <c r="U702" s="400"/>
      <c r="V702" s="400"/>
      <c r="W702" s="400"/>
      <c r="X702" s="400"/>
      <c r="Y702" s="400"/>
      <c r="Z702" s="400"/>
      <c r="AA702" s="400"/>
      <c r="AB702" s="399"/>
      <c r="AC702" s="401"/>
      <c r="AD702" s="401"/>
      <c r="AE702" s="401"/>
      <c r="AF702" s="401"/>
      <c r="AG702" s="401"/>
      <c r="AH702" s="401"/>
      <c r="AI702" s="399"/>
    </row>
    <row r="703" ht="12.0" customHeight="1">
      <c r="A703" s="399"/>
      <c r="B703" s="436"/>
      <c r="C703" s="436"/>
      <c r="D703" s="399" t="s">
        <v>477</v>
      </c>
      <c r="E703" s="399" t="s">
        <v>756</v>
      </c>
      <c r="F703" s="399"/>
      <c r="G703" s="436"/>
      <c r="H703" s="483"/>
      <c r="I703" s="455"/>
      <c r="J703" s="480">
        <v>0.0</v>
      </c>
      <c r="K703" s="438">
        <v>-0.3</v>
      </c>
      <c r="L703" s="431">
        <v>0.0</v>
      </c>
      <c r="M703" s="431">
        <v>0.0</v>
      </c>
      <c r="N703" s="455">
        <v>50.0</v>
      </c>
      <c r="O703" s="399" t="s">
        <v>752</v>
      </c>
      <c r="P703" s="431">
        <v>1.0</v>
      </c>
      <c r="Q703" s="455">
        <v>0.0</v>
      </c>
      <c r="R703" s="399" t="s">
        <v>753</v>
      </c>
      <c r="S703" s="400"/>
      <c r="T703" s="399"/>
      <c r="U703" s="400"/>
      <c r="V703" s="400"/>
      <c r="W703" s="400"/>
      <c r="X703" s="400"/>
      <c r="Y703" s="400"/>
      <c r="Z703" s="400"/>
      <c r="AA703" s="400"/>
      <c r="AB703" s="399"/>
      <c r="AC703" s="401"/>
      <c r="AD703" s="401"/>
      <c r="AE703" s="401"/>
      <c r="AF703" s="401"/>
      <c r="AG703" s="401"/>
      <c r="AH703" s="401"/>
      <c r="AI703" s="399"/>
    </row>
    <row r="704" ht="12.0" customHeight="1">
      <c r="A704" s="399"/>
      <c r="B704" s="436"/>
      <c r="C704" s="436"/>
      <c r="D704" s="399" t="s">
        <v>477</v>
      </c>
      <c r="E704" s="399" t="s">
        <v>757</v>
      </c>
      <c r="F704" s="399"/>
      <c r="G704" s="436"/>
      <c r="H704" s="483"/>
      <c r="I704" s="480">
        <v>1669.0</v>
      </c>
      <c r="J704" s="480">
        <v>250350.0</v>
      </c>
      <c r="K704" s="438">
        <v>-0.3</v>
      </c>
      <c r="L704" s="431">
        <v>2169.7000000000003</v>
      </c>
      <c r="M704" s="431">
        <v>6.25875</v>
      </c>
      <c r="N704" s="455">
        <v>50.0</v>
      </c>
      <c r="O704" s="399" t="s">
        <v>752</v>
      </c>
      <c r="P704" s="431">
        <v>1.0</v>
      </c>
      <c r="Q704" s="455">
        <v>9.89037037037037</v>
      </c>
      <c r="R704" s="399" t="s">
        <v>753</v>
      </c>
      <c r="S704" s="400"/>
      <c r="T704" s="399"/>
      <c r="U704" s="400"/>
      <c r="V704" s="400"/>
      <c r="W704" s="400"/>
      <c r="X704" s="400"/>
      <c r="Y704" s="400"/>
      <c r="Z704" s="400"/>
      <c r="AA704" s="400"/>
      <c r="AB704" s="399"/>
      <c r="AC704" s="401"/>
      <c r="AD704" s="401"/>
      <c r="AE704" s="401"/>
      <c r="AF704" s="401"/>
      <c r="AG704" s="401"/>
      <c r="AH704" s="401"/>
      <c r="AI704" s="399"/>
    </row>
    <row r="705" ht="12.0" customHeight="1">
      <c r="A705" s="399"/>
      <c r="B705" s="436"/>
      <c r="C705" s="436"/>
      <c r="D705" s="399" t="s">
        <v>477</v>
      </c>
      <c r="E705" s="399" t="s">
        <v>1036</v>
      </c>
      <c r="F705" s="399"/>
      <c r="G705" s="436"/>
      <c r="H705" s="483"/>
      <c r="I705" s="480"/>
      <c r="J705" s="480">
        <v>0.0</v>
      </c>
      <c r="K705" s="438">
        <v>-0.3</v>
      </c>
      <c r="L705" s="431">
        <v>0.0</v>
      </c>
      <c r="M705" s="431">
        <v>0.0</v>
      </c>
      <c r="N705" s="455">
        <v>50.0</v>
      </c>
      <c r="O705" s="399" t="s">
        <v>752</v>
      </c>
      <c r="P705" s="431">
        <v>1.0</v>
      </c>
      <c r="Q705" s="455">
        <v>0.0</v>
      </c>
      <c r="R705" s="399" t="s">
        <v>753</v>
      </c>
      <c r="S705" s="400"/>
      <c r="T705" s="399"/>
      <c r="U705" s="400"/>
      <c r="V705" s="400"/>
      <c r="W705" s="400"/>
      <c r="X705" s="400"/>
      <c r="Y705" s="400"/>
      <c r="Z705" s="400"/>
      <c r="AA705" s="400"/>
      <c r="AB705" s="399"/>
      <c r="AC705" s="401"/>
      <c r="AD705" s="401"/>
      <c r="AE705" s="401"/>
      <c r="AF705" s="401"/>
      <c r="AG705" s="401"/>
      <c r="AH705" s="401"/>
      <c r="AI705" s="399"/>
    </row>
    <row r="706" ht="12.0" customHeight="1">
      <c r="A706" s="399"/>
      <c r="B706" s="436"/>
      <c r="C706" s="436"/>
      <c r="D706" s="399" t="s">
        <v>477</v>
      </c>
      <c r="E706" s="399" t="s">
        <v>768</v>
      </c>
      <c r="F706" s="399"/>
      <c r="G706" s="455"/>
      <c r="H706" s="483"/>
      <c r="I706" s="480">
        <v>570.0</v>
      </c>
      <c r="J706" s="480">
        <v>32310.000000000004</v>
      </c>
      <c r="K706" s="438">
        <v>0.0</v>
      </c>
      <c r="L706" s="431">
        <v>570.0</v>
      </c>
      <c r="M706" s="431">
        <v>0.8077500000000001</v>
      </c>
      <c r="N706" s="436">
        <v>0.7</v>
      </c>
      <c r="O706" s="399" t="s">
        <v>769</v>
      </c>
      <c r="P706" s="431">
        <v>1.0</v>
      </c>
      <c r="Q706" s="455">
        <v>11.3085</v>
      </c>
      <c r="R706" s="399" t="s">
        <v>770</v>
      </c>
      <c r="S706" s="400"/>
      <c r="T706" s="399"/>
      <c r="U706" s="400"/>
      <c r="V706" s="400"/>
      <c r="W706" s="400"/>
      <c r="X706" s="400"/>
      <c r="Y706" s="400"/>
      <c r="Z706" s="400"/>
      <c r="AA706" s="400"/>
      <c r="AB706" s="399"/>
      <c r="AC706" s="401"/>
      <c r="AD706" s="401"/>
      <c r="AE706" s="401"/>
      <c r="AF706" s="401"/>
      <c r="AG706" s="401"/>
      <c r="AH706" s="401"/>
      <c r="AI706" s="399"/>
    </row>
    <row r="707" ht="12.0" customHeight="1">
      <c r="A707" s="399"/>
      <c r="B707" s="436"/>
      <c r="C707" s="436"/>
      <c r="D707" s="399" t="s">
        <v>477</v>
      </c>
      <c r="E707" s="399" t="s">
        <v>1265</v>
      </c>
      <c r="F707" s="399"/>
      <c r="G707" s="455"/>
      <c r="H707" s="483"/>
      <c r="I707" s="483">
        <v>416.0</v>
      </c>
      <c r="J707" s="480"/>
      <c r="K707" s="438">
        <v>0.0</v>
      </c>
      <c r="L707" s="431">
        <v>416.0</v>
      </c>
      <c r="M707" s="431">
        <v>0.5135802469135803</v>
      </c>
      <c r="N707" s="455">
        <v>50.0</v>
      </c>
      <c r="O707" s="399" t="s">
        <v>752</v>
      </c>
      <c r="P707" s="431">
        <v>1.0</v>
      </c>
      <c r="Q707" s="455">
        <v>2.465185185185185</v>
      </c>
      <c r="R707" s="399" t="s">
        <v>753</v>
      </c>
      <c r="S707" s="400"/>
      <c r="T707" s="399"/>
      <c r="U707" s="400"/>
      <c r="V707" s="400"/>
      <c r="W707" s="400"/>
      <c r="X707" s="400"/>
      <c r="Y707" s="400"/>
      <c r="Z707" s="400"/>
      <c r="AA707" s="400"/>
      <c r="AB707" s="399"/>
      <c r="AC707" s="401"/>
      <c r="AD707" s="401"/>
      <c r="AE707" s="401"/>
      <c r="AF707" s="401"/>
      <c r="AG707" s="401"/>
      <c r="AH707" s="401"/>
      <c r="AI707" s="399"/>
    </row>
    <row r="708" ht="12.0" customHeight="1">
      <c r="A708" s="399"/>
      <c r="B708" s="436"/>
      <c r="C708" s="436"/>
      <c r="D708" s="399" t="s">
        <v>477</v>
      </c>
      <c r="E708" s="399" t="s">
        <v>767</v>
      </c>
      <c r="F708" s="399"/>
      <c r="G708" s="455"/>
      <c r="H708" s="483"/>
      <c r="I708" s="480">
        <v>573.0</v>
      </c>
      <c r="J708" s="455"/>
      <c r="K708" s="438">
        <v>-0.3</v>
      </c>
      <c r="L708" s="431">
        <v>744.9</v>
      </c>
      <c r="M708" s="431">
        <v>0.9196296296296296</v>
      </c>
      <c r="N708" s="455">
        <v>50.0</v>
      </c>
      <c r="O708" s="399" t="s">
        <v>752</v>
      </c>
      <c r="P708" s="431">
        <v>1.0</v>
      </c>
      <c r="Q708" s="455">
        <v>3.395555555555555</v>
      </c>
      <c r="R708" s="399" t="s">
        <v>753</v>
      </c>
      <c r="S708" s="400"/>
      <c r="T708" s="399"/>
      <c r="U708" s="400"/>
      <c r="V708" s="400"/>
      <c r="W708" s="400"/>
      <c r="X708" s="400"/>
      <c r="Y708" s="400"/>
      <c r="Z708" s="400"/>
      <c r="AA708" s="400"/>
      <c r="AB708" s="399"/>
      <c r="AC708" s="401"/>
      <c r="AD708" s="401"/>
      <c r="AE708" s="401"/>
      <c r="AF708" s="401"/>
      <c r="AG708" s="401"/>
      <c r="AH708" s="401"/>
      <c r="AI708" s="399"/>
    </row>
    <row r="709" ht="12.0" customHeight="1">
      <c r="A709" s="399"/>
      <c r="B709" s="436"/>
      <c r="C709" s="436"/>
      <c r="D709" s="399" t="s">
        <v>477</v>
      </c>
      <c r="E709" s="399" t="s">
        <v>1317</v>
      </c>
      <c r="F709" s="399"/>
      <c r="G709" s="436"/>
      <c r="H709" s="483"/>
      <c r="I709" s="455">
        <v>201.0</v>
      </c>
      <c r="J709" s="455"/>
      <c r="K709" s="438">
        <v>-0.3</v>
      </c>
      <c r="L709" s="478">
        <v>261.3</v>
      </c>
      <c r="M709" s="478">
        <v>0.3225925925925926</v>
      </c>
      <c r="N709" s="455">
        <v>50.0</v>
      </c>
      <c r="O709" s="399" t="s">
        <v>752</v>
      </c>
      <c r="P709" s="431">
        <v>1.0</v>
      </c>
      <c r="Q709" s="479">
        <v>1.1911111111111112</v>
      </c>
      <c r="R709" s="399" t="s">
        <v>753</v>
      </c>
      <c r="S709" s="400"/>
      <c r="T709" s="399"/>
      <c r="U709" s="400"/>
      <c r="V709" s="400"/>
      <c r="W709" s="400"/>
      <c r="X709" s="400"/>
      <c r="Y709" s="400"/>
      <c r="Z709" s="400"/>
      <c r="AA709" s="400"/>
      <c r="AB709" s="399"/>
      <c r="AC709" s="401"/>
      <c r="AD709" s="401"/>
      <c r="AE709" s="401"/>
      <c r="AF709" s="401"/>
      <c r="AG709" s="401"/>
      <c r="AH709" s="401"/>
      <c r="AI709" s="399"/>
    </row>
    <row r="710" ht="12.0" customHeight="1">
      <c r="A710" s="399"/>
      <c r="B710" s="436"/>
      <c r="C710" s="436"/>
      <c r="D710" s="399"/>
      <c r="E710" s="399"/>
      <c r="F710" s="399"/>
      <c r="G710" s="436"/>
      <c r="H710" s="483"/>
      <c r="I710" s="455"/>
      <c r="J710" s="455"/>
      <c r="K710" s="438"/>
      <c r="L710" s="431">
        <v>4161.900000000001</v>
      </c>
      <c r="M710" s="431">
        <v>8.822302469135803</v>
      </c>
      <c r="N710" s="455"/>
      <c r="O710" s="399"/>
      <c r="P710" s="399"/>
      <c r="Q710" s="431">
        <v>28.250722222222223</v>
      </c>
      <c r="R710" s="399"/>
      <c r="S710" s="400"/>
      <c r="T710" s="399"/>
      <c r="U710" s="400"/>
      <c r="V710" s="400"/>
      <c r="W710" s="400"/>
      <c r="X710" s="400"/>
      <c r="Y710" s="400"/>
      <c r="Z710" s="400"/>
      <c r="AA710" s="400"/>
      <c r="AB710" s="399"/>
      <c r="AC710" s="401"/>
      <c r="AD710" s="401"/>
      <c r="AE710" s="401"/>
      <c r="AF710" s="401"/>
      <c r="AG710" s="401"/>
      <c r="AH710" s="401"/>
      <c r="AI710" s="399"/>
    </row>
    <row r="711" ht="12.0" customHeight="1">
      <c r="A711" s="399"/>
      <c r="B711" s="436"/>
      <c r="C711" s="436"/>
      <c r="D711" s="399"/>
      <c r="E711" s="399"/>
      <c r="F711" s="399"/>
      <c r="G711" s="399"/>
      <c r="H711" s="399"/>
      <c r="I711" s="399"/>
      <c r="J711" s="399"/>
      <c r="K711" s="431"/>
      <c r="L711" s="399"/>
      <c r="M711" s="399"/>
      <c r="N711" s="399"/>
      <c r="O711" s="399"/>
      <c r="P711" s="399"/>
      <c r="Q711" s="399"/>
      <c r="R711" s="399"/>
      <c r="S711" s="400"/>
      <c r="T711" s="399"/>
      <c r="U711" s="400"/>
      <c r="V711" s="400"/>
      <c r="W711" s="400"/>
      <c r="X711" s="400"/>
      <c r="Y711" s="400"/>
      <c r="Z711" s="400"/>
      <c r="AA711" s="400"/>
      <c r="AB711" s="399"/>
      <c r="AC711" s="401"/>
      <c r="AD711" s="401"/>
      <c r="AE711" s="401"/>
      <c r="AF711" s="401"/>
      <c r="AG711" s="401"/>
      <c r="AH711" s="401"/>
      <c r="AI711" s="399"/>
    </row>
    <row r="712" ht="12.0" customHeight="1">
      <c r="A712" s="399"/>
      <c r="B712" s="436"/>
      <c r="C712" s="436"/>
      <c r="D712" s="399"/>
      <c r="E712" s="441" t="s">
        <v>544</v>
      </c>
      <c r="F712" s="435" t="s">
        <v>553</v>
      </c>
      <c r="G712" s="435" t="s">
        <v>649</v>
      </c>
      <c r="H712" s="479" t="s">
        <v>631</v>
      </c>
      <c r="I712" s="435" t="s">
        <v>632</v>
      </c>
      <c r="J712" s="479" t="s">
        <v>633</v>
      </c>
      <c r="K712" s="442" t="s">
        <v>634</v>
      </c>
      <c r="L712" s="479" t="s">
        <v>635</v>
      </c>
      <c r="M712" s="431"/>
      <c r="N712" s="436"/>
      <c r="O712" s="399"/>
      <c r="P712" s="455"/>
      <c r="Q712" s="399"/>
      <c r="R712" s="399"/>
      <c r="S712" s="400"/>
      <c r="T712" s="399"/>
      <c r="U712" s="400"/>
      <c r="V712" s="400"/>
      <c r="W712" s="400"/>
      <c r="X712" s="400"/>
      <c r="Y712" s="400"/>
      <c r="Z712" s="400"/>
      <c r="AA712" s="400"/>
      <c r="AB712" s="399"/>
      <c r="AC712" s="401"/>
      <c r="AD712" s="401"/>
      <c r="AE712" s="401"/>
      <c r="AF712" s="401"/>
      <c r="AG712" s="401"/>
      <c r="AH712" s="401"/>
      <c r="AI712" s="399"/>
    </row>
    <row r="713" ht="12.0" customHeight="1">
      <c r="A713" s="399"/>
      <c r="B713" s="436"/>
      <c r="C713" s="436"/>
      <c r="D713" s="399"/>
      <c r="E713" s="399" t="s">
        <v>477</v>
      </c>
      <c r="F713" s="431">
        <v>4161.900000000001</v>
      </c>
      <c r="G713" s="480">
        <v>282660.0</v>
      </c>
      <c r="H713" s="480">
        <v>8.822302469135803</v>
      </c>
      <c r="I713" s="456">
        <v>0.0</v>
      </c>
      <c r="J713" s="456">
        <v>4411.151234567901</v>
      </c>
      <c r="K713" s="456">
        <v>13179.289999999999</v>
      </c>
      <c r="L713" s="456">
        <v>17590.4412345679</v>
      </c>
      <c r="M713" s="431"/>
      <c r="N713" s="436"/>
      <c r="O713" s="399"/>
      <c r="P713" s="455"/>
      <c r="Q713" s="399"/>
      <c r="R713" s="399"/>
      <c r="S713" s="400"/>
      <c r="T713" s="399"/>
      <c r="U713" s="400"/>
      <c r="V713" s="400"/>
      <c r="W713" s="400"/>
      <c r="X713" s="400"/>
      <c r="Y713" s="400"/>
      <c r="Z713" s="400"/>
      <c r="AA713" s="400"/>
      <c r="AB713" s="399"/>
      <c r="AC713" s="401"/>
      <c r="AD713" s="401"/>
      <c r="AE713" s="401"/>
      <c r="AF713" s="401"/>
      <c r="AG713" s="401"/>
      <c r="AH713" s="401"/>
      <c r="AI713" s="399"/>
    </row>
    <row r="714" ht="12.0" customHeight="1">
      <c r="A714" s="399"/>
      <c r="B714" s="436"/>
      <c r="C714" s="436"/>
      <c r="D714" s="399"/>
      <c r="E714" s="399"/>
      <c r="F714" s="399"/>
      <c r="G714" s="399"/>
      <c r="H714" s="436"/>
      <c r="I714" s="431"/>
      <c r="J714" s="470"/>
      <c r="K714" s="470"/>
      <c r="L714" s="468"/>
      <c r="M714" s="400"/>
      <c r="N714" s="399"/>
      <c r="O714" s="399"/>
      <c r="P714" s="399"/>
      <c r="Q714" s="399"/>
      <c r="R714" s="399"/>
      <c r="S714" s="400"/>
      <c r="T714" s="399"/>
      <c r="U714" s="400"/>
      <c r="V714" s="400"/>
      <c r="W714" s="400"/>
      <c r="X714" s="400"/>
      <c r="Y714" s="400"/>
      <c r="Z714" s="400"/>
      <c r="AA714" s="400"/>
      <c r="AB714" s="399"/>
      <c r="AC714" s="401"/>
      <c r="AD714" s="401"/>
      <c r="AE714" s="401"/>
      <c r="AF714" s="401"/>
      <c r="AG714" s="401"/>
      <c r="AH714" s="401"/>
      <c r="AI714" s="399"/>
    </row>
    <row r="715" ht="12.0" customHeight="1">
      <c r="A715" s="399"/>
      <c r="B715" s="436"/>
      <c r="C715" s="436" t="s">
        <v>1322</v>
      </c>
      <c r="D715" s="399" t="s">
        <v>1323</v>
      </c>
      <c r="E715" s="399"/>
      <c r="F715" s="399"/>
      <c r="G715" s="399"/>
      <c r="H715" s="436" t="s">
        <v>410</v>
      </c>
      <c r="I715" s="423">
        <v>198.12487222222222</v>
      </c>
      <c r="J715" s="470">
        <v>1.0</v>
      </c>
      <c r="K715" s="431">
        <v>198.12487222222222</v>
      </c>
      <c r="L715" s="468">
        <v>0.0</v>
      </c>
      <c r="M715" s="431"/>
      <c r="N715" s="431"/>
      <c r="O715" s="431"/>
      <c r="P715" s="430"/>
      <c r="Q715" s="468">
        <v>24520.300000000003</v>
      </c>
      <c r="R715" s="468"/>
      <c r="S715" s="400"/>
      <c r="T715" s="439">
        <v>0.0</v>
      </c>
      <c r="U715" s="400"/>
      <c r="V715" s="400"/>
      <c r="W715" s="400"/>
      <c r="X715" s="400"/>
      <c r="Y715" s="400">
        <v>113165.71476543209</v>
      </c>
      <c r="Z715" s="400"/>
      <c r="AA715" s="400">
        <v>113165.71476543209</v>
      </c>
      <c r="AB715" s="399"/>
      <c r="AC715" s="401"/>
      <c r="AD715" s="401"/>
      <c r="AE715" s="401"/>
      <c r="AF715" s="401"/>
      <c r="AG715" s="401"/>
      <c r="AH715" s="401"/>
      <c r="AI715" s="399"/>
    </row>
    <row r="716" ht="12.0" customHeight="1">
      <c r="A716" s="399"/>
      <c r="B716" s="436"/>
      <c r="C716" s="436"/>
      <c r="D716" s="399"/>
      <c r="E716" s="399"/>
      <c r="F716" s="399"/>
      <c r="G716" s="399"/>
      <c r="H716" s="399"/>
      <c r="I716" s="399"/>
      <c r="J716" s="399"/>
      <c r="K716" s="436"/>
      <c r="L716" s="436"/>
      <c r="M716" s="436"/>
      <c r="N716" s="399"/>
      <c r="O716" s="399"/>
      <c r="P716" s="436"/>
      <c r="Q716" s="399"/>
      <c r="R716" s="399"/>
      <c r="S716" s="400"/>
      <c r="T716" s="399"/>
      <c r="U716" s="400"/>
      <c r="V716" s="400"/>
      <c r="W716" s="400"/>
      <c r="X716" s="400"/>
      <c r="Y716" s="400"/>
      <c r="Z716" s="400"/>
      <c r="AA716" s="400"/>
      <c r="AB716" s="399"/>
      <c r="AC716" s="401"/>
      <c r="AD716" s="401"/>
      <c r="AE716" s="401"/>
      <c r="AF716" s="401"/>
      <c r="AG716" s="401"/>
      <c r="AH716" s="401"/>
      <c r="AI716" s="399"/>
    </row>
    <row r="717" ht="12.0" customHeight="1">
      <c r="A717" s="399"/>
      <c r="B717" s="436"/>
      <c r="C717" s="436"/>
      <c r="D717" s="399"/>
      <c r="E717" s="399"/>
      <c r="F717" s="399"/>
      <c r="G717" s="399"/>
      <c r="H717" s="399"/>
      <c r="I717" s="399"/>
      <c r="J717" s="399"/>
      <c r="K717" s="436" t="s">
        <v>607</v>
      </c>
      <c r="L717" s="436" t="s">
        <v>541</v>
      </c>
      <c r="M717" s="436" t="s">
        <v>608</v>
      </c>
      <c r="N717" s="399"/>
      <c r="O717" s="399"/>
      <c r="P717" s="436"/>
      <c r="Q717" s="399"/>
      <c r="R717" s="399"/>
      <c r="S717" s="400"/>
      <c r="T717" s="399"/>
      <c r="U717" s="400"/>
      <c r="V717" s="400"/>
      <c r="W717" s="400"/>
      <c r="X717" s="400"/>
      <c r="Y717" s="400"/>
      <c r="Z717" s="400"/>
      <c r="AA717" s="400"/>
      <c r="AB717" s="399"/>
      <c r="AC717" s="401"/>
      <c r="AD717" s="401"/>
      <c r="AE717" s="401"/>
      <c r="AF717" s="401"/>
      <c r="AG717" s="401"/>
      <c r="AH717" s="401"/>
      <c r="AI717" s="399"/>
    </row>
    <row r="718" ht="12.0" customHeight="1">
      <c r="A718" s="399"/>
      <c r="B718" s="436"/>
      <c r="C718" s="436"/>
      <c r="D718" s="399"/>
      <c r="E718" s="441" t="s">
        <v>609</v>
      </c>
      <c r="F718" s="399"/>
      <c r="G718" s="435" t="s">
        <v>357</v>
      </c>
      <c r="H718" s="435" t="s">
        <v>1324</v>
      </c>
      <c r="I718" s="435" t="s">
        <v>612</v>
      </c>
      <c r="J718" s="435" t="s">
        <v>1030</v>
      </c>
      <c r="K718" s="435" t="s">
        <v>613</v>
      </c>
      <c r="L718" s="435" t="s">
        <v>614</v>
      </c>
      <c r="M718" s="435" t="s">
        <v>615</v>
      </c>
      <c r="N718" s="399"/>
      <c r="O718" s="399"/>
      <c r="P718" s="435" t="s">
        <v>373</v>
      </c>
      <c r="Q718" s="399"/>
      <c r="R718" s="399"/>
      <c r="S718" s="400"/>
      <c r="T718" s="399"/>
      <c r="U718" s="400"/>
      <c r="V718" s="400"/>
      <c r="W718" s="400"/>
      <c r="X718" s="400"/>
      <c r="Y718" s="400"/>
      <c r="Z718" s="400"/>
      <c r="AA718" s="400"/>
      <c r="AB718" s="399"/>
      <c r="AC718" s="401"/>
      <c r="AD718" s="401"/>
      <c r="AE718" s="401"/>
      <c r="AF718" s="401"/>
      <c r="AG718" s="401"/>
      <c r="AH718" s="401"/>
      <c r="AI718" s="399"/>
    </row>
    <row r="719" ht="12.0" customHeight="1">
      <c r="A719" s="399"/>
      <c r="B719" s="436"/>
      <c r="C719" s="436"/>
      <c r="D719" s="399" t="s">
        <v>477</v>
      </c>
      <c r="E719" s="399" t="s">
        <v>755</v>
      </c>
      <c r="F719" s="399"/>
      <c r="G719" s="455"/>
      <c r="H719" s="455"/>
      <c r="I719" s="455">
        <v>1743.0</v>
      </c>
      <c r="J719" s="480">
        <v>252735.0</v>
      </c>
      <c r="K719" s="438">
        <v>-0.3</v>
      </c>
      <c r="L719" s="431">
        <v>2265.9</v>
      </c>
      <c r="M719" s="431">
        <v>6.318375</v>
      </c>
      <c r="N719" s="455">
        <v>50.0</v>
      </c>
      <c r="O719" s="399" t="s">
        <v>752</v>
      </c>
      <c r="P719" s="431">
        <v>1.0</v>
      </c>
      <c r="Q719" s="455">
        <v>10.328888888888889</v>
      </c>
      <c r="R719" s="399" t="s">
        <v>753</v>
      </c>
      <c r="S719" s="400"/>
      <c r="T719" s="399"/>
      <c r="U719" s="400"/>
      <c r="V719" s="400"/>
      <c r="W719" s="400"/>
      <c r="X719" s="400"/>
      <c r="Y719" s="400"/>
      <c r="Z719" s="400"/>
      <c r="AA719" s="400"/>
      <c r="AB719" s="399"/>
      <c r="AC719" s="401"/>
      <c r="AD719" s="401"/>
      <c r="AE719" s="401"/>
      <c r="AF719" s="401"/>
      <c r="AG719" s="401"/>
      <c r="AH719" s="401"/>
      <c r="AI719" s="399"/>
    </row>
    <row r="720" ht="12.0" customHeight="1">
      <c r="A720" s="399"/>
      <c r="B720" s="436"/>
      <c r="C720" s="436"/>
      <c r="D720" s="399" t="s">
        <v>477</v>
      </c>
      <c r="E720" s="399" t="s">
        <v>756</v>
      </c>
      <c r="F720" s="399"/>
      <c r="G720" s="436"/>
      <c r="H720" s="483"/>
      <c r="I720" s="455">
        <v>7488.0</v>
      </c>
      <c r="J720" s="480">
        <v>1085760.0</v>
      </c>
      <c r="K720" s="438">
        <v>-0.3</v>
      </c>
      <c r="L720" s="431">
        <v>9734.4</v>
      </c>
      <c r="M720" s="431">
        <v>27.144</v>
      </c>
      <c r="N720" s="455">
        <v>50.0</v>
      </c>
      <c r="O720" s="399" t="s">
        <v>752</v>
      </c>
      <c r="P720" s="431">
        <v>1.0</v>
      </c>
      <c r="Q720" s="455">
        <v>44.37333333333333</v>
      </c>
      <c r="R720" s="399" t="s">
        <v>753</v>
      </c>
      <c r="S720" s="400"/>
      <c r="T720" s="399"/>
      <c r="U720" s="400"/>
      <c r="V720" s="400"/>
      <c r="W720" s="400"/>
      <c r="X720" s="400"/>
      <c r="Y720" s="400"/>
      <c r="Z720" s="400"/>
      <c r="AA720" s="400"/>
      <c r="AB720" s="399"/>
      <c r="AC720" s="401"/>
      <c r="AD720" s="401"/>
      <c r="AE720" s="401"/>
      <c r="AF720" s="401"/>
      <c r="AG720" s="401"/>
      <c r="AH720" s="401"/>
      <c r="AI720" s="399"/>
    </row>
    <row r="721" ht="12.0" customHeight="1">
      <c r="A721" s="399"/>
      <c r="B721" s="436"/>
      <c r="C721" s="436"/>
      <c r="D721" s="399" t="s">
        <v>477</v>
      </c>
      <c r="E721" s="399" t="s">
        <v>757</v>
      </c>
      <c r="F721" s="399"/>
      <c r="G721" s="436"/>
      <c r="H721" s="483"/>
      <c r="I721" s="480"/>
      <c r="J721" s="480">
        <v>0.0</v>
      </c>
      <c r="K721" s="438">
        <v>-0.3</v>
      </c>
      <c r="L721" s="431">
        <v>0.0</v>
      </c>
      <c r="M721" s="431">
        <v>0.0</v>
      </c>
      <c r="N721" s="455">
        <v>50.0</v>
      </c>
      <c r="O721" s="399" t="s">
        <v>752</v>
      </c>
      <c r="P721" s="431">
        <v>1.0</v>
      </c>
      <c r="Q721" s="455">
        <v>0.0</v>
      </c>
      <c r="R721" s="399" t="s">
        <v>753</v>
      </c>
      <c r="S721" s="400"/>
      <c r="T721" s="399"/>
      <c r="U721" s="400"/>
      <c r="V721" s="400"/>
      <c r="W721" s="400"/>
      <c r="X721" s="400"/>
      <c r="Y721" s="400"/>
      <c r="Z721" s="400"/>
      <c r="AA721" s="400"/>
      <c r="AB721" s="399"/>
      <c r="AC721" s="401"/>
      <c r="AD721" s="401"/>
      <c r="AE721" s="401"/>
      <c r="AF721" s="401"/>
      <c r="AG721" s="401"/>
      <c r="AH721" s="401"/>
      <c r="AI721" s="399"/>
    </row>
    <row r="722" ht="12.0" customHeight="1">
      <c r="A722" s="399"/>
      <c r="B722" s="436"/>
      <c r="C722" s="436"/>
      <c r="D722" s="399" t="s">
        <v>477</v>
      </c>
      <c r="E722" s="399" t="s">
        <v>1036</v>
      </c>
      <c r="F722" s="399"/>
      <c r="G722" s="436"/>
      <c r="H722" s="483"/>
      <c r="I722" s="480">
        <v>6904.0</v>
      </c>
      <c r="J722" s="480">
        <v>1035600.0</v>
      </c>
      <c r="K722" s="438">
        <v>-0.3</v>
      </c>
      <c r="L722" s="431">
        <v>8975.2</v>
      </c>
      <c r="M722" s="431">
        <v>25.89</v>
      </c>
      <c r="N722" s="455">
        <v>50.0</v>
      </c>
      <c r="O722" s="399" t="s">
        <v>752</v>
      </c>
      <c r="P722" s="431">
        <v>1.0</v>
      </c>
      <c r="Q722" s="455">
        <v>40.91259259259259</v>
      </c>
      <c r="R722" s="399" t="s">
        <v>753</v>
      </c>
      <c r="S722" s="400"/>
      <c r="T722" s="399"/>
      <c r="U722" s="400"/>
      <c r="V722" s="400"/>
      <c r="W722" s="400"/>
      <c r="X722" s="400"/>
      <c r="Y722" s="400"/>
      <c r="Z722" s="400"/>
      <c r="AA722" s="400"/>
      <c r="AB722" s="399"/>
      <c r="AC722" s="401"/>
      <c r="AD722" s="401"/>
      <c r="AE722" s="401"/>
      <c r="AF722" s="401"/>
      <c r="AG722" s="401"/>
      <c r="AH722" s="401"/>
      <c r="AI722" s="399"/>
    </row>
    <row r="723" ht="12.0" customHeight="1">
      <c r="A723" s="399"/>
      <c r="B723" s="436"/>
      <c r="C723" s="436"/>
      <c r="D723" s="399" t="s">
        <v>477</v>
      </c>
      <c r="E723" s="399" t="s">
        <v>1031</v>
      </c>
      <c r="F723" s="399"/>
      <c r="G723" s="436"/>
      <c r="H723" s="483"/>
      <c r="I723" s="480">
        <v>953.0</v>
      </c>
      <c r="J723" s="455"/>
      <c r="K723" s="438">
        <v>-0.3</v>
      </c>
      <c r="L723" s="431">
        <v>1238.9</v>
      </c>
      <c r="M723" s="431">
        <v>1.5295061728395063</v>
      </c>
      <c r="N723" s="455">
        <v>50.0</v>
      </c>
      <c r="O723" s="399" t="s">
        <v>752</v>
      </c>
      <c r="P723" s="431">
        <v>1.0</v>
      </c>
      <c r="Q723" s="455">
        <v>5.647407407407408</v>
      </c>
      <c r="R723" s="399" t="s">
        <v>753</v>
      </c>
      <c r="S723" s="400"/>
      <c r="T723" s="399"/>
      <c r="U723" s="400"/>
      <c r="V723" s="400"/>
      <c r="W723" s="400"/>
      <c r="X723" s="400"/>
      <c r="Y723" s="400"/>
      <c r="Z723" s="400"/>
      <c r="AA723" s="400"/>
      <c r="AB723" s="399"/>
      <c r="AC723" s="401"/>
      <c r="AD723" s="401"/>
      <c r="AE723" s="401"/>
      <c r="AF723" s="401"/>
      <c r="AG723" s="401"/>
      <c r="AH723" s="401"/>
      <c r="AI723" s="399"/>
    </row>
    <row r="724" ht="12.0" customHeight="1">
      <c r="A724" s="399"/>
      <c r="B724" s="436"/>
      <c r="C724" s="436"/>
      <c r="D724" s="399" t="s">
        <v>477</v>
      </c>
      <c r="E724" s="399" t="s">
        <v>1325</v>
      </c>
      <c r="F724" s="399"/>
      <c r="G724" s="436"/>
      <c r="H724" s="483"/>
      <c r="I724" s="480">
        <v>76.0</v>
      </c>
      <c r="J724" s="455"/>
      <c r="K724" s="438">
        <v>-0.3</v>
      </c>
      <c r="L724" s="431">
        <v>98.8</v>
      </c>
      <c r="M724" s="431">
        <v>0.12197530864197531</v>
      </c>
      <c r="N724" s="455">
        <v>50.0</v>
      </c>
      <c r="O724" s="399" t="s">
        <v>752</v>
      </c>
      <c r="P724" s="431">
        <v>1.0</v>
      </c>
      <c r="Q724" s="455">
        <v>0.45037037037037037</v>
      </c>
      <c r="R724" s="399" t="s">
        <v>753</v>
      </c>
      <c r="S724" s="400"/>
      <c r="T724" s="399"/>
      <c r="U724" s="400"/>
      <c r="V724" s="400"/>
      <c r="W724" s="400"/>
      <c r="X724" s="400"/>
      <c r="Y724" s="400"/>
      <c r="Z724" s="400"/>
      <c r="AA724" s="400"/>
      <c r="AB724" s="399"/>
      <c r="AC724" s="401"/>
      <c r="AD724" s="401"/>
      <c r="AE724" s="401"/>
      <c r="AF724" s="401"/>
      <c r="AG724" s="401"/>
      <c r="AH724" s="401"/>
      <c r="AI724" s="399"/>
    </row>
    <row r="725" ht="12.0" customHeight="1">
      <c r="A725" s="399"/>
      <c r="B725" s="436"/>
      <c r="C725" s="436"/>
      <c r="D725" s="399" t="s">
        <v>477</v>
      </c>
      <c r="E725" s="399" t="s">
        <v>768</v>
      </c>
      <c r="F725" s="399"/>
      <c r="G725" s="455"/>
      <c r="H725" s="483"/>
      <c r="I725" s="480">
        <v>1160.0</v>
      </c>
      <c r="J725" s="480">
        <v>245249.00000000003</v>
      </c>
      <c r="K725" s="438">
        <v>0.0</v>
      </c>
      <c r="L725" s="431">
        <v>1160.0</v>
      </c>
      <c r="M725" s="431">
        <v>6.131225000000001</v>
      </c>
      <c r="N725" s="436">
        <v>0.7</v>
      </c>
      <c r="O725" s="399" t="s">
        <v>769</v>
      </c>
      <c r="P725" s="431">
        <v>1.0</v>
      </c>
      <c r="Q725" s="455">
        <v>85.83715000000001</v>
      </c>
      <c r="R725" s="399" t="s">
        <v>770</v>
      </c>
      <c r="S725" s="400"/>
      <c r="T725" s="399"/>
      <c r="U725" s="400"/>
      <c r="V725" s="400"/>
      <c r="W725" s="400"/>
      <c r="X725" s="400"/>
      <c r="Y725" s="400"/>
      <c r="Z725" s="400"/>
      <c r="AA725" s="400"/>
      <c r="AB725" s="399"/>
      <c r="AC725" s="401"/>
      <c r="AD725" s="401"/>
      <c r="AE725" s="401"/>
      <c r="AF725" s="401"/>
      <c r="AG725" s="401"/>
      <c r="AH725" s="401"/>
      <c r="AI725" s="399"/>
    </row>
    <row r="726" ht="12.0" customHeight="1">
      <c r="A726" s="399"/>
      <c r="B726" s="436"/>
      <c r="C726" s="436"/>
      <c r="D726" s="399" t="s">
        <v>477</v>
      </c>
      <c r="E726" s="399" t="s">
        <v>767</v>
      </c>
      <c r="F726" s="399"/>
      <c r="G726" s="455"/>
      <c r="H726" s="483"/>
      <c r="I726" s="480">
        <v>584.0</v>
      </c>
      <c r="J726" s="455"/>
      <c r="K726" s="438">
        <v>-0.3</v>
      </c>
      <c r="L726" s="431">
        <v>759.2</v>
      </c>
      <c r="M726" s="431">
        <v>0.937283950617284</v>
      </c>
      <c r="N726" s="455">
        <v>50.0</v>
      </c>
      <c r="O726" s="399" t="s">
        <v>752</v>
      </c>
      <c r="P726" s="431">
        <v>1.0</v>
      </c>
      <c r="Q726" s="455">
        <v>3.4607407407407407</v>
      </c>
      <c r="R726" s="399" t="s">
        <v>753</v>
      </c>
      <c r="S726" s="400"/>
      <c r="T726" s="399"/>
      <c r="U726" s="400"/>
      <c r="V726" s="400"/>
      <c r="W726" s="400"/>
      <c r="X726" s="400"/>
      <c r="Y726" s="400"/>
      <c r="Z726" s="400"/>
      <c r="AA726" s="400"/>
      <c r="AB726" s="399"/>
      <c r="AC726" s="401"/>
      <c r="AD726" s="401"/>
      <c r="AE726" s="401"/>
      <c r="AF726" s="401"/>
      <c r="AG726" s="401"/>
      <c r="AH726" s="401"/>
      <c r="AI726" s="399"/>
    </row>
    <row r="727" ht="12.0" customHeight="1">
      <c r="A727" s="399"/>
      <c r="B727" s="436"/>
      <c r="C727" s="399"/>
      <c r="D727" s="399" t="s">
        <v>477</v>
      </c>
      <c r="E727" s="399" t="s">
        <v>624</v>
      </c>
      <c r="F727" s="399"/>
      <c r="G727" s="436"/>
      <c r="H727" s="455">
        <v>4257.0</v>
      </c>
      <c r="I727" s="483">
        <v>128.0</v>
      </c>
      <c r="J727" s="455"/>
      <c r="K727" s="438">
        <v>0.0</v>
      </c>
      <c r="L727" s="431">
        <v>128.0</v>
      </c>
      <c r="M727" s="431">
        <v>0.1580246913580247</v>
      </c>
      <c r="N727" s="436">
        <v>0.0015</v>
      </c>
      <c r="O727" s="399" t="s">
        <v>620</v>
      </c>
      <c r="P727" s="431">
        <v>1.0</v>
      </c>
      <c r="Q727" s="455">
        <v>6.3855</v>
      </c>
      <c r="R727" s="399" t="s">
        <v>625</v>
      </c>
      <c r="S727" s="399"/>
      <c r="T727" s="400"/>
      <c r="U727" s="400"/>
      <c r="V727" s="400"/>
      <c r="W727" s="400"/>
      <c r="X727" s="400"/>
      <c r="Y727" s="400"/>
      <c r="Z727" s="399"/>
      <c r="AA727" s="399"/>
      <c r="AB727" s="399"/>
      <c r="AC727" s="401"/>
      <c r="AD727" s="401"/>
      <c r="AE727" s="401"/>
      <c r="AF727" s="401"/>
      <c r="AG727" s="401"/>
      <c r="AH727" s="401"/>
      <c r="AI727" s="399"/>
    </row>
    <row r="728" ht="12.0" customHeight="1">
      <c r="A728" s="399"/>
      <c r="B728" s="436"/>
      <c r="C728" s="436"/>
      <c r="D728" s="399" t="s">
        <v>477</v>
      </c>
      <c r="E728" s="399" t="s">
        <v>1326</v>
      </c>
      <c r="F728" s="399"/>
      <c r="G728" s="436"/>
      <c r="H728" s="483"/>
      <c r="I728" s="455">
        <v>123.0</v>
      </c>
      <c r="J728" s="455"/>
      <c r="K728" s="438">
        <v>-0.3</v>
      </c>
      <c r="L728" s="478">
        <v>159.9</v>
      </c>
      <c r="M728" s="478">
        <v>0.19740740740740742</v>
      </c>
      <c r="N728" s="455">
        <v>50.0</v>
      </c>
      <c r="O728" s="399" t="s">
        <v>752</v>
      </c>
      <c r="P728" s="431">
        <v>1.0</v>
      </c>
      <c r="Q728" s="479">
        <v>0.7288888888888888</v>
      </c>
      <c r="R728" s="399" t="s">
        <v>753</v>
      </c>
      <c r="S728" s="400"/>
      <c r="T728" s="399"/>
      <c r="U728" s="400"/>
      <c r="V728" s="400"/>
      <c r="W728" s="400"/>
      <c r="X728" s="400"/>
      <c r="Y728" s="400"/>
      <c r="Z728" s="400"/>
      <c r="AA728" s="400"/>
      <c r="AB728" s="399"/>
      <c r="AC728" s="401"/>
      <c r="AD728" s="401"/>
      <c r="AE728" s="401"/>
      <c r="AF728" s="401"/>
      <c r="AG728" s="401"/>
      <c r="AH728" s="401"/>
      <c r="AI728" s="399"/>
    </row>
    <row r="729" ht="12.0" customHeight="1">
      <c r="A729" s="399"/>
      <c r="B729" s="436"/>
      <c r="C729" s="436"/>
      <c r="D729" s="399"/>
      <c r="E729" s="399"/>
      <c r="F729" s="399"/>
      <c r="G729" s="436"/>
      <c r="H729" s="455"/>
      <c r="I729" s="480">
        <v>19159.0</v>
      </c>
      <c r="J729" s="480">
        <v>2619344.0</v>
      </c>
      <c r="K729" s="438"/>
      <c r="L729" s="480">
        <v>24520.300000000003</v>
      </c>
      <c r="M729" s="480">
        <v>68.4277975308642</v>
      </c>
      <c r="N729" s="480"/>
      <c r="O729" s="427"/>
      <c r="P729" s="399"/>
      <c r="Q729" s="480">
        <v>198.12487222222222</v>
      </c>
      <c r="R729" s="399"/>
      <c r="S729" s="400"/>
      <c r="T729" s="399"/>
      <c r="U729" s="400"/>
      <c r="V729" s="400"/>
      <c r="W729" s="400"/>
      <c r="X729" s="400"/>
      <c r="Y729" s="400"/>
      <c r="Z729" s="400"/>
      <c r="AA729" s="400"/>
      <c r="AB729" s="399"/>
      <c r="AC729" s="401"/>
      <c r="AD729" s="401"/>
      <c r="AE729" s="401"/>
      <c r="AF729" s="401"/>
      <c r="AG729" s="401"/>
      <c r="AH729" s="401"/>
      <c r="AI729" s="399"/>
    </row>
    <row r="730" ht="12.0" customHeight="1">
      <c r="A730" s="399"/>
      <c r="B730" s="436"/>
      <c r="C730" s="436"/>
      <c r="D730" s="399"/>
      <c r="E730" s="399"/>
      <c r="F730" s="399"/>
      <c r="G730" s="399"/>
      <c r="H730" s="436"/>
      <c r="I730" s="431"/>
      <c r="J730" s="470"/>
      <c r="K730" s="470"/>
      <c r="L730" s="468"/>
      <c r="M730" s="400"/>
      <c r="N730" s="399"/>
      <c r="O730" s="399"/>
      <c r="P730" s="399"/>
      <c r="Q730" s="399"/>
      <c r="R730" s="399"/>
      <c r="S730" s="400"/>
      <c r="T730" s="399"/>
      <c r="U730" s="400"/>
      <c r="V730" s="400"/>
      <c r="W730" s="400"/>
      <c r="X730" s="400"/>
      <c r="Y730" s="400"/>
      <c r="Z730" s="400"/>
      <c r="AA730" s="400"/>
      <c r="AB730" s="399"/>
      <c r="AC730" s="401"/>
      <c r="AD730" s="401"/>
      <c r="AE730" s="401"/>
      <c r="AF730" s="401"/>
      <c r="AG730" s="401"/>
      <c r="AH730" s="401"/>
      <c r="AI730" s="399"/>
    </row>
    <row r="731" ht="12.0" customHeight="1">
      <c r="A731" s="399"/>
      <c r="B731" s="436"/>
      <c r="C731" s="436"/>
      <c r="D731" s="399"/>
      <c r="E731" s="441" t="s">
        <v>544</v>
      </c>
      <c r="F731" s="435" t="s">
        <v>553</v>
      </c>
      <c r="G731" s="435" t="s">
        <v>649</v>
      </c>
      <c r="H731" s="479" t="s">
        <v>631</v>
      </c>
      <c r="I731" s="435" t="s">
        <v>632</v>
      </c>
      <c r="J731" s="479" t="s">
        <v>633</v>
      </c>
      <c r="K731" s="442" t="s">
        <v>634</v>
      </c>
      <c r="L731" s="479" t="s">
        <v>635</v>
      </c>
      <c r="M731" s="431"/>
      <c r="N731" s="436"/>
      <c r="O731" s="399"/>
      <c r="P731" s="455"/>
      <c r="Q731" s="399"/>
      <c r="R731" s="399"/>
      <c r="S731" s="400"/>
      <c r="T731" s="399"/>
      <c r="U731" s="400"/>
      <c r="V731" s="400"/>
      <c r="W731" s="400"/>
      <c r="X731" s="400"/>
      <c r="Y731" s="400"/>
      <c r="Z731" s="400"/>
      <c r="AA731" s="400"/>
      <c r="AB731" s="399"/>
      <c r="AC731" s="401"/>
      <c r="AD731" s="401"/>
      <c r="AE731" s="401"/>
      <c r="AF731" s="401"/>
      <c r="AG731" s="401"/>
      <c r="AH731" s="401"/>
      <c r="AI731" s="399"/>
    </row>
    <row r="732" ht="12.0" customHeight="1">
      <c r="A732" s="399"/>
      <c r="B732" s="436"/>
      <c r="C732" s="436"/>
      <c r="D732" s="399"/>
      <c r="E732" s="399" t="s">
        <v>477</v>
      </c>
      <c r="F732" s="427">
        <v>24520.300000000003</v>
      </c>
      <c r="G732" s="480">
        <v>2619344.0</v>
      </c>
      <c r="H732" s="480">
        <v>68.4277975308642</v>
      </c>
      <c r="I732" s="456">
        <v>0.0</v>
      </c>
      <c r="J732" s="456">
        <v>34213.898765432095</v>
      </c>
      <c r="K732" s="456">
        <v>78951.81599999999</v>
      </c>
      <c r="L732" s="456">
        <v>113165.71476543209</v>
      </c>
      <c r="M732" s="431"/>
      <c r="N732" s="436"/>
      <c r="O732" s="399"/>
      <c r="P732" s="455"/>
      <c r="Q732" s="399"/>
      <c r="R732" s="399"/>
      <c r="S732" s="400"/>
      <c r="T732" s="399"/>
      <c r="U732" s="400"/>
      <c r="V732" s="400"/>
      <c r="W732" s="400"/>
      <c r="X732" s="400"/>
      <c r="Y732" s="400"/>
      <c r="Z732" s="400"/>
      <c r="AA732" s="400"/>
      <c r="AB732" s="399"/>
      <c r="AC732" s="401"/>
      <c r="AD732" s="401"/>
      <c r="AE732" s="401"/>
      <c r="AF732" s="401"/>
      <c r="AG732" s="401"/>
      <c r="AH732" s="401"/>
      <c r="AI732" s="399"/>
    </row>
    <row r="733" ht="12.0" customHeight="1">
      <c r="A733" s="399"/>
      <c r="B733" s="436"/>
      <c r="C733" s="436"/>
      <c r="D733" s="399"/>
      <c r="E733" s="399"/>
      <c r="F733" s="399"/>
      <c r="G733" s="399"/>
      <c r="H733" s="436"/>
      <c r="I733" s="431"/>
      <c r="J733" s="470"/>
      <c r="K733" s="470"/>
      <c r="L733" s="468"/>
      <c r="M733" s="400"/>
      <c r="N733" s="399"/>
      <c r="O733" s="399"/>
      <c r="P733" s="399"/>
      <c r="Q733" s="399"/>
      <c r="R733" s="399"/>
      <c r="S733" s="400"/>
      <c r="T733" s="399"/>
      <c r="U733" s="400"/>
      <c r="V733" s="400"/>
      <c r="W733" s="400"/>
      <c r="X733" s="400"/>
      <c r="Y733" s="400"/>
      <c r="Z733" s="400"/>
      <c r="AA733" s="400"/>
      <c r="AB733" s="399"/>
      <c r="AC733" s="401"/>
      <c r="AD733" s="401"/>
      <c r="AE733" s="401"/>
      <c r="AF733" s="401"/>
      <c r="AG733" s="401"/>
      <c r="AH733" s="401"/>
      <c r="AI733" s="399"/>
    </row>
    <row r="734" ht="12.0" customHeight="1">
      <c r="A734" s="399"/>
      <c r="B734" s="436"/>
      <c r="C734" s="436" t="s">
        <v>1327</v>
      </c>
      <c r="D734" s="399" t="s">
        <v>1328</v>
      </c>
      <c r="E734" s="399"/>
      <c r="F734" s="399"/>
      <c r="G734" s="399"/>
      <c r="H734" s="436" t="s">
        <v>410</v>
      </c>
      <c r="I734" s="423">
        <v>56.817018518518516</v>
      </c>
      <c r="J734" s="470">
        <v>1.0</v>
      </c>
      <c r="K734" s="431">
        <v>56.817018518518516</v>
      </c>
      <c r="L734" s="468">
        <v>0.0</v>
      </c>
      <c r="M734" s="431"/>
      <c r="N734" s="431"/>
      <c r="O734" s="431"/>
      <c r="P734" s="430"/>
      <c r="Q734" s="468">
        <v>8920.8</v>
      </c>
      <c r="R734" s="468"/>
      <c r="S734" s="400"/>
      <c r="T734" s="439">
        <v>0.0</v>
      </c>
      <c r="U734" s="400"/>
      <c r="V734" s="400"/>
      <c r="W734" s="400"/>
      <c r="X734" s="400"/>
      <c r="Y734" s="400">
        <v>40083.865617283955</v>
      </c>
      <c r="Z734" s="400"/>
      <c r="AA734" s="400">
        <v>40083.865617283955</v>
      </c>
      <c r="AB734" s="399"/>
      <c r="AC734" s="401"/>
      <c r="AD734" s="401"/>
      <c r="AE734" s="401"/>
      <c r="AF734" s="401"/>
      <c r="AG734" s="401"/>
      <c r="AH734" s="401"/>
      <c r="AI734" s="399"/>
    </row>
    <row r="735" ht="12.0" customHeight="1">
      <c r="A735" s="399"/>
      <c r="B735" s="436"/>
      <c r="C735" s="436"/>
      <c r="D735" s="399"/>
      <c r="E735" s="399"/>
      <c r="F735" s="399"/>
      <c r="G735" s="399"/>
      <c r="H735" s="399"/>
      <c r="I735" s="399"/>
      <c r="J735" s="399"/>
      <c r="K735" s="436"/>
      <c r="L735" s="436"/>
      <c r="M735" s="436"/>
      <c r="N735" s="399"/>
      <c r="O735" s="399"/>
      <c r="P735" s="436"/>
      <c r="Q735" s="399"/>
      <c r="R735" s="399"/>
      <c r="S735" s="400"/>
      <c r="T735" s="399"/>
      <c r="U735" s="400"/>
      <c r="V735" s="400"/>
      <c r="W735" s="400"/>
      <c r="X735" s="400"/>
      <c r="Y735" s="400"/>
      <c r="Z735" s="400"/>
      <c r="AA735" s="400"/>
      <c r="AB735" s="399"/>
      <c r="AC735" s="401"/>
      <c r="AD735" s="401"/>
      <c r="AE735" s="401"/>
      <c r="AF735" s="401"/>
      <c r="AG735" s="401"/>
      <c r="AH735" s="401"/>
      <c r="AI735" s="399"/>
    </row>
    <row r="736" ht="12.0" customHeight="1">
      <c r="A736" s="399"/>
      <c r="B736" s="436"/>
      <c r="C736" s="436"/>
      <c r="D736" s="399"/>
      <c r="E736" s="399"/>
      <c r="F736" s="399"/>
      <c r="G736" s="399"/>
      <c r="H736" s="399"/>
      <c r="I736" s="399"/>
      <c r="J736" s="399"/>
      <c r="K736" s="436" t="s">
        <v>607</v>
      </c>
      <c r="L736" s="436" t="s">
        <v>541</v>
      </c>
      <c r="M736" s="436" t="s">
        <v>608</v>
      </c>
      <c r="N736" s="399"/>
      <c r="O736" s="399"/>
      <c r="P736" s="436"/>
      <c r="Q736" s="399"/>
      <c r="R736" s="399"/>
      <c r="S736" s="400"/>
      <c r="T736" s="399"/>
      <c r="U736" s="400"/>
      <c r="V736" s="400"/>
      <c r="W736" s="400"/>
      <c r="X736" s="400"/>
      <c r="Y736" s="400"/>
      <c r="Z736" s="400"/>
      <c r="AA736" s="400"/>
      <c r="AB736" s="399"/>
      <c r="AC736" s="401"/>
      <c r="AD736" s="401"/>
      <c r="AE736" s="401"/>
      <c r="AF736" s="401"/>
      <c r="AG736" s="401"/>
      <c r="AH736" s="401"/>
      <c r="AI736" s="399"/>
    </row>
    <row r="737" ht="12.0" customHeight="1">
      <c r="A737" s="399"/>
      <c r="B737" s="436"/>
      <c r="C737" s="436"/>
      <c r="D737" s="399"/>
      <c r="E737" s="441" t="s">
        <v>609</v>
      </c>
      <c r="F737" s="399"/>
      <c r="G737" s="435" t="s">
        <v>357</v>
      </c>
      <c r="H737" s="435" t="s">
        <v>1324</v>
      </c>
      <c r="I737" s="435" t="s">
        <v>612</v>
      </c>
      <c r="J737" s="435" t="s">
        <v>1030</v>
      </c>
      <c r="K737" s="435" t="s">
        <v>613</v>
      </c>
      <c r="L737" s="435" t="s">
        <v>614</v>
      </c>
      <c r="M737" s="435" t="s">
        <v>615</v>
      </c>
      <c r="N737" s="399"/>
      <c r="O737" s="399"/>
      <c r="P737" s="435" t="s">
        <v>373</v>
      </c>
      <c r="Q737" s="399"/>
      <c r="R737" s="399"/>
      <c r="S737" s="400"/>
      <c r="T737" s="399"/>
      <c r="U737" s="400"/>
      <c r="V737" s="400"/>
      <c r="W737" s="400"/>
      <c r="X737" s="400"/>
      <c r="Y737" s="400"/>
      <c r="Z737" s="400"/>
      <c r="AA737" s="400"/>
      <c r="AB737" s="399"/>
      <c r="AC737" s="401"/>
      <c r="AD737" s="401"/>
      <c r="AE737" s="401"/>
      <c r="AF737" s="401"/>
      <c r="AG737" s="401"/>
      <c r="AH737" s="401"/>
      <c r="AI737" s="399"/>
    </row>
    <row r="738" ht="12.0" customHeight="1">
      <c r="A738" s="399"/>
      <c r="B738" s="436"/>
      <c r="C738" s="436"/>
      <c r="D738" s="399" t="s">
        <v>477</v>
      </c>
      <c r="E738" s="399" t="s">
        <v>755</v>
      </c>
      <c r="F738" s="399"/>
      <c r="G738" s="455"/>
      <c r="H738" s="455"/>
      <c r="I738" s="455"/>
      <c r="J738" s="480">
        <v>0.0</v>
      </c>
      <c r="K738" s="438">
        <v>-0.3</v>
      </c>
      <c r="L738" s="431">
        <v>0.0</v>
      </c>
      <c r="M738" s="431">
        <v>0.0</v>
      </c>
      <c r="N738" s="455">
        <v>50.0</v>
      </c>
      <c r="O738" s="399" t="s">
        <v>752</v>
      </c>
      <c r="P738" s="431">
        <v>1.0</v>
      </c>
      <c r="Q738" s="455">
        <v>0.0</v>
      </c>
      <c r="R738" s="399" t="s">
        <v>753</v>
      </c>
      <c r="S738" s="400"/>
      <c r="T738" s="399"/>
      <c r="U738" s="400"/>
      <c r="V738" s="400"/>
      <c r="W738" s="400"/>
      <c r="X738" s="400"/>
      <c r="Y738" s="400"/>
      <c r="Z738" s="400"/>
      <c r="AA738" s="400"/>
      <c r="AB738" s="399"/>
      <c r="AC738" s="401"/>
      <c r="AD738" s="401"/>
      <c r="AE738" s="401"/>
      <c r="AF738" s="401"/>
      <c r="AG738" s="401"/>
      <c r="AH738" s="401"/>
      <c r="AI738" s="399"/>
    </row>
    <row r="739" ht="12.0" customHeight="1">
      <c r="A739" s="399"/>
      <c r="B739" s="436"/>
      <c r="C739" s="436"/>
      <c r="D739" s="399" t="s">
        <v>477</v>
      </c>
      <c r="E739" s="399" t="s">
        <v>756</v>
      </c>
      <c r="F739" s="399"/>
      <c r="G739" s="436"/>
      <c r="H739" s="483"/>
      <c r="I739" s="455">
        <v>5769.0</v>
      </c>
      <c r="J739" s="480">
        <v>836505.0</v>
      </c>
      <c r="K739" s="438">
        <v>-0.3</v>
      </c>
      <c r="L739" s="431">
        <v>7499.7</v>
      </c>
      <c r="M739" s="431">
        <v>20.912625</v>
      </c>
      <c r="N739" s="455">
        <v>50.0</v>
      </c>
      <c r="O739" s="399" t="s">
        <v>752</v>
      </c>
      <c r="P739" s="431">
        <v>1.0</v>
      </c>
      <c r="Q739" s="455">
        <v>34.18666666666667</v>
      </c>
      <c r="R739" s="399" t="s">
        <v>753</v>
      </c>
      <c r="S739" s="400"/>
      <c r="T739" s="399"/>
      <c r="U739" s="400"/>
      <c r="V739" s="400"/>
      <c r="W739" s="400"/>
      <c r="X739" s="400"/>
      <c r="Y739" s="400"/>
      <c r="Z739" s="400"/>
      <c r="AA739" s="400"/>
      <c r="AB739" s="399"/>
      <c r="AC739" s="401"/>
      <c r="AD739" s="401"/>
      <c r="AE739" s="401"/>
      <c r="AF739" s="401"/>
      <c r="AG739" s="401"/>
      <c r="AH739" s="401"/>
      <c r="AI739" s="399"/>
    </row>
    <row r="740" ht="12.0" customHeight="1">
      <c r="A740" s="399"/>
      <c r="B740" s="436"/>
      <c r="C740" s="436"/>
      <c r="D740" s="399" t="s">
        <v>477</v>
      </c>
      <c r="E740" s="399" t="s">
        <v>757</v>
      </c>
      <c r="F740" s="399"/>
      <c r="G740" s="436"/>
      <c r="H740" s="483"/>
      <c r="I740" s="480"/>
      <c r="J740" s="480">
        <v>0.0</v>
      </c>
      <c r="K740" s="438">
        <v>-0.3</v>
      </c>
      <c r="L740" s="431">
        <v>0.0</v>
      </c>
      <c r="M740" s="431">
        <v>0.0</v>
      </c>
      <c r="N740" s="455">
        <v>50.0</v>
      </c>
      <c r="O740" s="399" t="s">
        <v>752</v>
      </c>
      <c r="P740" s="431">
        <v>1.0</v>
      </c>
      <c r="Q740" s="455">
        <v>0.0</v>
      </c>
      <c r="R740" s="399" t="s">
        <v>753</v>
      </c>
      <c r="S740" s="400"/>
      <c r="T740" s="399"/>
      <c r="U740" s="400"/>
      <c r="V740" s="400"/>
      <c r="W740" s="400"/>
      <c r="X740" s="400"/>
      <c r="Y740" s="400"/>
      <c r="Z740" s="400"/>
      <c r="AA740" s="400"/>
      <c r="AB740" s="399"/>
      <c r="AC740" s="401"/>
      <c r="AD740" s="401"/>
      <c r="AE740" s="401"/>
      <c r="AF740" s="401"/>
      <c r="AG740" s="401"/>
      <c r="AH740" s="401"/>
      <c r="AI740" s="399"/>
    </row>
    <row r="741" ht="12.0" customHeight="1">
      <c r="A741" s="399"/>
      <c r="B741" s="436"/>
      <c r="C741" s="436"/>
      <c r="D741" s="399" t="s">
        <v>477</v>
      </c>
      <c r="E741" s="399" t="s">
        <v>1036</v>
      </c>
      <c r="F741" s="399"/>
      <c r="G741" s="436"/>
      <c r="H741" s="483"/>
      <c r="I741" s="480"/>
      <c r="J741" s="480">
        <v>0.0</v>
      </c>
      <c r="K741" s="438">
        <v>-0.3</v>
      </c>
      <c r="L741" s="431">
        <v>0.0</v>
      </c>
      <c r="M741" s="431">
        <v>0.0</v>
      </c>
      <c r="N741" s="455">
        <v>50.0</v>
      </c>
      <c r="O741" s="399" t="s">
        <v>752</v>
      </c>
      <c r="P741" s="431">
        <v>1.0</v>
      </c>
      <c r="Q741" s="455">
        <v>0.0</v>
      </c>
      <c r="R741" s="399" t="s">
        <v>753</v>
      </c>
      <c r="S741" s="400"/>
      <c r="T741" s="399"/>
      <c r="U741" s="400"/>
      <c r="V741" s="400"/>
      <c r="W741" s="400"/>
      <c r="X741" s="400"/>
      <c r="Y741" s="400"/>
      <c r="Z741" s="400"/>
      <c r="AA741" s="400"/>
      <c r="AB741" s="399"/>
      <c r="AC741" s="401"/>
      <c r="AD741" s="401"/>
      <c r="AE741" s="401"/>
      <c r="AF741" s="401"/>
      <c r="AG741" s="401"/>
      <c r="AH741" s="401"/>
      <c r="AI741" s="399"/>
    </row>
    <row r="742" ht="12.0" customHeight="1">
      <c r="A742" s="399"/>
      <c r="B742" s="436"/>
      <c r="C742" s="436"/>
      <c r="D742" s="399" t="s">
        <v>477</v>
      </c>
      <c r="E742" s="399" t="s">
        <v>768</v>
      </c>
      <c r="F742" s="399"/>
      <c r="G742" s="455"/>
      <c r="H742" s="483"/>
      <c r="I742" s="480">
        <v>62.0</v>
      </c>
      <c r="J742" s="480">
        <v>30380.0</v>
      </c>
      <c r="K742" s="438">
        <v>0.0</v>
      </c>
      <c r="L742" s="431">
        <v>62.0</v>
      </c>
      <c r="M742" s="431">
        <v>0.7595</v>
      </c>
      <c r="N742" s="436">
        <v>0.7</v>
      </c>
      <c r="O742" s="399" t="s">
        <v>769</v>
      </c>
      <c r="P742" s="431">
        <v>1.0</v>
      </c>
      <c r="Q742" s="455">
        <v>10.633</v>
      </c>
      <c r="R742" s="399" t="s">
        <v>770</v>
      </c>
      <c r="S742" s="400"/>
      <c r="T742" s="399"/>
      <c r="U742" s="400"/>
      <c r="V742" s="400"/>
      <c r="W742" s="400"/>
      <c r="X742" s="400"/>
      <c r="Y742" s="400"/>
      <c r="Z742" s="400"/>
      <c r="AA742" s="400"/>
      <c r="AB742" s="399"/>
      <c r="AC742" s="401"/>
      <c r="AD742" s="401"/>
      <c r="AE742" s="401"/>
      <c r="AF742" s="401"/>
      <c r="AG742" s="401"/>
      <c r="AH742" s="401"/>
      <c r="AI742" s="399"/>
    </row>
    <row r="743" ht="12.0" customHeight="1">
      <c r="A743" s="399"/>
      <c r="B743" s="436"/>
      <c r="C743" s="436"/>
      <c r="D743" s="399" t="s">
        <v>477</v>
      </c>
      <c r="E743" s="399" t="s">
        <v>1325</v>
      </c>
      <c r="F743" s="399"/>
      <c r="G743" s="436"/>
      <c r="H743" s="483"/>
      <c r="I743" s="480">
        <v>235.0</v>
      </c>
      <c r="J743" s="455"/>
      <c r="K743" s="438">
        <v>-0.3</v>
      </c>
      <c r="L743" s="431">
        <v>305.5</v>
      </c>
      <c r="M743" s="431">
        <v>0.3771604938271605</v>
      </c>
      <c r="N743" s="455">
        <v>50.0</v>
      </c>
      <c r="O743" s="399" t="s">
        <v>752</v>
      </c>
      <c r="P743" s="431">
        <v>1.0</v>
      </c>
      <c r="Q743" s="455">
        <v>1.3925925925925926</v>
      </c>
      <c r="R743" s="399" t="s">
        <v>753</v>
      </c>
      <c r="S743" s="400"/>
      <c r="T743" s="399"/>
      <c r="U743" s="400"/>
      <c r="V743" s="400"/>
      <c r="W743" s="400"/>
      <c r="X743" s="400"/>
      <c r="Y743" s="400"/>
      <c r="Z743" s="400"/>
      <c r="AA743" s="400"/>
      <c r="AB743" s="399"/>
      <c r="AC743" s="401"/>
      <c r="AD743" s="401"/>
      <c r="AE743" s="401"/>
      <c r="AF743" s="401"/>
      <c r="AG743" s="401"/>
      <c r="AH743" s="401"/>
      <c r="AI743" s="399"/>
    </row>
    <row r="744" ht="12.0" customHeight="1">
      <c r="A744" s="399"/>
      <c r="B744" s="436"/>
      <c r="C744" s="436"/>
      <c r="D744" s="399" t="s">
        <v>477</v>
      </c>
      <c r="E744" s="399" t="s">
        <v>1031</v>
      </c>
      <c r="F744" s="399"/>
      <c r="G744" s="436"/>
      <c r="H744" s="483"/>
      <c r="I744" s="480">
        <v>346.0</v>
      </c>
      <c r="J744" s="455"/>
      <c r="K744" s="438">
        <v>-0.3</v>
      </c>
      <c r="L744" s="431">
        <v>449.8</v>
      </c>
      <c r="M744" s="431">
        <v>0.5553086419753086</v>
      </c>
      <c r="N744" s="455">
        <v>50.0</v>
      </c>
      <c r="O744" s="399" t="s">
        <v>752</v>
      </c>
      <c r="P744" s="431">
        <v>1.0</v>
      </c>
      <c r="Q744" s="455">
        <v>2.0503703703703704</v>
      </c>
      <c r="R744" s="399" t="s">
        <v>753</v>
      </c>
      <c r="S744" s="400"/>
      <c r="T744" s="399"/>
      <c r="U744" s="400"/>
      <c r="V744" s="400"/>
      <c r="W744" s="400"/>
      <c r="X744" s="400"/>
      <c r="Y744" s="400"/>
      <c r="Z744" s="400"/>
      <c r="AA744" s="400"/>
      <c r="AB744" s="399"/>
      <c r="AC744" s="401"/>
      <c r="AD744" s="401"/>
      <c r="AE744" s="401"/>
      <c r="AF744" s="401"/>
      <c r="AG744" s="401"/>
      <c r="AH744" s="401"/>
      <c r="AI744" s="399"/>
    </row>
    <row r="745" ht="12.0" customHeight="1">
      <c r="A745" s="399"/>
      <c r="B745" s="436"/>
      <c r="C745" s="399"/>
      <c r="D745" s="399" t="s">
        <v>477</v>
      </c>
      <c r="E745" s="399" t="s">
        <v>624</v>
      </c>
      <c r="F745" s="399"/>
      <c r="G745" s="436"/>
      <c r="H745" s="455">
        <v>4257.0</v>
      </c>
      <c r="I745" s="483">
        <v>128.0</v>
      </c>
      <c r="J745" s="455"/>
      <c r="K745" s="438">
        <v>0.0</v>
      </c>
      <c r="L745" s="431">
        <v>128.0</v>
      </c>
      <c r="M745" s="431">
        <v>0.1580246913580247</v>
      </c>
      <c r="N745" s="436">
        <v>0.0015</v>
      </c>
      <c r="O745" s="399" t="s">
        <v>620</v>
      </c>
      <c r="P745" s="431">
        <v>1.0</v>
      </c>
      <c r="Q745" s="455">
        <v>6.3855</v>
      </c>
      <c r="R745" s="399" t="s">
        <v>625</v>
      </c>
      <c r="S745" s="399"/>
      <c r="T745" s="400"/>
      <c r="U745" s="400"/>
      <c r="V745" s="400"/>
      <c r="W745" s="400"/>
      <c r="X745" s="400"/>
      <c r="Y745" s="400"/>
      <c r="Z745" s="399"/>
      <c r="AA745" s="399"/>
      <c r="AB745" s="399"/>
      <c r="AC745" s="401"/>
      <c r="AD745" s="401"/>
      <c r="AE745" s="401"/>
      <c r="AF745" s="401"/>
      <c r="AG745" s="401"/>
      <c r="AH745" s="401"/>
      <c r="AI745" s="399"/>
    </row>
    <row r="746" ht="12.0" customHeight="1">
      <c r="A746" s="399"/>
      <c r="B746" s="436"/>
      <c r="C746" s="399"/>
      <c r="D746" s="399" t="s">
        <v>477</v>
      </c>
      <c r="E746" s="399" t="s">
        <v>1312</v>
      </c>
      <c r="F746" s="399"/>
      <c r="G746" s="436"/>
      <c r="H746" s="483"/>
      <c r="I746" s="480">
        <v>366.0</v>
      </c>
      <c r="J746" s="455"/>
      <c r="K746" s="438">
        <v>-0.3</v>
      </c>
      <c r="L746" s="431">
        <v>475.8</v>
      </c>
      <c r="M746" s="431">
        <v>0.5874074074074074</v>
      </c>
      <c r="N746" s="455">
        <v>50.0</v>
      </c>
      <c r="O746" s="399" t="s">
        <v>752</v>
      </c>
      <c r="P746" s="431">
        <v>1.0</v>
      </c>
      <c r="Q746" s="455">
        <v>2.1688888888888886</v>
      </c>
      <c r="R746" s="399" t="s">
        <v>753</v>
      </c>
      <c r="S746" s="400"/>
      <c r="T746" s="399"/>
      <c r="U746" s="400"/>
      <c r="V746" s="400"/>
      <c r="W746" s="400"/>
      <c r="X746" s="400"/>
      <c r="Y746" s="400"/>
      <c r="Z746" s="400"/>
      <c r="AA746" s="400"/>
      <c r="AB746" s="399"/>
      <c r="AC746" s="401"/>
      <c r="AD746" s="401"/>
      <c r="AE746" s="401"/>
      <c r="AF746" s="401"/>
      <c r="AG746" s="401"/>
      <c r="AH746" s="401"/>
      <c r="AI746" s="399"/>
    </row>
    <row r="747" ht="12.0" customHeight="1">
      <c r="A747" s="399"/>
      <c r="B747" s="436"/>
      <c r="C747" s="436"/>
      <c r="D747" s="399"/>
      <c r="E747" s="399"/>
      <c r="F747" s="399"/>
      <c r="G747" s="436"/>
      <c r="H747" s="455"/>
      <c r="I747" s="480">
        <v>6906.0</v>
      </c>
      <c r="J747" s="480">
        <v>866885.0</v>
      </c>
      <c r="K747" s="438"/>
      <c r="L747" s="480">
        <v>8920.8</v>
      </c>
      <c r="M747" s="480">
        <v>23.350026234567903</v>
      </c>
      <c r="N747" s="480"/>
      <c r="O747" s="427"/>
      <c r="P747" s="399"/>
      <c r="Q747" s="480">
        <v>56.817018518518516</v>
      </c>
      <c r="R747" s="399"/>
      <c r="S747" s="400"/>
      <c r="T747" s="399"/>
      <c r="U747" s="400"/>
      <c r="V747" s="400"/>
      <c r="W747" s="400"/>
      <c r="X747" s="400"/>
      <c r="Y747" s="400"/>
      <c r="Z747" s="400"/>
      <c r="AA747" s="400"/>
      <c r="AB747" s="399"/>
      <c r="AC747" s="401"/>
      <c r="AD747" s="401"/>
      <c r="AE747" s="401"/>
      <c r="AF747" s="401"/>
      <c r="AG747" s="401"/>
      <c r="AH747" s="401"/>
      <c r="AI747" s="399"/>
    </row>
    <row r="748" ht="12.0" customHeight="1">
      <c r="A748" s="399"/>
      <c r="B748" s="436"/>
      <c r="C748" s="436"/>
      <c r="D748" s="399"/>
      <c r="E748" s="399"/>
      <c r="F748" s="399"/>
      <c r="G748" s="399"/>
      <c r="H748" s="436"/>
      <c r="I748" s="431"/>
      <c r="J748" s="470"/>
      <c r="K748" s="470"/>
      <c r="L748" s="468"/>
      <c r="M748" s="400"/>
      <c r="N748" s="399"/>
      <c r="O748" s="399"/>
      <c r="P748" s="399"/>
      <c r="Q748" s="399"/>
      <c r="R748" s="399"/>
      <c r="S748" s="400"/>
      <c r="T748" s="399"/>
      <c r="U748" s="400"/>
      <c r="V748" s="400"/>
      <c r="W748" s="400"/>
      <c r="X748" s="400"/>
      <c r="Y748" s="400"/>
      <c r="Z748" s="400"/>
      <c r="AA748" s="400"/>
      <c r="AB748" s="399"/>
      <c r="AC748" s="401"/>
      <c r="AD748" s="401"/>
      <c r="AE748" s="401"/>
      <c r="AF748" s="401"/>
      <c r="AG748" s="401"/>
      <c r="AH748" s="401"/>
      <c r="AI748" s="399"/>
    </row>
    <row r="749" ht="12.0" customHeight="1">
      <c r="A749" s="399"/>
      <c r="B749" s="436"/>
      <c r="C749" s="436"/>
      <c r="D749" s="399"/>
      <c r="E749" s="441" t="s">
        <v>544</v>
      </c>
      <c r="F749" s="435" t="s">
        <v>553</v>
      </c>
      <c r="G749" s="435" t="s">
        <v>649</v>
      </c>
      <c r="H749" s="479" t="s">
        <v>631</v>
      </c>
      <c r="I749" s="435" t="s">
        <v>632</v>
      </c>
      <c r="J749" s="479" t="s">
        <v>633</v>
      </c>
      <c r="K749" s="442" t="s">
        <v>634</v>
      </c>
      <c r="L749" s="479" t="s">
        <v>635</v>
      </c>
      <c r="M749" s="431"/>
      <c r="N749" s="436"/>
      <c r="O749" s="399"/>
      <c r="P749" s="455"/>
      <c r="Q749" s="399"/>
      <c r="R749" s="399"/>
      <c r="S749" s="400"/>
      <c r="T749" s="399"/>
      <c r="U749" s="400"/>
      <c r="V749" s="400"/>
      <c r="W749" s="400"/>
      <c r="X749" s="400"/>
      <c r="Y749" s="400"/>
      <c r="Z749" s="400"/>
      <c r="AA749" s="400"/>
      <c r="AB749" s="399"/>
      <c r="AC749" s="401"/>
      <c r="AD749" s="401"/>
      <c r="AE749" s="401"/>
      <c r="AF749" s="401"/>
      <c r="AG749" s="401"/>
      <c r="AH749" s="401"/>
      <c r="AI749" s="399"/>
    </row>
    <row r="750" ht="12.0" customHeight="1">
      <c r="A750" s="399"/>
      <c r="B750" s="436"/>
      <c r="C750" s="436"/>
      <c r="D750" s="399"/>
      <c r="E750" s="399" t="s">
        <v>477</v>
      </c>
      <c r="F750" s="427">
        <v>8920.8</v>
      </c>
      <c r="G750" s="480">
        <v>866885.0</v>
      </c>
      <c r="H750" s="480">
        <v>23.350026234567903</v>
      </c>
      <c r="I750" s="456">
        <v>0.0</v>
      </c>
      <c r="J750" s="456">
        <v>11675.013117283952</v>
      </c>
      <c r="K750" s="456">
        <v>28408.8525</v>
      </c>
      <c r="L750" s="456">
        <v>40083.865617283955</v>
      </c>
      <c r="M750" s="431"/>
      <c r="N750" s="436"/>
      <c r="O750" s="399"/>
      <c r="P750" s="455"/>
      <c r="Q750" s="399"/>
      <c r="R750" s="399"/>
      <c r="S750" s="400"/>
      <c r="T750" s="399"/>
      <c r="U750" s="400"/>
      <c r="V750" s="400"/>
      <c r="W750" s="400"/>
      <c r="X750" s="400"/>
      <c r="Y750" s="400"/>
      <c r="Z750" s="400"/>
      <c r="AA750" s="400"/>
      <c r="AB750" s="399"/>
      <c r="AC750" s="401"/>
      <c r="AD750" s="401"/>
      <c r="AE750" s="401"/>
      <c r="AF750" s="401"/>
      <c r="AG750" s="401"/>
      <c r="AH750" s="401"/>
      <c r="AI750" s="399"/>
    </row>
    <row r="751" ht="12.0" customHeight="1">
      <c r="A751" s="399"/>
      <c r="B751" s="436"/>
      <c r="C751" s="436"/>
      <c r="D751" s="399"/>
      <c r="E751" s="399"/>
      <c r="F751" s="427"/>
      <c r="G751" s="480"/>
      <c r="H751" s="480"/>
      <c r="I751" s="456"/>
      <c r="J751" s="456"/>
      <c r="K751" s="456"/>
      <c r="L751" s="456"/>
      <c r="M751" s="431"/>
      <c r="N751" s="436"/>
      <c r="O751" s="399"/>
      <c r="P751" s="455"/>
      <c r="Q751" s="399"/>
      <c r="R751" s="399"/>
      <c r="S751" s="400"/>
      <c r="T751" s="399"/>
      <c r="U751" s="400"/>
      <c r="V751" s="400"/>
      <c r="W751" s="400"/>
      <c r="X751" s="400"/>
      <c r="Y751" s="400"/>
      <c r="Z751" s="400"/>
      <c r="AA751" s="400"/>
      <c r="AB751" s="399"/>
      <c r="AC751" s="401"/>
      <c r="AD751" s="401"/>
      <c r="AE751" s="401"/>
      <c r="AF751" s="401"/>
      <c r="AG751" s="401"/>
      <c r="AH751" s="401"/>
      <c r="AI751" s="399"/>
    </row>
    <row r="752" ht="12.0" customHeight="1">
      <c r="A752" s="399"/>
      <c r="B752" s="436"/>
      <c r="C752" s="436" t="s">
        <v>1329</v>
      </c>
      <c r="D752" s="399" t="s">
        <v>1330</v>
      </c>
      <c r="E752" s="399"/>
      <c r="F752" s="399"/>
      <c r="G752" s="399"/>
      <c r="H752" s="436" t="s">
        <v>410</v>
      </c>
      <c r="I752" s="423">
        <v>8.782222222222222</v>
      </c>
      <c r="J752" s="470">
        <v>1.0</v>
      </c>
      <c r="K752" s="431">
        <v>8.782222222222222</v>
      </c>
      <c r="L752" s="468">
        <v>0.0</v>
      </c>
      <c r="M752" s="431"/>
      <c r="N752" s="431"/>
      <c r="O752" s="431"/>
      <c r="P752" s="430"/>
      <c r="Q752" s="468">
        <v>1926.6000000000001</v>
      </c>
      <c r="R752" s="468"/>
      <c r="S752" s="400"/>
      <c r="T752" s="439">
        <v>0.0</v>
      </c>
      <c r="U752" s="400"/>
      <c r="V752" s="400"/>
      <c r="W752" s="400"/>
      <c r="X752" s="400"/>
      <c r="Y752" s="400">
        <v>8586.221543209876</v>
      </c>
      <c r="Z752" s="400"/>
      <c r="AA752" s="400">
        <v>8586.221543209876</v>
      </c>
      <c r="AB752" s="399"/>
      <c r="AC752" s="401"/>
      <c r="AD752" s="401"/>
      <c r="AE752" s="401"/>
      <c r="AF752" s="401"/>
      <c r="AG752" s="401"/>
      <c r="AH752" s="401"/>
      <c r="AI752" s="399"/>
    </row>
    <row r="753" ht="12.0" customHeight="1">
      <c r="A753" s="399"/>
      <c r="B753" s="436"/>
      <c r="C753" s="436"/>
      <c r="D753" s="399"/>
      <c r="E753" s="399"/>
      <c r="F753" s="399"/>
      <c r="G753" s="399"/>
      <c r="H753" s="399"/>
      <c r="I753" s="399"/>
      <c r="J753" s="399"/>
      <c r="K753" s="436"/>
      <c r="L753" s="436"/>
      <c r="M753" s="436"/>
      <c r="N753" s="399"/>
      <c r="O753" s="399"/>
      <c r="P753" s="436"/>
      <c r="Q753" s="399"/>
      <c r="R753" s="399"/>
      <c r="S753" s="400"/>
      <c r="T753" s="399"/>
      <c r="U753" s="400"/>
      <c r="V753" s="400"/>
      <c r="W753" s="400"/>
      <c r="X753" s="400"/>
      <c r="Y753" s="400"/>
      <c r="Z753" s="400"/>
      <c r="AA753" s="400"/>
      <c r="AB753" s="399"/>
      <c r="AC753" s="401"/>
      <c r="AD753" s="401"/>
      <c r="AE753" s="401"/>
      <c r="AF753" s="401"/>
      <c r="AG753" s="401"/>
      <c r="AH753" s="401"/>
      <c r="AI753" s="399"/>
    </row>
    <row r="754" ht="12.0" customHeight="1">
      <c r="A754" s="399"/>
      <c r="B754" s="436"/>
      <c r="C754" s="436"/>
      <c r="D754" s="399"/>
      <c r="E754" s="399"/>
      <c r="F754" s="399"/>
      <c r="G754" s="399"/>
      <c r="H754" s="399"/>
      <c r="I754" s="399"/>
      <c r="J754" s="399"/>
      <c r="K754" s="436" t="s">
        <v>607</v>
      </c>
      <c r="L754" s="436" t="s">
        <v>541</v>
      </c>
      <c r="M754" s="436" t="s">
        <v>608</v>
      </c>
      <c r="N754" s="399"/>
      <c r="O754" s="399"/>
      <c r="P754" s="436"/>
      <c r="Q754" s="399"/>
      <c r="R754" s="399"/>
      <c r="S754" s="400"/>
      <c r="T754" s="399"/>
      <c r="U754" s="400"/>
      <c r="V754" s="400"/>
      <c r="W754" s="400"/>
      <c r="X754" s="400"/>
      <c r="Y754" s="400"/>
      <c r="Z754" s="400"/>
      <c r="AA754" s="400"/>
      <c r="AB754" s="399"/>
      <c r="AC754" s="401"/>
      <c r="AD754" s="401"/>
      <c r="AE754" s="401"/>
      <c r="AF754" s="401"/>
      <c r="AG754" s="401"/>
      <c r="AH754" s="401"/>
      <c r="AI754" s="399"/>
    </row>
    <row r="755" ht="12.0" customHeight="1">
      <c r="A755" s="399"/>
      <c r="B755" s="436"/>
      <c r="C755" s="436"/>
      <c r="D755" s="399"/>
      <c r="E755" s="441" t="s">
        <v>609</v>
      </c>
      <c r="F755" s="399"/>
      <c r="G755" s="435" t="s">
        <v>357</v>
      </c>
      <c r="H755" s="435" t="s">
        <v>1324</v>
      </c>
      <c r="I755" s="435" t="s">
        <v>612</v>
      </c>
      <c r="J755" s="435" t="s">
        <v>1030</v>
      </c>
      <c r="K755" s="435" t="s">
        <v>613</v>
      </c>
      <c r="L755" s="435" t="s">
        <v>614</v>
      </c>
      <c r="M755" s="435" t="s">
        <v>615</v>
      </c>
      <c r="N755" s="399"/>
      <c r="O755" s="399"/>
      <c r="P755" s="435" t="s">
        <v>373</v>
      </c>
      <c r="Q755" s="399"/>
      <c r="R755" s="399"/>
      <c r="S755" s="400"/>
      <c r="T755" s="399"/>
      <c r="U755" s="400"/>
      <c r="V755" s="400"/>
      <c r="W755" s="400"/>
      <c r="X755" s="400"/>
      <c r="Y755" s="400"/>
      <c r="Z755" s="400"/>
      <c r="AA755" s="400"/>
      <c r="AB755" s="399"/>
      <c r="AC755" s="401"/>
      <c r="AD755" s="401"/>
      <c r="AE755" s="401"/>
      <c r="AF755" s="401"/>
      <c r="AG755" s="401"/>
      <c r="AH755" s="401"/>
      <c r="AI755" s="399"/>
    </row>
    <row r="756" ht="12.0" customHeight="1">
      <c r="A756" s="399"/>
      <c r="B756" s="436"/>
      <c r="C756" s="436"/>
      <c r="D756" s="399" t="s">
        <v>477</v>
      </c>
      <c r="E756" s="399" t="s">
        <v>755</v>
      </c>
      <c r="F756" s="399"/>
      <c r="G756" s="455"/>
      <c r="H756" s="455"/>
      <c r="I756" s="455">
        <v>138.0</v>
      </c>
      <c r="J756" s="480">
        <v>20010.0</v>
      </c>
      <c r="K756" s="438">
        <v>-0.3</v>
      </c>
      <c r="L756" s="431">
        <v>179.4</v>
      </c>
      <c r="M756" s="431">
        <v>0.50025</v>
      </c>
      <c r="N756" s="455">
        <v>50.0</v>
      </c>
      <c r="O756" s="399" t="s">
        <v>752</v>
      </c>
      <c r="P756" s="431">
        <v>1.0</v>
      </c>
      <c r="Q756" s="455">
        <v>0.8177777777777777</v>
      </c>
      <c r="R756" s="399" t="s">
        <v>753</v>
      </c>
      <c r="S756" s="400"/>
      <c r="T756" s="399"/>
      <c r="U756" s="400"/>
      <c r="V756" s="400"/>
      <c r="W756" s="400"/>
      <c r="X756" s="400"/>
      <c r="Y756" s="400"/>
      <c r="Z756" s="400"/>
      <c r="AA756" s="400"/>
      <c r="AB756" s="399"/>
      <c r="AC756" s="401"/>
      <c r="AD756" s="401"/>
      <c r="AE756" s="401"/>
      <c r="AF756" s="401"/>
      <c r="AG756" s="401"/>
      <c r="AH756" s="401"/>
      <c r="AI756" s="399"/>
    </row>
    <row r="757" ht="12.0" customHeight="1">
      <c r="A757" s="399"/>
      <c r="B757" s="436"/>
      <c r="C757" s="436"/>
      <c r="D757" s="399" t="s">
        <v>477</v>
      </c>
      <c r="E757" s="399" t="s">
        <v>756</v>
      </c>
      <c r="F757" s="399"/>
      <c r="G757" s="436"/>
      <c r="H757" s="483"/>
      <c r="I757" s="455">
        <v>631.0</v>
      </c>
      <c r="J757" s="480">
        <v>91495.0</v>
      </c>
      <c r="K757" s="438">
        <v>-0.3</v>
      </c>
      <c r="L757" s="431">
        <v>820.3000000000001</v>
      </c>
      <c r="M757" s="431">
        <v>2.287375</v>
      </c>
      <c r="N757" s="455">
        <v>50.0</v>
      </c>
      <c r="O757" s="399" t="s">
        <v>752</v>
      </c>
      <c r="P757" s="431">
        <v>1.0</v>
      </c>
      <c r="Q757" s="455">
        <v>3.739259259259259</v>
      </c>
      <c r="R757" s="399" t="s">
        <v>753</v>
      </c>
      <c r="S757" s="400"/>
      <c r="T757" s="399"/>
      <c r="U757" s="400"/>
      <c r="V757" s="400"/>
      <c r="W757" s="400"/>
      <c r="X757" s="400"/>
      <c r="Y757" s="400"/>
      <c r="Z757" s="400"/>
      <c r="AA757" s="400"/>
      <c r="AB757" s="399"/>
      <c r="AC757" s="401"/>
      <c r="AD757" s="401"/>
      <c r="AE757" s="401"/>
      <c r="AF757" s="401"/>
      <c r="AG757" s="401"/>
      <c r="AH757" s="401"/>
      <c r="AI757" s="399"/>
    </row>
    <row r="758" ht="12.0" customHeight="1">
      <c r="A758" s="399"/>
      <c r="B758" s="436"/>
      <c r="C758" s="436"/>
      <c r="D758" s="399" t="s">
        <v>477</v>
      </c>
      <c r="E758" s="399" t="s">
        <v>757</v>
      </c>
      <c r="F758" s="399"/>
      <c r="G758" s="436"/>
      <c r="H758" s="483"/>
      <c r="I758" s="480">
        <v>277.0</v>
      </c>
      <c r="J758" s="480">
        <v>41550.0</v>
      </c>
      <c r="K758" s="438">
        <v>-0.3</v>
      </c>
      <c r="L758" s="431">
        <v>360.1</v>
      </c>
      <c r="M758" s="431">
        <v>1.03875</v>
      </c>
      <c r="N758" s="455">
        <v>50.0</v>
      </c>
      <c r="O758" s="399" t="s">
        <v>752</v>
      </c>
      <c r="P758" s="431">
        <v>1.0</v>
      </c>
      <c r="Q758" s="455">
        <v>1.6414814814814815</v>
      </c>
      <c r="R758" s="399" t="s">
        <v>753</v>
      </c>
      <c r="S758" s="400"/>
      <c r="T758" s="399"/>
      <c r="U758" s="400"/>
      <c r="V758" s="400"/>
      <c r="W758" s="400"/>
      <c r="X758" s="400"/>
      <c r="Y758" s="400"/>
      <c r="Z758" s="400"/>
      <c r="AA758" s="400"/>
      <c r="AB758" s="399"/>
      <c r="AC758" s="401"/>
      <c r="AD758" s="401"/>
      <c r="AE758" s="401"/>
      <c r="AF758" s="401"/>
      <c r="AG758" s="401"/>
      <c r="AH758" s="401"/>
      <c r="AI758" s="399"/>
    </row>
    <row r="759" ht="12.0" customHeight="1">
      <c r="A759" s="399"/>
      <c r="B759" s="436"/>
      <c r="C759" s="436"/>
      <c r="D759" s="399" t="s">
        <v>477</v>
      </c>
      <c r="E759" s="399" t="s">
        <v>1036</v>
      </c>
      <c r="F759" s="399"/>
      <c r="G759" s="436"/>
      <c r="H759" s="483"/>
      <c r="I759" s="480"/>
      <c r="J759" s="480">
        <v>0.0</v>
      </c>
      <c r="K759" s="438">
        <v>-0.3</v>
      </c>
      <c r="L759" s="431">
        <v>0.0</v>
      </c>
      <c r="M759" s="431">
        <v>0.0</v>
      </c>
      <c r="N759" s="455">
        <v>50.0</v>
      </c>
      <c r="O759" s="399" t="s">
        <v>752</v>
      </c>
      <c r="P759" s="431">
        <v>1.0</v>
      </c>
      <c r="Q759" s="455">
        <v>0.0</v>
      </c>
      <c r="R759" s="399" t="s">
        <v>753</v>
      </c>
      <c r="S759" s="400"/>
      <c r="T759" s="399"/>
      <c r="U759" s="400"/>
      <c r="V759" s="400"/>
      <c r="W759" s="400"/>
      <c r="X759" s="400"/>
      <c r="Y759" s="400"/>
      <c r="Z759" s="400"/>
      <c r="AA759" s="400"/>
      <c r="AB759" s="399"/>
      <c r="AC759" s="401"/>
      <c r="AD759" s="401"/>
      <c r="AE759" s="401"/>
      <c r="AF759" s="401"/>
      <c r="AG759" s="401"/>
      <c r="AH759" s="401"/>
      <c r="AI759" s="399"/>
    </row>
    <row r="760" ht="12.0" customHeight="1">
      <c r="A760" s="399"/>
      <c r="B760" s="436"/>
      <c r="C760" s="436"/>
      <c r="D760" s="399" t="s">
        <v>477</v>
      </c>
      <c r="E760" s="399" t="s">
        <v>768</v>
      </c>
      <c r="F760" s="399"/>
      <c r="G760" s="455"/>
      <c r="H760" s="483"/>
      <c r="I760" s="480"/>
      <c r="J760" s="480"/>
      <c r="K760" s="438">
        <v>0.0</v>
      </c>
      <c r="L760" s="431">
        <v>0.0</v>
      </c>
      <c r="M760" s="431">
        <v>0.0</v>
      </c>
      <c r="N760" s="436">
        <v>0.7</v>
      </c>
      <c r="O760" s="399" t="s">
        <v>769</v>
      </c>
      <c r="P760" s="431">
        <v>1.0</v>
      </c>
      <c r="Q760" s="455">
        <v>0.0</v>
      </c>
      <c r="R760" s="399" t="s">
        <v>770</v>
      </c>
      <c r="S760" s="400"/>
      <c r="T760" s="399"/>
      <c r="U760" s="400"/>
      <c r="V760" s="400"/>
      <c r="W760" s="400"/>
      <c r="X760" s="400"/>
      <c r="Y760" s="400"/>
      <c r="Z760" s="400"/>
      <c r="AA760" s="400"/>
      <c r="AB760" s="399"/>
      <c r="AC760" s="401"/>
      <c r="AD760" s="401"/>
      <c r="AE760" s="401"/>
      <c r="AF760" s="401"/>
      <c r="AG760" s="401"/>
      <c r="AH760" s="401"/>
      <c r="AI760" s="399"/>
    </row>
    <row r="761" ht="12.0" customHeight="1">
      <c r="A761" s="399"/>
      <c r="B761" s="436"/>
      <c r="C761" s="436"/>
      <c r="D761" s="399" t="s">
        <v>477</v>
      </c>
      <c r="E761" s="399" t="s">
        <v>1325</v>
      </c>
      <c r="F761" s="399"/>
      <c r="G761" s="436"/>
      <c r="H761" s="483"/>
      <c r="I761" s="480">
        <v>16.0</v>
      </c>
      <c r="J761" s="455"/>
      <c r="K761" s="438">
        <v>-0.3</v>
      </c>
      <c r="L761" s="431">
        <v>20.8</v>
      </c>
      <c r="M761" s="431">
        <v>0.025679012345679014</v>
      </c>
      <c r="N761" s="455">
        <v>50.0</v>
      </c>
      <c r="O761" s="399" t="s">
        <v>752</v>
      </c>
      <c r="P761" s="431">
        <v>1.0</v>
      </c>
      <c r="Q761" s="455">
        <v>0.09481481481481481</v>
      </c>
      <c r="R761" s="399" t="s">
        <v>753</v>
      </c>
      <c r="S761" s="400"/>
      <c r="T761" s="399"/>
      <c r="U761" s="400"/>
      <c r="V761" s="400"/>
      <c r="W761" s="400"/>
      <c r="X761" s="400"/>
      <c r="Y761" s="400"/>
      <c r="Z761" s="400"/>
      <c r="AA761" s="400"/>
      <c r="AB761" s="399"/>
      <c r="AC761" s="401"/>
      <c r="AD761" s="401"/>
      <c r="AE761" s="401"/>
      <c r="AF761" s="401"/>
      <c r="AG761" s="401"/>
      <c r="AH761" s="401"/>
      <c r="AI761" s="399"/>
    </row>
    <row r="762" ht="12.0" customHeight="1">
      <c r="A762" s="399"/>
      <c r="B762" s="436"/>
      <c r="C762" s="436"/>
      <c r="D762" s="399" t="s">
        <v>477</v>
      </c>
      <c r="E762" s="399" t="s">
        <v>1031</v>
      </c>
      <c r="F762" s="399"/>
      <c r="G762" s="436"/>
      <c r="H762" s="483"/>
      <c r="I762" s="480">
        <v>33.0</v>
      </c>
      <c r="J762" s="455"/>
      <c r="K762" s="438">
        <v>-0.3</v>
      </c>
      <c r="L762" s="431">
        <v>42.9</v>
      </c>
      <c r="M762" s="431">
        <v>0.05296296296296296</v>
      </c>
      <c r="N762" s="455">
        <v>50.0</v>
      </c>
      <c r="O762" s="399" t="s">
        <v>752</v>
      </c>
      <c r="P762" s="431">
        <v>1.0</v>
      </c>
      <c r="Q762" s="455">
        <v>0.19555555555555557</v>
      </c>
      <c r="R762" s="399" t="s">
        <v>753</v>
      </c>
      <c r="S762" s="400"/>
      <c r="T762" s="399"/>
      <c r="U762" s="400"/>
      <c r="V762" s="400"/>
      <c r="W762" s="400"/>
      <c r="X762" s="400"/>
      <c r="Y762" s="400"/>
      <c r="Z762" s="400"/>
      <c r="AA762" s="400"/>
      <c r="AB762" s="399"/>
      <c r="AC762" s="401"/>
      <c r="AD762" s="401"/>
      <c r="AE762" s="401"/>
      <c r="AF762" s="401"/>
      <c r="AG762" s="401"/>
      <c r="AH762" s="401"/>
      <c r="AI762" s="399"/>
    </row>
    <row r="763" ht="12.0" customHeight="1">
      <c r="A763" s="399"/>
      <c r="B763" s="436"/>
      <c r="C763" s="436"/>
      <c r="D763" s="399" t="s">
        <v>477</v>
      </c>
      <c r="E763" s="399" t="s">
        <v>767</v>
      </c>
      <c r="F763" s="399"/>
      <c r="G763" s="455"/>
      <c r="H763" s="483"/>
      <c r="I763" s="480">
        <v>371.0</v>
      </c>
      <c r="J763" s="455"/>
      <c r="K763" s="438">
        <v>-0.3</v>
      </c>
      <c r="L763" s="431">
        <v>482.3</v>
      </c>
      <c r="M763" s="431">
        <v>0.5954320987654321</v>
      </c>
      <c r="N763" s="455">
        <v>50.0</v>
      </c>
      <c r="O763" s="399" t="s">
        <v>752</v>
      </c>
      <c r="P763" s="431">
        <v>1.0</v>
      </c>
      <c r="Q763" s="455">
        <v>2.1985185185185183</v>
      </c>
      <c r="R763" s="399" t="s">
        <v>753</v>
      </c>
      <c r="S763" s="400"/>
      <c r="T763" s="399"/>
      <c r="U763" s="400"/>
      <c r="V763" s="400"/>
      <c r="W763" s="400"/>
      <c r="X763" s="400"/>
      <c r="Y763" s="400"/>
      <c r="Z763" s="400"/>
      <c r="AA763" s="400"/>
      <c r="AB763" s="399"/>
      <c r="AC763" s="401"/>
      <c r="AD763" s="401"/>
      <c r="AE763" s="401"/>
      <c r="AF763" s="401"/>
      <c r="AG763" s="401"/>
      <c r="AH763" s="401"/>
      <c r="AI763" s="399"/>
    </row>
    <row r="764" ht="12.0" customHeight="1">
      <c r="A764" s="399"/>
      <c r="B764" s="436"/>
      <c r="C764" s="436"/>
      <c r="D764" s="399" t="s">
        <v>477</v>
      </c>
      <c r="E764" s="399" t="s">
        <v>1317</v>
      </c>
      <c r="F764" s="399"/>
      <c r="G764" s="436"/>
      <c r="H764" s="483"/>
      <c r="I764" s="455">
        <v>16.0</v>
      </c>
      <c r="J764" s="455"/>
      <c r="K764" s="438">
        <v>-0.3</v>
      </c>
      <c r="L764" s="478">
        <v>20.8</v>
      </c>
      <c r="M764" s="478">
        <v>0.025679012345679014</v>
      </c>
      <c r="N764" s="455">
        <v>50.0</v>
      </c>
      <c r="O764" s="399" t="s">
        <v>752</v>
      </c>
      <c r="P764" s="431">
        <v>1.0</v>
      </c>
      <c r="Q764" s="479">
        <v>0.09481481481481481</v>
      </c>
      <c r="R764" s="399" t="s">
        <v>753</v>
      </c>
      <c r="S764" s="400"/>
      <c r="T764" s="399"/>
      <c r="U764" s="400"/>
      <c r="V764" s="400"/>
      <c r="W764" s="400"/>
      <c r="X764" s="400"/>
      <c r="Y764" s="400"/>
      <c r="Z764" s="400"/>
      <c r="AA764" s="400"/>
      <c r="AB764" s="399"/>
      <c r="AC764" s="401"/>
      <c r="AD764" s="401"/>
      <c r="AE764" s="401"/>
      <c r="AF764" s="401"/>
      <c r="AG764" s="401"/>
      <c r="AH764" s="401"/>
      <c r="AI764" s="399"/>
    </row>
    <row r="765" ht="12.0" customHeight="1">
      <c r="A765" s="399"/>
      <c r="B765" s="436"/>
      <c r="C765" s="436"/>
      <c r="D765" s="399"/>
      <c r="E765" s="399"/>
      <c r="F765" s="399"/>
      <c r="G765" s="436"/>
      <c r="H765" s="455"/>
      <c r="I765" s="480">
        <v>1482.0</v>
      </c>
      <c r="J765" s="480">
        <v>153055.0</v>
      </c>
      <c r="K765" s="438"/>
      <c r="L765" s="480">
        <v>1926.6000000000001</v>
      </c>
      <c r="M765" s="480">
        <v>4.526128086419753</v>
      </c>
      <c r="N765" s="480"/>
      <c r="O765" s="427"/>
      <c r="P765" s="399"/>
      <c r="Q765" s="480">
        <v>8.782222222222222</v>
      </c>
      <c r="R765" s="399"/>
      <c r="S765" s="400"/>
      <c r="T765" s="399"/>
      <c r="U765" s="400"/>
      <c r="V765" s="400"/>
      <c r="W765" s="400"/>
      <c r="X765" s="400"/>
      <c r="Y765" s="400"/>
      <c r="Z765" s="400"/>
      <c r="AA765" s="400"/>
      <c r="AB765" s="399"/>
      <c r="AC765" s="401"/>
      <c r="AD765" s="401"/>
      <c r="AE765" s="401"/>
      <c r="AF765" s="401"/>
      <c r="AG765" s="401"/>
      <c r="AH765" s="401"/>
      <c r="AI765" s="399"/>
    </row>
    <row r="766" ht="12.0" customHeight="1">
      <c r="A766" s="399"/>
      <c r="B766" s="436"/>
      <c r="C766" s="436"/>
      <c r="D766" s="399"/>
      <c r="E766" s="399"/>
      <c r="F766" s="399"/>
      <c r="G766" s="399"/>
      <c r="H766" s="436"/>
      <c r="I766" s="431"/>
      <c r="J766" s="470"/>
      <c r="K766" s="470"/>
      <c r="L766" s="468"/>
      <c r="M766" s="400"/>
      <c r="N766" s="399"/>
      <c r="O766" s="399"/>
      <c r="P766" s="399"/>
      <c r="Q766" s="399"/>
      <c r="R766" s="399"/>
      <c r="S766" s="400"/>
      <c r="T766" s="399"/>
      <c r="U766" s="400"/>
      <c r="V766" s="400"/>
      <c r="W766" s="400"/>
      <c r="X766" s="400"/>
      <c r="Y766" s="400"/>
      <c r="Z766" s="400"/>
      <c r="AA766" s="400"/>
      <c r="AB766" s="399"/>
      <c r="AC766" s="401"/>
      <c r="AD766" s="401"/>
      <c r="AE766" s="401"/>
      <c r="AF766" s="401"/>
      <c r="AG766" s="401"/>
      <c r="AH766" s="401"/>
      <c r="AI766" s="399"/>
    </row>
    <row r="767" ht="12.0" customHeight="1">
      <c r="A767" s="399"/>
      <c r="B767" s="436"/>
      <c r="C767" s="436"/>
      <c r="D767" s="399"/>
      <c r="E767" s="441" t="s">
        <v>544</v>
      </c>
      <c r="F767" s="435" t="s">
        <v>553</v>
      </c>
      <c r="G767" s="435" t="s">
        <v>649</v>
      </c>
      <c r="H767" s="479" t="s">
        <v>631</v>
      </c>
      <c r="I767" s="435" t="s">
        <v>632</v>
      </c>
      <c r="J767" s="479" t="s">
        <v>633</v>
      </c>
      <c r="K767" s="442" t="s">
        <v>634</v>
      </c>
      <c r="L767" s="479" t="s">
        <v>635</v>
      </c>
      <c r="M767" s="431"/>
      <c r="N767" s="436"/>
      <c r="O767" s="399"/>
      <c r="P767" s="455"/>
      <c r="Q767" s="399"/>
      <c r="R767" s="399"/>
      <c r="S767" s="400"/>
      <c r="T767" s="399"/>
      <c r="U767" s="400"/>
      <c r="V767" s="400"/>
      <c r="W767" s="400"/>
      <c r="X767" s="400"/>
      <c r="Y767" s="400"/>
      <c r="Z767" s="400"/>
      <c r="AA767" s="400"/>
      <c r="AB767" s="399"/>
      <c r="AC767" s="401"/>
      <c r="AD767" s="401"/>
      <c r="AE767" s="401"/>
      <c r="AF767" s="401"/>
      <c r="AG767" s="401"/>
      <c r="AH767" s="401"/>
      <c r="AI767" s="399"/>
    </row>
    <row r="768" ht="12.0" customHeight="1">
      <c r="A768" s="399"/>
      <c r="B768" s="436"/>
      <c r="C768" s="436"/>
      <c r="D768" s="399"/>
      <c r="E768" s="399" t="s">
        <v>477</v>
      </c>
      <c r="F768" s="427">
        <v>1926.6000000000001</v>
      </c>
      <c r="G768" s="480">
        <v>153055.0</v>
      </c>
      <c r="H768" s="480">
        <v>4.526128086419753</v>
      </c>
      <c r="I768" s="456">
        <v>0.0</v>
      </c>
      <c r="J768" s="456">
        <v>2263.0640432098767</v>
      </c>
      <c r="K768" s="456">
        <v>6323.1575</v>
      </c>
      <c r="L768" s="456">
        <v>8586.221543209876</v>
      </c>
      <c r="M768" s="431"/>
      <c r="N768" s="436"/>
      <c r="O768" s="399"/>
      <c r="P768" s="455"/>
      <c r="Q768" s="399"/>
      <c r="R768" s="399"/>
      <c r="S768" s="400"/>
      <c r="T768" s="399"/>
      <c r="U768" s="400"/>
      <c r="V768" s="400"/>
      <c r="W768" s="400"/>
      <c r="X768" s="400"/>
      <c r="Y768" s="400"/>
      <c r="Z768" s="400"/>
      <c r="AA768" s="400"/>
      <c r="AB768" s="399"/>
      <c r="AC768" s="401"/>
      <c r="AD768" s="401"/>
      <c r="AE768" s="401"/>
      <c r="AF768" s="401"/>
      <c r="AG768" s="401"/>
      <c r="AH768" s="401"/>
      <c r="AI768" s="399"/>
    </row>
    <row r="769" ht="12.0" customHeight="1">
      <c r="A769" s="399"/>
      <c r="B769" s="436"/>
      <c r="C769" s="436"/>
      <c r="D769" s="399"/>
      <c r="E769" s="399"/>
      <c r="F769" s="427"/>
      <c r="G769" s="480"/>
      <c r="H769" s="480"/>
      <c r="I769" s="456"/>
      <c r="J769" s="456"/>
      <c r="K769" s="456"/>
      <c r="L769" s="456"/>
      <c r="M769" s="431"/>
      <c r="N769" s="436"/>
      <c r="O769" s="399"/>
      <c r="P769" s="455"/>
      <c r="Q769" s="399"/>
      <c r="R769" s="399"/>
      <c r="S769" s="400"/>
      <c r="T769" s="399"/>
      <c r="U769" s="400"/>
      <c r="V769" s="400"/>
      <c r="W769" s="400"/>
      <c r="X769" s="400"/>
      <c r="Y769" s="400"/>
      <c r="Z769" s="400"/>
      <c r="AA769" s="400"/>
      <c r="AB769" s="399"/>
      <c r="AC769" s="401"/>
      <c r="AD769" s="401"/>
      <c r="AE769" s="401"/>
      <c r="AF769" s="401"/>
      <c r="AG769" s="401"/>
      <c r="AH769" s="401"/>
      <c r="AI769" s="399"/>
    </row>
    <row r="770" ht="12.0" customHeight="1">
      <c r="A770" s="399"/>
      <c r="B770" s="436"/>
      <c r="C770" s="436"/>
      <c r="D770" s="399"/>
      <c r="E770" s="399"/>
      <c r="F770" s="427"/>
      <c r="G770" s="480"/>
      <c r="H770" s="480"/>
      <c r="I770" s="456"/>
      <c r="J770" s="456"/>
      <c r="K770" s="456"/>
      <c r="L770" s="456"/>
      <c r="M770" s="431"/>
      <c r="N770" s="436"/>
      <c r="O770" s="399"/>
      <c r="P770" s="455"/>
      <c r="Q770" s="399"/>
      <c r="R770" s="399"/>
      <c r="S770" s="400"/>
      <c r="T770" s="399"/>
      <c r="U770" s="400"/>
      <c r="V770" s="400"/>
      <c r="W770" s="400"/>
      <c r="X770" s="400"/>
      <c r="Y770" s="400"/>
      <c r="Z770" s="400"/>
      <c r="AA770" s="400"/>
      <c r="AB770" s="399"/>
      <c r="AC770" s="401"/>
      <c r="AD770" s="401"/>
      <c r="AE770" s="401"/>
      <c r="AF770" s="401"/>
      <c r="AG770" s="401"/>
      <c r="AH770" s="401"/>
      <c r="AI770" s="399"/>
    </row>
    <row r="771" ht="12.0" customHeight="1">
      <c r="A771" s="399"/>
      <c r="B771" s="436"/>
      <c r="C771" s="436"/>
      <c r="D771" s="399"/>
      <c r="E771" s="399"/>
      <c r="F771" s="399"/>
      <c r="G771" s="399"/>
      <c r="H771" s="436"/>
      <c r="I771" s="431"/>
      <c r="J771" s="470"/>
      <c r="K771" s="470"/>
      <c r="L771" s="468"/>
      <c r="M771" s="400"/>
      <c r="N771" s="399"/>
      <c r="O771" s="399"/>
      <c r="P771" s="399"/>
      <c r="Q771" s="399"/>
      <c r="R771" s="399"/>
      <c r="S771" s="400"/>
      <c r="T771" s="399"/>
      <c r="U771" s="400"/>
      <c r="V771" s="400"/>
      <c r="W771" s="400"/>
      <c r="X771" s="400"/>
      <c r="Y771" s="400"/>
      <c r="Z771" s="400"/>
      <c r="AA771" s="400"/>
      <c r="AB771" s="399"/>
      <c r="AC771" s="401"/>
      <c r="AD771" s="401"/>
      <c r="AE771" s="401"/>
      <c r="AF771" s="401"/>
      <c r="AG771" s="401"/>
      <c r="AH771" s="401"/>
      <c r="AI771" s="399"/>
    </row>
    <row r="772" ht="12.0" customHeight="1">
      <c r="A772" s="399"/>
      <c r="B772" s="436"/>
      <c r="C772" s="399"/>
      <c r="D772" s="399"/>
      <c r="E772" s="399"/>
      <c r="F772" s="399"/>
      <c r="G772" s="399"/>
      <c r="H772" s="436"/>
      <c r="I772" s="431"/>
      <c r="J772" s="470"/>
      <c r="K772" s="470"/>
      <c r="L772" s="468"/>
      <c r="M772" s="400"/>
      <c r="N772" s="399"/>
      <c r="O772" s="399"/>
      <c r="P772" s="399"/>
      <c r="Q772" s="399"/>
      <c r="R772" s="399"/>
      <c r="S772" s="400"/>
      <c r="T772" s="399"/>
      <c r="U772" s="400"/>
      <c r="V772" s="400"/>
      <c r="W772" s="400"/>
      <c r="X772" s="400"/>
      <c r="Y772" s="400"/>
      <c r="Z772" s="400"/>
      <c r="AA772" s="400"/>
      <c r="AB772" s="399"/>
      <c r="AC772" s="401"/>
      <c r="AD772" s="401"/>
      <c r="AE772" s="401"/>
      <c r="AF772" s="401"/>
      <c r="AG772" s="401"/>
      <c r="AH772" s="401"/>
      <c r="AI772" s="399"/>
    </row>
    <row r="773" ht="12.0" customHeight="1">
      <c r="A773" s="546"/>
      <c r="B773" s="547"/>
      <c r="C773" s="546" t="s">
        <v>1331</v>
      </c>
      <c r="D773" s="546" t="s">
        <v>1332</v>
      </c>
      <c r="E773" s="546"/>
      <c r="F773" s="546"/>
      <c r="G773" s="546"/>
      <c r="H773" s="546"/>
      <c r="I773" s="556">
        <v>148.56801296296297</v>
      </c>
      <c r="J773" s="546"/>
      <c r="K773" s="556">
        <v>148.56801296296297</v>
      </c>
      <c r="L773" s="556">
        <v>0.0</v>
      </c>
      <c r="M773" s="556">
        <v>0.0</v>
      </c>
      <c r="N773" s="556">
        <v>0.0</v>
      </c>
      <c r="O773" s="556">
        <v>0.0</v>
      </c>
      <c r="P773" s="556">
        <v>0.0</v>
      </c>
      <c r="Q773" s="556">
        <v>14435.2</v>
      </c>
      <c r="R773" s="556">
        <v>0.0</v>
      </c>
      <c r="S773" s="556">
        <v>0.0</v>
      </c>
      <c r="T773" s="550">
        <v>0.0</v>
      </c>
      <c r="U773" s="550">
        <v>0.0</v>
      </c>
      <c r="V773" s="550">
        <v>0.0</v>
      </c>
      <c r="W773" s="550">
        <v>0.0</v>
      </c>
      <c r="X773" s="550">
        <v>0.0</v>
      </c>
      <c r="Y773" s="550">
        <v>64765.65798765432</v>
      </c>
      <c r="Z773" s="550">
        <v>0.0</v>
      </c>
      <c r="AA773" s="550">
        <v>64765.65798765432</v>
      </c>
      <c r="AB773" s="546"/>
      <c r="AC773" s="428">
        <f>K773*H$1048/C$4</f>
        <v>24.0694832</v>
      </c>
      <c r="AD773" s="401"/>
      <c r="AE773" s="401">
        <f>Q773/C4</f>
        <v>1.69467011</v>
      </c>
      <c r="AF773" s="401"/>
      <c r="AG773" s="401"/>
      <c r="AH773" s="401"/>
      <c r="AI773" s="546"/>
    </row>
    <row r="774" ht="12.0" customHeight="1">
      <c r="A774" s="399"/>
      <c r="B774" s="436"/>
      <c r="C774" s="399"/>
      <c r="D774" s="399"/>
      <c r="E774" s="399"/>
      <c r="F774" s="399"/>
      <c r="G774" s="399"/>
      <c r="H774" s="399"/>
      <c r="I774" s="399"/>
      <c r="J774" s="399"/>
      <c r="K774" s="431"/>
      <c r="L774" s="399"/>
      <c r="M774" s="399"/>
      <c r="N774" s="399"/>
      <c r="O774" s="399"/>
      <c r="P774" s="399"/>
      <c r="Q774" s="399"/>
      <c r="R774" s="399"/>
      <c r="S774" s="400"/>
      <c r="T774" s="399"/>
      <c r="U774" s="400"/>
      <c r="V774" s="400"/>
      <c r="W774" s="400"/>
      <c r="X774" s="400"/>
      <c r="Y774" s="400"/>
      <c r="Z774" s="400"/>
      <c r="AA774" s="400"/>
      <c r="AB774" s="399"/>
      <c r="AC774" s="401"/>
      <c r="AD774" s="401"/>
      <c r="AE774" s="401"/>
      <c r="AF774" s="401"/>
      <c r="AG774" s="401"/>
      <c r="AH774" s="401"/>
      <c r="AI774" s="399"/>
    </row>
    <row r="775" ht="12.0" customHeight="1">
      <c r="A775" s="399"/>
      <c r="B775" s="436"/>
      <c r="C775" s="399" t="s">
        <v>1333</v>
      </c>
      <c r="D775" s="399" t="s">
        <v>1328</v>
      </c>
      <c r="E775" s="399"/>
      <c r="F775" s="399"/>
      <c r="G775" s="399"/>
      <c r="H775" s="436" t="s">
        <v>410</v>
      </c>
      <c r="I775" s="423">
        <v>6.927672222222222</v>
      </c>
      <c r="J775" s="470">
        <v>1.0</v>
      </c>
      <c r="K775" s="431">
        <v>6.927672222222222</v>
      </c>
      <c r="L775" s="468">
        <v>0.0</v>
      </c>
      <c r="M775" s="431"/>
      <c r="N775" s="431"/>
      <c r="O775" s="431"/>
      <c r="P775" s="430"/>
      <c r="Q775" s="468">
        <v>755.7</v>
      </c>
      <c r="R775" s="468"/>
      <c r="S775" s="400"/>
      <c r="T775" s="439">
        <v>0.0</v>
      </c>
      <c r="U775" s="400"/>
      <c r="V775" s="400"/>
      <c r="W775" s="400"/>
      <c r="X775" s="400"/>
      <c r="Y775" s="400">
        <v>3394.443</v>
      </c>
      <c r="Z775" s="400"/>
      <c r="AA775" s="400">
        <v>3394.443</v>
      </c>
      <c r="AB775" s="399"/>
      <c r="AC775" s="401"/>
      <c r="AD775" s="401"/>
      <c r="AE775" s="401"/>
      <c r="AF775" s="401"/>
      <c r="AG775" s="401"/>
      <c r="AH775" s="401"/>
      <c r="AI775" s="399"/>
    </row>
    <row r="776" ht="12.0" customHeight="1">
      <c r="A776" s="399"/>
      <c r="B776" s="436"/>
      <c r="C776" s="399"/>
      <c r="D776" s="399"/>
      <c r="E776" s="399"/>
      <c r="F776" s="399"/>
      <c r="G776" s="399"/>
      <c r="H776" s="399"/>
      <c r="I776" s="399"/>
      <c r="J776" s="399"/>
      <c r="K776" s="436"/>
      <c r="L776" s="436"/>
      <c r="M776" s="436"/>
      <c r="N776" s="399"/>
      <c r="O776" s="399"/>
      <c r="P776" s="436"/>
      <c r="Q776" s="399"/>
      <c r="R776" s="399"/>
      <c r="S776" s="400"/>
      <c r="T776" s="399"/>
      <c r="U776" s="400"/>
      <c r="V776" s="400"/>
      <c r="W776" s="400"/>
      <c r="X776" s="400"/>
      <c r="Y776" s="400"/>
      <c r="Z776" s="400"/>
      <c r="AA776" s="400"/>
      <c r="AB776" s="399"/>
      <c r="AC776" s="401"/>
      <c r="AD776" s="401"/>
      <c r="AE776" s="401"/>
      <c r="AF776" s="401"/>
      <c r="AG776" s="401"/>
      <c r="AH776" s="401"/>
      <c r="AI776" s="399"/>
    </row>
    <row r="777" ht="12.0" customHeight="1">
      <c r="A777" s="399"/>
      <c r="B777" s="436"/>
      <c r="C777" s="399"/>
      <c r="D777" s="399"/>
      <c r="E777" s="399"/>
      <c r="F777" s="399"/>
      <c r="G777" s="399"/>
      <c r="H777" s="399"/>
      <c r="I777" s="399"/>
      <c r="J777" s="399"/>
      <c r="K777" s="436" t="s">
        <v>607</v>
      </c>
      <c r="L777" s="436" t="s">
        <v>541</v>
      </c>
      <c r="M777" s="436" t="s">
        <v>608</v>
      </c>
      <c r="N777" s="399"/>
      <c r="O777" s="399"/>
      <c r="P777" s="436"/>
      <c r="Q777" s="399"/>
      <c r="R777" s="399"/>
      <c r="S777" s="400"/>
      <c r="T777" s="399"/>
      <c r="U777" s="400"/>
      <c r="V777" s="400"/>
      <c r="W777" s="400"/>
      <c r="X777" s="400"/>
      <c r="Y777" s="400"/>
      <c r="Z777" s="400"/>
      <c r="AA777" s="400"/>
      <c r="AB777" s="399"/>
      <c r="AC777" s="401"/>
      <c r="AD777" s="401"/>
      <c r="AE777" s="401"/>
      <c r="AF777" s="401"/>
      <c r="AG777" s="401"/>
      <c r="AH777" s="401"/>
      <c r="AI777" s="399"/>
    </row>
    <row r="778" ht="12.0" customHeight="1">
      <c r="A778" s="399"/>
      <c r="B778" s="436"/>
      <c r="C778" s="399"/>
      <c r="D778" s="399"/>
      <c r="E778" s="441" t="s">
        <v>609</v>
      </c>
      <c r="F778" s="399"/>
      <c r="G778" s="435" t="s">
        <v>357</v>
      </c>
      <c r="H778" s="435" t="s">
        <v>610</v>
      </c>
      <c r="I778" s="435" t="s">
        <v>612</v>
      </c>
      <c r="J778" s="435" t="s">
        <v>1030</v>
      </c>
      <c r="K778" s="435" t="s">
        <v>613</v>
      </c>
      <c r="L778" s="435" t="s">
        <v>614</v>
      </c>
      <c r="M778" s="435" t="s">
        <v>615</v>
      </c>
      <c r="N778" s="399"/>
      <c r="O778" s="399"/>
      <c r="P778" s="435" t="s">
        <v>373</v>
      </c>
      <c r="Q778" s="399"/>
      <c r="R778" s="399"/>
      <c r="S778" s="400"/>
      <c r="T778" s="399"/>
      <c r="U778" s="400"/>
      <c r="V778" s="400"/>
      <c r="W778" s="400"/>
      <c r="X778" s="400"/>
      <c r="Y778" s="400"/>
      <c r="Z778" s="400"/>
      <c r="AA778" s="400"/>
      <c r="AB778" s="399"/>
      <c r="AC778" s="401"/>
      <c r="AD778" s="401"/>
      <c r="AE778" s="401"/>
      <c r="AF778" s="401"/>
      <c r="AG778" s="401"/>
      <c r="AH778" s="401"/>
      <c r="AI778" s="399"/>
    </row>
    <row r="779" ht="12.0" customHeight="1">
      <c r="A779" s="399"/>
      <c r="B779" s="436"/>
      <c r="C779" s="399"/>
      <c r="D779" s="399" t="s">
        <v>477</v>
      </c>
      <c r="E779" s="399" t="s">
        <v>755</v>
      </c>
      <c r="F779" s="399"/>
      <c r="G779" s="455"/>
      <c r="H779" s="455"/>
      <c r="I779" s="455"/>
      <c r="J779" s="480">
        <v>0.0</v>
      </c>
      <c r="K779" s="438">
        <v>-0.3</v>
      </c>
      <c r="L779" s="431">
        <v>0.0</v>
      </c>
      <c r="M779" s="431">
        <v>0.0</v>
      </c>
      <c r="N779" s="455">
        <v>50.0</v>
      </c>
      <c r="O779" s="399" t="s">
        <v>752</v>
      </c>
      <c r="P779" s="431">
        <v>1.0</v>
      </c>
      <c r="Q779" s="455">
        <v>0.0</v>
      </c>
      <c r="R779" s="399" t="s">
        <v>753</v>
      </c>
      <c r="S779" s="400"/>
      <c r="T779" s="399"/>
      <c r="U779" s="400"/>
      <c r="V779" s="400"/>
      <c r="W779" s="400"/>
      <c r="X779" s="400"/>
      <c r="Y779" s="400"/>
      <c r="Z779" s="400"/>
      <c r="AA779" s="400"/>
      <c r="AB779" s="399"/>
      <c r="AC779" s="401"/>
      <c r="AD779" s="401"/>
      <c r="AE779" s="401"/>
      <c r="AF779" s="401"/>
      <c r="AG779" s="401"/>
      <c r="AH779" s="401"/>
      <c r="AI779" s="399"/>
    </row>
    <row r="780" ht="12.0" customHeight="1">
      <c r="A780" s="399"/>
      <c r="B780" s="436"/>
      <c r="C780" s="399"/>
      <c r="D780" s="399" t="s">
        <v>477</v>
      </c>
      <c r="E780" s="399" t="s">
        <v>756</v>
      </c>
      <c r="F780" s="399"/>
      <c r="G780" s="436"/>
      <c r="H780" s="483"/>
      <c r="I780" s="455">
        <v>0.0</v>
      </c>
      <c r="J780" s="480">
        <v>0.0</v>
      </c>
      <c r="K780" s="438">
        <v>-0.3</v>
      </c>
      <c r="L780" s="431">
        <v>0.0</v>
      </c>
      <c r="M780" s="431">
        <v>0.0</v>
      </c>
      <c r="N780" s="455">
        <v>50.0</v>
      </c>
      <c r="O780" s="399" t="s">
        <v>752</v>
      </c>
      <c r="P780" s="431">
        <v>1.0</v>
      </c>
      <c r="Q780" s="455">
        <v>0.0</v>
      </c>
      <c r="R780" s="399" t="s">
        <v>753</v>
      </c>
      <c r="S780" s="400"/>
      <c r="T780" s="399"/>
      <c r="U780" s="400"/>
      <c r="V780" s="400"/>
      <c r="W780" s="400"/>
      <c r="X780" s="400"/>
      <c r="Y780" s="400"/>
      <c r="Z780" s="400"/>
      <c r="AA780" s="400"/>
      <c r="AB780" s="399"/>
      <c r="AC780" s="401"/>
      <c r="AD780" s="401"/>
      <c r="AE780" s="401"/>
      <c r="AF780" s="401"/>
      <c r="AG780" s="401"/>
      <c r="AH780" s="401"/>
      <c r="AI780" s="399"/>
    </row>
    <row r="781" ht="12.0" customHeight="1">
      <c r="A781" s="399"/>
      <c r="B781" s="436"/>
      <c r="C781" s="399"/>
      <c r="D781" s="399" t="s">
        <v>477</v>
      </c>
      <c r="E781" s="399" t="s">
        <v>757</v>
      </c>
      <c r="F781" s="399"/>
      <c r="G781" s="436" t="s">
        <v>1334</v>
      </c>
      <c r="H781" s="483"/>
      <c r="I781" s="480">
        <v>579.0</v>
      </c>
      <c r="J781" s="480">
        <v>86850.0</v>
      </c>
      <c r="K781" s="438">
        <v>-0.3</v>
      </c>
      <c r="L781" s="431">
        <v>752.7</v>
      </c>
      <c r="M781" s="431">
        <v>2.17125</v>
      </c>
      <c r="N781" s="455">
        <v>25.0</v>
      </c>
      <c r="O781" s="399" t="s">
        <v>752</v>
      </c>
      <c r="P781" s="431">
        <v>1.0</v>
      </c>
      <c r="Q781" s="455">
        <v>6.862222222222222</v>
      </c>
      <c r="R781" s="399" t="s">
        <v>753</v>
      </c>
      <c r="S781" s="400"/>
      <c r="T781" s="399"/>
      <c r="U781" s="400"/>
      <c r="V781" s="400"/>
      <c r="W781" s="400"/>
      <c r="X781" s="400"/>
      <c r="Y781" s="400"/>
      <c r="Z781" s="400"/>
      <c r="AA781" s="400"/>
      <c r="AB781" s="399"/>
      <c r="AC781" s="401"/>
      <c r="AD781" s="401"/>
      <c r="AE781" s="401"/>
      <c r="AF781" s="401"/>
      <c r="AG781" s="401"/>
      <c r="AH781" s="401"/>
      <c r="AI781" s="399"/>
    </row>
    <row r="782" ht="12.0" customHeight="1">
      <c r="A782" s="399"/>
      <c r="B782" s="436"/>
      <c r="C782" s="399"/>
      <c r="D782" s="399" t="s">
        <v>477</v>
      </c>
      <c r="E782" s="399" t="s">
        <v>1036</v>
      </c>
      <c r="F782" s="399"/>
      <c r="G782" s="436"/>
      <c r="H782" s="483"/>
      <c r="I782" s="480"/>
      <c r="J782" s="480">
        <v>0.0</v>
      </c>
      <c r="K782" s="438">
        <v>-0.3</v>
      </c>
      <c r="L782" s="431">
        <v>0.0</v>
      </c>
      <c r="M782" s="431">
        <v>0.0</v>
      </c>
      <c r="N782" s="455">
        <v>50.0</v>
      </c>
      <c r="O782" s="399" t="s">
        <v>752</v>
      </c>
      <c r="P782" s="431">
        <v>1.0</v>
      </c>
      <c r="Q782" s="455">
        <v>0.0</v>
      </c>
      <c r="R782" s="399" t="s">
        <v>753</v>
      </c>
      <c r="S782" s="400"/>
      <c r="T782" s="399"/>
      <c r="U782" s="400"/>
      <c r="V782" s="400"/>
      <c r="W782" s="400"/>
      <c r="X782" s="400"/>
      <c r="Y782" s="400"/>
      <c r="Z782" s="400"/>
      <c r="AA782" s="400"/>
      <c r="AB782" s="399"/>
      <c r="AC782" s="401"/>
      <c r="AD782" s="401"/>
      <c r="AE782" s="401"/>
      <c r="AF782" s="401"/>
      <c r="AG782" s="401"/>
      <c r="AH782" s="401"/>
      <c r="AI782" s="399"/>
    </row>
    <row r="783" ht="12.0" customHeight="1">
      <c r="A783" s="399"/>
      <c r="B783" s="436"/>
      <c r="C783" s="399"/>
      <c r="D783" s="399" t="s">
        <v>477</v>
      </c>
      <c r="E783" s="399" t="s">
        <v>768</v>
      </c>
      <c r="F783" s="399"/>
      <c r="G783" s="455"/>
      <c r="H783" s="483"/>
      <c r="I783" s="483">
        <v>3.0</v>
      </c>
      <c r="J783" s="480">
        <v>187.0</v>
      </c>
      <c r="K783" s="438">
        <v>0.0</v>
      </c>
      <c r="L783" s="431">
        <v>3.0</v>
      </c>
      <c r="M783" s="431">
        <v>0.004675</v>
      </c>
      <c r="N783" s="436">
        <v>0.7</v>
      </c>
      <c r="O783" s="399" t="s">
        <v>769</v>
      </c>
      <c r="P783" s="431">
        <v>1.0</v>
      </c>
      <c r="Q783" s="455">
        <v>0.06545000000000001</v>
      </c>
      <c r="R783" s="399" t="s">
        <v>770</v>
      </c>
      <c r="S783" s="400"/>
      <c r="T783" s="399"/>
      <c r="U783" s="400"/>
      <c r="V783" s="400"/>
      <c r="W783" s="400"/>
      <c r="X783" s="400"/>
      <c r="Y783" s="400"/>
      <c r="Z783" s="400"/>
      <c r="AA783" s="400"/>
      <c r="AB783" s="399"/>
      <c r="AC783" s="401"/>
      <c r="AD783" s="401"/>
      <c r="AE783" s="401"/>
      <c r="AF783" s="401"/>
      <c r="AG783" s="401"/>
      <c r="AH783" s="401"/>
      <c r="AI783" s="399"/>
    </row>
    <row r="784" ht="12.0" customHeight="1">
      <c r="A784" s="399"/>
      <c r="B784" s="436"/>
      <c r="C784" s="399"/>
      <c r="D784" s="399" t="s">
        <v>477</v>
      </c>
      <c r="E784" s="399" t="s">
        <v>1325</v>
      </c>
      <c r="F784" s="399"/>
      <c r="G784" s="436"/>
      <c r="H784" s="483"/>
      <c r="I784" s="480"/>
      <c r="J784" s="455"/>
      <c r="K784" s="438">
        <v>-0.3</v>
      </c>
      <c r="L784" s="431">
        <v>0.0</v>
      </c>
      <c r="M784" s="431">
        <v>0.0</v>
      </c>
      <c r="N784" s="455">
        <v>50.0</v>
      </c>
      <c r="O784" s="399" t="s">
        <v>752</v>
      </c>
      <c r="P784" s="431">
        <v>1.0</v>
      </c>
      <c r="Q784" s="455">
        <v>0.0</v>
      </c>
      <c r="R784" s="399" t="s">
        <v>753</v>
      </c>
      <c r="S784" s="400"/>
      <c r="T784" s="399"/>
      <c r="U784" s="400"/>
      <c r="V784" s="400"/>
      <c r="W784" s="400"/>
      <c r="X784" s="400"/>
      <c r="Y784" s="400"/>
      <c r="Z784" s="400"/>
      <c r="AA784" s="400"/>
      <c r="AB784" s="399"/>
      <c r="AC784" s="401"/>
      <c r="AD784" s="401"/>
      <c r="AE784" s="401"/>
      <c r="AF784" s="401"/>
      <c r="AG784" s="401"/>
      <c r="AH784" s="401"/>
      <c r="AI784" s="399"/>
    </row>
    <row r="785" ht="12.0" customHeight="1">
      <c r="A785" s="399"/>
      <c r="B785" s="436"/>
      <c r="C785" s="399"/>
      <c r="D785" s="399" t="s">
        <v>477</v>
      </c>
      <c r="E785" s="399" t="s">
        <v>1312</v>
      </c>
      <c r="F785" s="399"/>
      <c r="G785" s="436"/>
      <c r="H785" s="483"/>
      <c r="I785" s="480"/>
      <c r="J785" s="455"/>
      <c r="K785" s="438">
        <v>-0.3</v>
      </c>
      <c r="L785" s="431">
        <v>0.0</v>
      </c>
      <c r="M785" s="431">
        <v>0.0</v>
      </c>
      <c r="N785" s="455">
        <v>50.0</v>
      </c>
      <c r="O785" s="399" t="s">
        <v>752</v>
      </c>
      <c r="P785" s="431">
        <v>1.0</v>
      </c>
      <c r="Q785" s="455">
        <v>0.0</v>
      </c>
      <c r="R785" s="399" t="s">
        <v>753</v>
      </c>
      <c r="S785" s="400"/>
      <c r="T785" s="399"/>
      <c r="U785" s="400"/>
      <c r="V785" s="400"/>
      <c r="W785" s="400"/>
      <c r="X785" s="400"/>
      <c r="Y785" s="400"/>
      <c r="Z785" s="400"/>
      <c r="AA785" s="400"/>
      <c r="AB785" s="399"/>
      <c r="AC785" s="401"/>
      <c r="AD785" s="401"/>
      <c r="AE785" s="401"/>
      <c r="AF785" s="401"/>
      <c r="AG785" s="401"/>
      <c r="AH785" s="401"/>
      <c r="AI785" s="399"/>
    </row>
    <row r="786" ht="12.0" customHeight="1">
      <c r="A786" s="399"/>
      <c r="B786" s="436"/>
      <c r="C786" s="399"/>
      <c r="D786" s="399" t="s">
        <v>477</v>
      </c>
      <c r="E786" s="399" t="s">
        <v>767</v>
      </c>
      <c r="F786" s="399"/>
      <c r="G786" s="455"/>
      <c r="H786" s="483"/>
      <c r="I786" s="480"/>
      <c r="J786" s="455"/>
      <c r="K786" s="438">
        <v>-0.3</v>
      </c>
      <c r="L786" s="431">
        <v>0.0</v>
      </c>
      <c r="M786" s="431">
        <v>0.0</v>
      </c>
      <c r="N786" s="455">
        <v>50.0</v>
      </c>
      <c r="O786" s="399" t="s">
        <v>752</v>
      </c>
      <c r="P786" s="431">
        <v>1.0</v>
      </c>
      <c r="Q786" s="455">
        <v>0.0</v>
      </c>
      <c r="R786" s="399" t="s">
        <v>753</v>
      </c>
      <c r="S786" s="400"/>
      <c r="T786" s="399"/>
      <c r="U786" s="400"/>
      <c r="V786" s="400"/>
      <c r="W786" s="400"/>
      <c r="X786" s="400"/>
      <c r="Y786" s="400"/>
      <c r="Z786" s="400"/>
      <c r="AA786" s="400"/>
      <c r="AB786" s="399"/>
      <c r="AC786" s="401"/>
      <c r="AD786" s="401"/>
      <c r="AE786" s="401"/>
      <c r="AF786" s="401"/>
      <c r="AG786" s="401"/>
      <c r="AH786" s="401"/>
      <c r="AI786" s="399"/>
    </row>
    <row r="787" ht="12.0" customHeight="1">
      <c r="A787" s="399"/>
      <c r="B787" s="436"/>
      <c r="C787" s="399"/>
      <c r="D787" s="399" t="s">
        <v>477</v>
      </c>
      <c r="E787" s="399" t="s">
        <v>1335</v>
      </c>
      <c r="F787" s="399"/>
      <c r="G787" s="436"/>
      <c r="H787" s="483"/>
      <c r="I787" s="455"/>
      <c r="J787" s="455"/>
      <c r="K787" s="438">
        <v>-0.3</v>
      </c>
      <c r="L787" s="478">
        <v>0.0</v>
      </c>
      <c r="M787" s="478">
        <v>0.0</v>
      </c>
      <c r="N787" s="455">
        <v>50.0</v>
      </c>
      <c r="O787" s="399" t="s">
        <v>752</v>
      </c>
      <c r="P787" s="431">
        <v>1.0</v>
      </c>
      <c r="Q787" s="479">
        <v>0.0</v>
      </c>
      <c r="R787" s="399" t="s">
        <v>753</v>
      </c>
      <c r="S787" s="400"/>
      <c r="T787" s="399"/>
      <c r="U787" s="400"/>
      <c r="V787" s="400"/>
      <c r="W787" s="400"/>
      <c r="X787" s="400"/>
      <c r="Y787" s="400"/>
      <c r="Z787" s="400"/>
      <c r="AA787" s="400"/>
      <c r="AB787" s="399"/>
      <c r="AC787" s="401"/>
      <c r="AD787" s="401"/>
      <c r="AE787" s="401"/>
      <c r="AF787" s="401"/>
      <c r="AG787" s="401"/>
      <c r="AH787" s="401"/>
      <c r="AI787" s="399"/>
    </row>
    <row r="788" ht="12.0" customHeight="1">
      <c r="A788" s="399"/>
      <c r="B788" s="436"/>
      <c r="C788" s="399"/>
      <c r="D788" s="399"/>
      <c r="E788" s="399"/>
      <c r="F788" s="399"/>
      <c r="G788" s="436"/>
      <c r="H788" s="455"/>
      <c r="I788" s="480">
        <v>582.0</v>
      </c>
      <c r="J788" s="480">
        <v>87037.0</v>
      </c>
      <c r="K788" s="438"/>
      <c r="L788" s="480">
        <v>755.7</v>
      </c>
      <c r="M788" s="480">
        <v>2.1759250000000003</v>
      </c>
      <c r="N788" s="480"/>
      <c r="O788" s="427"/>
      <c r="P788" s="399"/>
      <c r="Q788" s="480">
        <v>6.927672222222222</v>
      </c>
      <c r="R788" s="399"/>
      <c r="S788" s="400"/>
      <c r="T788" s="399"/>
      <c r="U788" s="400"/>
      <c r="V788" s="400"/>
      <c r="W788" s="400"/>
      <c r="X788" s="400"/>
      <c r="Y788" s="400"/>
      <c r="Z788" s="400"/>
      <c r="AA788" s="400"/>
      <c r="AB788" s="399"/>
      <c r="AC788" s="401"/>
      <c r="AD788" s="401"/>
      <c r="AE788" s="401"/>
      <c r="AF788" s="401"/>
      <c r="AG788" s="401"/>
      <c r="AH788" s="401"/>
      <c r="AI788" s="399"/>
    </row>
    <row r="789" ht="12.0" customHeight="1">
      <c r="A789" s="399"/>
      <c r="B789" s="436"/>
      <c r="C789" s="399"/>
      <c r="D789" s="399"/>
      <c r="E789" s="399"/>
      <c r="F789" s="399"/>
      <c r="G789" s="399"/>
      <c r="H789" s="436"/>
      <c r="I789" s="431"/>
      <c r="J789" s="470"/>
      <c r="K789" s="470"/>
      <c r="L789" s="468"/>
      <c r="M789" s="400"/>
      <c r="N789" s="399"/>
      <c r="O789" s="399"/>
      <c r="P789" s="399"/>
      <c r="Q789" s="399"/>
      <c r="R789" s="399"/>
      <c r="S789" s="400"/>
      <c r="T789" s="399"/>
      <c r="U789" s="400"/>
      <c r="V789" s="400"/>
      <c r="W789" s="400"/>
      <c r="X789" s="400"/>
      <c r="Y789" s="400"/>
      <c r="Z789" s="400"/>
      <c r="AA789" s="400"/>
      <c r="AB789" s="399"/>
      <c r="AC789" s="401"/>
      <c r="AD789" s="401"/>
      <c r="AE789" s="401"/>
      <c r="AF789" s="401"/>
      <c r="AG789" s="401"/>
      <c r="AH789" s="401"/>
      <c r="AI789" s="399"/>
    </row>
    <row r="790" ht="12.0" customHeight="1">
      <c r="A790" s="399"/>
      <c r="B790" s="436"/>
      <c r="C790" s="399"/>
      <c r="D790" s="399"/>
      <c r="E790" s="441" t="s">
        <v>544</v>
      </c>
      <c r="F790" s="435" t="s">
        <v>553</v>
      </c>
      <c r="G790" s="435" t="s">
        <v>649</v>
      </c>
      <c r="H790" s="479" t="s">
        <v>631</v>
      </c>
      <c r="I790" s="435" t="s">
        <v>632</v>
      </c>
      <c r="J790" s="479" t="s">
        <v>633</v>
      </c>
      <c r="K790" s="442" t="s">
        <v>634</v>
      </c>
      <c r="L790" s="479" t="s">
        <v>635</v>
      </c>
      <c r="M790" s="431"/>
      <c r="N790" s="436"/>
      <c r="O790" s="399"/>
      <c r="P790" s="455"/>
      <c r="Q790" s="399"/>
      <c r="R790" s="399"/>
      <c r="S790" s="400"/>
      <c r="T790" s="399"/>
      <c r="U790" s="400"/>
      <c r="V790" s="400"/>
      <c r="W790" s="400"/>
      <c r="X790" s="400"/>
      <c r="Y790" s="400"/>
      <c r="Z790" s="400"/>
      <c r="AA790" s="400"/>
      <c r="AB790" s="399"/>
      <c r="AC790" s="401"/>
      <c r="AD790" s="401"/>
      <c r="AE790" s="401"/>
      <c r="AF790" s="401"/>
      <c r="AG790" s="401"/>
      <c r="AH790" s="401"/>
      <c r="AI790" s="399"/>
    </row>
    <row r="791" ht="12.0" customHeight="1">
      <c r="A791" s="399"/>
      <c r="B791" s="436"/>
      <c r="C791" s="399"/>
      <c r="D791" s="399"/>
      <c r="E791" s="399" t="s">
        <v>477</v>
      </c>
      <c r="F791" s="427">
        <v>755.7</v>
      </c>
      <c r="G791" s="480">
        <v>87037.0</v>
      </c>
      <c r="H791" s="480">
        <v>2.1759250000000003</v>
      </c>
      <c r="I791" s="456">
        <v>0.0</v>
      </c>
      <c r="J791" s="456">
        <v>1087.9625</v>
      </c>
      <c r="K791" s="456">
        <v>2306.4805</v>
      </c>
      <c r="L791" s="456">
        <v>3394.443</v>
      </c>
      <c r="M791" s="431"/>
      <c r="N791" s="436"/>
      <c r="O791" s="399"/>
      <c r="P791" s="455"/>
      <c r="Q791" s="399"/>
      <c r="R791" s="399"/>
      <c r="S791" s="400"/>
      <c r="T791" s="399"/>
      <c r="U791" s="400"/>
      <c r="V791" s="400"/>
      <c r="W791" s="400"/>
      <c r="X791" s="400"/>
      <c r="Y791" s="400"/>
      <c r="Z791" s="400"/>
      <c r="AA791" s="400"/>
      <c r="AB791" s="399"/>
      <c r="AC791" s="401"/>
      <c r="AD791" s="401"/>
      <c r="AE791" s="401"/>
      <c r="AF791" s="401"/>
      <c r="AG791" s="401"/>
      <c r="AH791" s="401"/>
      <c r="AI791" s="399"/>
    </row>
    <row r="792" ht="12.0" customHeight="1">
      <c r="A792" s="399"/>
      <c r="B792" s="436"/>
      <c r="C792" s="399"/>
      <c r="D792" s="399"/>
      <c r="E792" s="399"/>
      <c r="F792" s="399"/>
      <c r="G792" s="399"/>
      <c r="H792" s="436"/>
      <c r="I792" s="431"/>
      <c r="J792" s="470"/>
      <c r="K792" s="470"/>
      <c r="L792" s="468"/>
      <c r="M792" s="400"/>
      <c r="N792" s="399"/>
      <c r="O792" s="399"/>
      <c r="P792" s="399"/>
      <c r="Q792" s="399"/>
      <c r="R792" s="399"/>
      <c r="S792" s="400"/>
      <c r="T792" s="399"/>
      <c r="U792" s="400"/>
      <c r="V792" s="400"/>
      <c r="W792" s="400"/>
      <c r="X792" s="400"/>
      <c r="Y792" s="400"/>
      <c r="Z792" s="400"/>
      <c r="AA792" s="400"/>
      <c r="AB792" s="399"/>
      <c r="AC792" s="401"/>
      <c r="AD792" s="401"/>
      <c r="AE792" s="401"/>
      <c r="AF792" s="401"/>
      <c r="AG792" s="401"/>
      <c r="AH792" s="401"/>
      <c r="AI792" s="399"/>
    </row>
    <row r="793" ht="12.0" customHeight="1">
      <c r="A793" s="399"/>
      <c r="B793" s="436"/>
      <c r="C793" s="399" t="s">
        <v>1336</v>
      </c>
      <c r="D793" s="399" t="s">
        <v>1337</v>
      </c>
      <c r="E793" s="399"/>
      <c r="F793" s="399"/>
      <c r="G793" s="399"/>
      <c r="H793" s="436" t="s">
        <v>410</v>
      </c>
      <c r="I793" s="423">
        <v>29.108148148148146</v>
      </c>
      <c r="J793" s="470">
        <v>1.0</v>
      </c>
      <c r="K793" s="431">
        <v>29.108148148148146</v>
      </c>
      <c r="L793" s="468">
        <v>0.0</v>
      </c>
      <c r="M793" s="431"/>
      <c r="N793" s="431"/>
      <c r="O793" s="431"/>
      <c r="P793" s="430"/>
      <c r="Q793" s="468">
        <v>6385.6</v>
      </c>
      <c r="R793" s="468"/>
      <c r="S793" s="400"/>
      <c r="T793" s="439">
        <v>0.0</v>
      </c>
      <c r="U793" s="400"/>
      <c r="V793" s="400"/>
      <c r="W793" s="400"/>
      <c r="X793" s="400"/>
      <c r="Y793" s="400">
        <v>28901.391358024688</v>
      </c>
      <c r="Z793" s="400"/>
      <c r="AA793" s="400">
        <v>28901.391358024688</v>
      </c>
      <c r="AB793" s="399"/>
      <c r="AC793" s="401"/>
      <c r="AD793" s="401"/>
      <c r="AE793" s="401"/>
      <c r="AF793" s="401"/>
      <c r="AG793" s="401"/>
      <c r="AH793" s="401"/>
      <c r="AI793" s="399"/>
    </row>
    <row r="794" ht="12.0" customHeight="1">
      <c r="A794" s="399"/>
      <c r="B794" s="436"/>
      <c r="C794" s="399"/>
      <c r="D794" s="399"/>
      <c r="E794" s="399"/>
      <c r="F794" s="399"/>
      <c r="G794" s="399"/>
      <c r="H794" s="399"/>
      <c r="I794" s="399"/>
      <c r="J794" s="399"/>
      <c r="K794" s="436"/>
      <c r="L794" s="436"/>
      <c r="M794" s="436"/>
      <c r="N794" s="399"/>
      <c r="O794" s="399"/>
      <c r="P794" s="436"/>
      <c r="Q794" s="399"/>
      <c r="R794" s="399"/>
      <c r="S794" s="400"/>
      <c r="T794" s="399"/>
      <c r="U794" s="400"/>
      <c r="V794" s="400"/>
      <c r="W794" s="400"/>
      <c r="X794" s="400"/>
      <c r="Y794" s="400"/>
      <c r="Z794" s="400"/>
      <c r="AA794" s="400"/>
      <c r="AB794" s="399"/>
      <c r="AC794" s="401"/>
      <c r="AD794" s="401"/>
      <c r="AE794" s="401"/>
      <c r="AF794" s="401"/>
      <c r="AG794" s="401"/>
      <c r="AH794" s="401"/>
      <c r="AI794" s="399"/>
    </row>
    <row r="795" ht="12.0" customHeight="1">
      <c r="A795" s="399"/>
      <c r="B795" s="436"/>
      <c r="C795" s="399"/>
      <c r="D795" s="399"/>
      <c r="E795" s="399"/>
      <c r="F795" s="399"/>
      <c r="G795" s="399"/>
      <c r="H795" s="399"/>
      <c r="I795" s="399"/>
      <c r="J795" s="399"/>
      <c r="K795" s="436" t="s">
        <v>607</v>
      </c>
      <c r="L795" s="436" t="s">
        <v>541</v>
      </c>
      <c r="M795" s="436" t="s">
        <v>608</v>
      </c>
      <c r="N795" s="399"/>
      <c r="O795" s="399"/>
      <c r="P795" s="436"/>
      <c r="Q795" s="399"/>
      <c r="R795" s="399"/>
      <c r="S795" s="400"/>
      <c r="T795" s="399"/>
      <c r="U795" s="400"/>
      <c r="V795" s="400"/>
      <c r="W795" s="400"/>
      <c r="X795" s="400"/>
      <c r="Y795" s="400"/>
      <c r="Z795" s="400"/>
      <c r="AA795" s="400"/>
      <c r="AB795" s="399"/>
      <c r="AC795" s="401"/>
      <c r="AD795" s="401"/>
      <c r="AE795" s="401"/>
      <c r="AF795" s="401"/>
      <c r="AG795" s="401"/>
      <c r="AH795" s="401"/>
      <c r="AI795" s="399"/>
    </row>
    <row r="796" ht="12.0" customHeight="1">
      <c r="A796" s="399"/>
      <c r="B796" s="436"/>
      <c r="C796" s="399"/>
      <c r="D796" s="399"/>
      <c r="E796" s="441" t="s">
        <v>609</v>
      </c>
      <c r="F796" s="399"/>
      <c r="G796" s="435" t="s">
        <v>357</v>
      </c>
      <c r="H796" s="435" t="s">
        <v>610</v>
      </c>
      <c r="I796" s="435" t="s">
        <v>612</v>
      </c>
      <c r="J796" s="435" t="s">
        <v>1030</v>
      </c>
      <c r="K796" s="435" t="s">
        <v>613</v>
      </c>
      <c r="L796" s="435" t="s">
        <v>614</v>
      </c>
      <c r="M796" s="435" t="s">
        <v>615</v>
      </c>
      <c r="N796" s="399"/>
      <c r="O796" s="399"/>
      <c r="P796" s="435" t="s">
        <v>373</v>
      </c>
      <c r="Q796" s="399"/>
      <c r="R796" s="399"/>
      <c r="S796" s="400"/>
      <c r="T796" s="399"/>
      <c r="U796" s="400"/>
      <c r="V796" s="400"/>
      <c r="W796" s="400"/>
      <c r="X796" s="400"/>
      <c r="Y796" s="400"/>
      <c r="Z796" s="400"/>
      <c r="AA796" s="400"/>
      <c r="AB796" s="399"/>
      <c r="AC796" s="401"/>
      <c r="AD796" s="401"/>
      <c r="AE796" s="401"/>
      <c r="AF796" s="401"/>
      <c r="AG796" s="401"/>
      <c r="AH796" s="401"/>
      <c r="AI796" s="399"/>
    </row>
    <row r="797" ht="12.0" customHeight="1">
      <c r="A797" s="399"/>
      <c r="B797" s="436"/>
      <c r="C797" s="399"/>
      <c r="D797" s="399" t="s">
        <v>477</v>
      </c>
      <c r="E797" s="399" t="s">
        <v>755</v>
      </c>
      <c r="F797" s="399"/>
      <c r="G797" s="455"/>
      <c r="H797" s="455"/>
      <c r="I797" s="455"/>
      <c r="J797" s="480">
        <v>0.0</v>
      </c>
      <c r="K797" s="438">
        <v>-0.3</v>
      </c>
      <c r="L797" s="431">
        <v>0.0</v>
      </c>
      <c r="M797" s="431">
        <v>0.0</v>
      </c>
      <c r="N797" s="455">
        <v>50.0</v>
      </c>
      <c r="O797" s="399" t="s">
        <v>752</v>
      </c>
      <c r="P797" s="431">
        <v>1.0</v>
      </c>
      <c r="Q797" s="455">
        <v>0.0</v>
      </c>
      <c r="R797" s="399" t="s">
        <v>753</v>
      </c>
      <c r="S797" s="400"/>
      <c r="T797" s="399"/>
      <c r="U797" s="400"/>
      <c r="V797" s="400"/>
      <c r="W797" s="400"/>
      <c r="X797" s="400"/>
      <c r="Y797" s="400"/>
      <c r="Z797" s="400"/>
      <c r="AA797" s="400"/>
      <c r="AB797" s="399"/>
      <c r="AC797" s="401"/>
      <c r="AD797" s="401"/>
      <c r="AE797" s="401"/>
      <c r="AF797" s="401"/>
      <c r="AG797" s="401"/>
      <c r="AH797" s="401"/>
      <c r="AI797" s="399"/>
    </row>
    <row r="798" ht="12.0" customHeight="1">
      <c r="A798" s="399"/>
      <c r="B798" s="436"/>
      <c r="C798" s="399"/>
      <c r="D798" s="399" t="s">
        <v>477</v>
      </c>
      <c r="E798" s="399" t="s">
        <v>756</v>
      </c>
      <c r="F798" s="399"/>
      <c r="G798" s="436"/>
      <c r="H798" s="483"/>
      <c r="I798" s="455"/>
      <c r="J798" s="480">
        <v>0.0</v>
      </c>
      <c r="K798" s="438">
        <v>-0.3</v>
      </c>
      <c r="L798" s="431">
        <v>0.0</v>
      </c>
      <c r="M798" s="431">
        <v>0.0</v>
      </c>
      <c r="N798" s="455">
        <v>50.0</v>
      </c>
      <c r="O798" s="399" t="s">
        <v>752</v>
      </c>
      <c r="P798" s="431">
        <v>1.0</v>
      </c>
      <c r="Q798" s="455">
        <v>0.0</v>
      </c>
      <c r="R798" s="399" t="s">
        <v>753</v>
      </c>
      <c r="S798" s="400"/>
      <c r="T798" s="399"/>
      <c r="U798" s="400"/>
      <c r="V798" s="400"/>
      <c r="W798" s="400"/>
      <c r="X798" s="400"/>
      <c r="Y798" s="400"/>
      <c r="Z798" s="400"/>
      <c r="AA798" s="400"/>
      <c r="AB798" s="399"/>
      <c r="AC798" s="401"/>
      <c r="AD798" s="401"/>
      <c r="AE798" s="401"/>
      <c r="AF798" s="401"/>
      <c r="AG798" s="401"/>
      <c r="AH798" s="401"/>
      <c r="AI798" s="399"/>
    </row>
    <row r="799" ht="12.0" customHeight="1">
      <c r="A799" s="399"/>
      <c r="B799" s="436"/>
      <c r="C799" s="399"/>
      <c r="D799" s="399" t="s">
        <v>477</v>
      </c>
      <c r="E799" s="399" t="s">
        <v>757</v>
      </c>
      <c r="F799" s="399"/>
      <c r="G799" s="436"/>
      <c r="H799" s="483"/>
      <c r="I799" s="480"/>
      <c r="J799" s="480">
        <v>0.0</v>
      </c>
      <c r="K799" s="438">
        <v>-0.3</v>
      </c>
      <c r="L799" s="431">
        <v>0.0</v>
      </c>
      <c r="M799" s="431">
        <v>0.0</v>
      </c>
      <c r="N799" s="455">
        <v>50.0</v>
      </c>
      <c r="O799" s="399" t="s">
        <v>752</v>
      </c>
      <c r="P799" s="431">
        <v>1.0</v>
      </c>
      <c r="Q799" s="455">
        <v>0.0</v>
      </c>
      <c r="R799" s="399" t="s">
        <v>753</v>
      </c>
      <c r="S799" s="400"/>
      <c r="T799" s="399"/>
      <c r="U799" s="400"/>
      <c r="V799" s="400"/>
      <c r="W799" s="400"/>
      <c r="X799" s="400"/>
      <c r="Y799" s="400"/>
      <c r="Z799" s="400"/>
      <c r="AA799" s="400"/>
      <c r="AB799" s="399"/>
      <c r="AC799" s="401"/>
      <c r="AD799" s="401"/>
      <c r="AE799" s="401"/>
      <c r="AF799" s="401"/>
      <c r="AG799" s="401"/>
      <c r="AH799" s="401"/>
      <c r="AI799" s="399"/>
    </row>
    <row r="800" ht="12.0" customHeight="1">
      <c r="A800" s="399"/>
      <c r="B800" s="436"/>
      <c r="C800" s="399"/>
      <c r="D800" s="399" t="s">
        <v>477</v>
      </c>
      <c r="E800" s="399" t="s">
        <v>1036</v>
      </c>
      <c r="F800" s="399"/>
      <c r="G800" s="436"/>
      <c r="H800" s="483"/>
      <c r="I800" s="480">
        <v>3822.0</v>
      </c>
      <c r="J800" s="480">
        <v>573300.0</v>
      </c>
      <c r="K800" s="438">
        <v>-0.3</v>
      </c>
      <c r="L800" s="431">
        <v>4968.6</v>
      </c>
      <c r="M800" s="431">
        <v>14.3325</v>
      </c>
      <c r="N800" s="455">
        <v>50.0</v>
      </c>
      <c r="O800" s="399" t="s">
        <v>752</v>
      </c>
      <c r="P800" s="431">
        <v>1.0</v>
      </c>
      <c r="Q800" s="455">
        <v>22.648888888888887</v>
      </c>
      <c r="R800" s="399" t="s">
        <v>753</v>
      </c>
      <c r="S800" s="400"/>
      <c r="T800" s="399"/>
      <c r="U800" s="400"/>
      <c r="V800" s="400"/>
      <c r="W800" s="400"/>
      <c r="X800" s="400"/>
      <c r="Y800" s="400"/>
      <c r="Z800" s="400"/>
      <c r="AA800" s="400"/>
      <c r="AB800" s="399"/>
      <c r="AC800" s="401"/>
      <c r="AD800" s="401"/>
      <c r="AE800" s="401"/>
      <c r="AF800" s="401"/>
      <c r="AG800" s="401"/>
      <c r="AH800" s="401"/>
      <c r="AI800" s="399"/>
    </row>
    <row r="801" ht="12.0" customHeight="1">
      <c r="A801" s="399"/>
      <c r="B801" s="436"/>
      <c r="C801" s="399"/>
      <c r="D801" s="399" t="s">
        <v>477</v>
      </c>
      <c r="E801" s="399" t="s">
        <v>1265</v>
      </c>
      <c r="F801" s="399"/>
      <c r="G801" s="455"/>
      <c r="H801" s="483"/>
      <c r="I801" s="483">
        <v>532.0</v>
      </c>
      <c r="J801" s="480"/>
      <c r="K801" s="438">
        <v>-0.3</v>
      </c>
      <c r="L801" s="431">
        <v>691.6</v>
      </c>
      <c r="M801" s="431">
        <v>0.8538271604938272</v>
      </c>
      <c r="N801" s="455">
        <v>50.0</v>
      </c>
      <c r="O801" s="399" t="s">
        <v>752</v>
      </c>
      <c r="P801" s="431">
        <v>1.0</v>
      </c>
      <c r="Q801" s="455">
        <v>3.152592592592592</v>
      </c>
      <c r="R801" s="399" t="s">
        <v>753</v>
      </c>
      <c r="S801" s="400"/>
      <c r="T801" s="399"/>
      <c r="U801" s="400"/>
      <c r="V801" s="400"/>
      <c r="W801" s="400"/>
      <c r="X801" s="400"/>
      <c r="Y801" s="400"/>
      <c r="Z801" s="400"/>
      <c r="AA801" s="400"/>
      <c r="AB801" s="399"/>
      <c r="AC801" s="401"/>
      <c r="AD801" s="401"/>
      <c r="AE801" s="401"/>
      <c r="AF801" s="401"/>
      <c r="AG801" s="401"/>
      <c r="AH801" s="401"/>
      <c r="AI801" s="399"/>
    </row>
    <row r="802" ht="12.0" customHeight="1">
      <c r="A802" s="399"/>
      <c r="B802" s="436"/>
      <c r="C802" s="399"/>
      <c r="D802" s="399" t="s">
        <v>477</v>
      </c>
      <c r="E802" s="399" t="s">
        <v>1325</v>
      </c>
      <c r="F802" s="399"/>
      <c r="G802" s="436"/>
      <c r="H802" s="483"/>
      <c r="I802" s="480"/>
      <c r="J802" s="455"/>
      <c r="K802" s="438">
        <v>-0.3</v>
      </c>
      <c r="L802" s="431">
        <v>0.0</v>
      </c>
      <c r="M802" s="431">
        <v>0.0</v>
      </c>
      <c r="N802" s="455">
        <v>50.0</v>
      </c>
      <c r="O802" s="399" t="s">
        <v>752</v>
      </c>
      <c r="P802" s="431">
        <v>1.0</v>
      </c>
      <c r="Q802" s="455">
        <v>0.0</v>
      </c>
      <c r="R802" s="399" t="s">
        <v>753</v>
      </c>
      <c r="S802" s="400"/>
      <c r="T802" s="399"/>
      <c r="U802" s="400"/>
      <c r="V802" s="400"/>
      <c r="W802" s="400"/>
      <c r="X802" s="400"/>
      <c r="Y802" s="400"/>
      <c r="Z802" s="400"/>
      <c r="AA802" s="400"/>
      <c r="AB802" s="399"/>
      <c r="AC802" s="401"/>
      <c r="AD802" s="401"/>
      <c r="AE802" s="401"/>
      <c r="AF802" s="401"/>
      <c r="AG802" s="401"/>
      <c r="AH802" s="401"/>
      <c r="AI802" s="399"/>
    </row>
    <row r="803" ht="12.0" customHeight="1">
      <c r="A803" s="399"/>
      <c r="B803" s="436"/>
      <c r="C803" s="399"/>
      <c r="D803" s="399" t="s">
        <v>477</v>
      </c>
      <c r="E803" s="399" t="s">
        <v>800</v>
      </c>
      <c r="F803" s="399"/>
      <c r="G803" s="436"/>
      <c r="H803" s="483"/>
      <c r="I803" s="480">
        <v>558.0</v>
      </c>
      <c r="J803" s="455"/>
      <c r="K803" s="438">
        <v>-0.3</v>
      </c>
      <c r="L803" s="431">
        <v>725.4</v>
      </c>
      <c r="M803" s="431">
        <v>0.8955555555555555</v>
      </c>
      <c r="N803" s="455">
        <v>50.0</v>
      </c>
      <c r="O803" s="399" t="s">
        <v>752</v>
      </c>
      <c r="P803" s="431">
        <v>1.0</v>
      </c>
      <c r="Q803" s="455">
        <v>3.3066666666666666</v>
      </c>
      <c r="R803" s="399" t="s">
        <v>753</v>
      </c>
      <c r="S803" s="400"/>
      <c r="T803" s="399"/>
      <c r="U803" s="400"/>
      <c r="V803" s="400"/>
      <c r="W803" s="400"/>
      <c r="X803" s="400"/>
      <c r="Y803" s="400"/>
      <c r="Z803" s="400"/>
      <c r="AA803" s="400"/>
      <c r="AB803" s="399"/>
      <c r="AC803" s="401"/>
      <c r="AD803" s="401"/>
      <c r="AE803" s="401"/>
      <c r="AF803" s="401"/>
      <c r="AG803" s="401"/>
      <c r="AH803" s="401"/>
      <c r="AI803" s="399"/>
    </row>
    <row r="804" ht="12.0" customHeight="1">
      <c r="A804" s="399"/>
      <c r="B804" s="436"/>
      <c r="C804" s="399"/>
      <c r="D804" s="399" t="s">
        <v>477</v>
      </c>
      <c r="E804" s="399" t="s">
        <v>1031</v>
      </c>
      <c r="F804" s="399"/>
      <c r="G804" s="436"/>
      <c r="H804" s="483"/>
      <c r="I804" s="480"/>
      <c r="J804" s="455"/>
      <c r="K804" s="438">
        <v>-0.3</v>
      </c>
      <c r="L804" s="431">
        <v>0.0</v>
      </c>
      <c r="M804" s="431">
        <v>0.0</v>
      </c>
      <c r="N804" s="455">
        <v>50.0</v>
      </c>
      <c r="O804" s="399" t="s">
        <v>752</v>
      </c>
      <c r="P804" s="431">
        <v>1.0</v>
      </c>
      <c r="Q804" s="455">
        <v>0.0</v>
      </c>
      <c r="R804" s="399" t="s">
        <v>753</v>
      </c>
      <c r="S804" s="400"/>
      <c r="T804" s="399"/>
      <c r="U804" s="400"/>
      <c r="V804" s="400"/>
      <c r="W804" s="400"/>
      <c r="X804" s="400"/>
      <c r="Y804" s="400"/>
      <c r="Z804" s="400"/>
      <c r="AA804" s="400"/>
      <c r="AB804" s="399"/>
      <c r="AC804" s="401"/>
      <c r="AD804" s="401"/>
      <c r="AE804" s="401"/>
      <c r="AF804" s="401"/>
      <c r="AG804" s="401"/>
      <c r="AH804" s="401"/>
      <c r="AI804" s="399"/>
    </row>
    <row r="805" ht="12.0" customHeight="1">
      <c r="A805" s="399"/>
      <c r="B805" s="436"/>
      <c r="C805" s="399"/>
      <c r="D805" s="399" t="s">
        <v>477</v>
      </c>
      <c r="E805" s="399" t="s">
        <v>1335</v>
      </c>
      <c r="F805" s="399"/>
      <c r="G805" s="436"/>
      <c r="H805" s="483"/>
      <c r="I805" s="455"/>
      <c r="J805" s="455"/>
      <c r="K805" s="438">
        <v>-0.3</v>
      </c>
      <c r="L805" s="478">
        <v>0.0</v>
      </c>
      <c r="M805" s="478">
        <v>0.0</v>
      </c>
      <c r="N805" s="455">
        <v>50.0</v>
      </c>
      <c r="O805" s="399" t="s">
        <v>752</v>
      </c>
      <c r="P805" s="431">
        <v>1.0</v>
      </c>
      <c r="Q805" s="479">
        <v>0.0</v>
      </c>
      <c r="R805" s="399" t="s">
        <v>753</v>
      </c>
      <c r="S805" s="400"/>
      <c r="T805" s="399"/>
      <c r="U805" s="400"/>
      <c r="V805" s="400"/>
      <c r="W805" s="400"/>
      <c r="X805" s="400"/>
      <c r="Y805" s="400"/>
      <c r="Z805" s="400"/>
      <c r="AA805" s="400"/>
      <c r="AB805" s="399"/>
      <c r="AC805" s="401"/>
      <c r="AD805" s="401"/>
      <c r="AE805" s="401"/>
      <c r="AF805" s="401"/>
      <c r="AG805" s="401"/>
      <c r="AH805" s="401"/>
      <c r="AI805" s="399"/>
    </row>
    <row r="806" ht="12.0" customHeight="1">
      <c r="A806" s="399"/>
      <c r="B806" s="436"/>
      <c r="C806" s="399"/>
      <c r="D806" s="399"/>
      <c r="E806" s="399"/>
      <c r="F806" s="399"/>
      <c r="G806" s="436"/>
      <c r="H806" s="455"/>
      <c r="I806" s="480">
        <v>4912.0</v>
      </c>
      <c r="J806" s="480">
        <v>573300.0</v>
      </c>
      <c r="K806" s="438"/>
      <c r="L806" s="480">
        <v>6385.6</v>
      </c>
      <c r="M806" s="480">
        <v>16.081882716049382</v>
      </c>
      <c r="N806" s="480"/>
      <c r="O806" s="427"/>
      <c r="P806" s="399"/>
      <c r="Q806" s="480">
        <v>29.108148148148146</v>
      </c>
      <c r="R806" s="399"/>
      <c r="S806" s="400"/>
      <c r="T806" s="399"/>
      <c r="U806" s="400"/>
      <c r="V806" s="400"/>
      <c r="W806" s="400"/>
      <c r="X806" s="400"/>
      <c r="Y806" s="400"/>
      <c r="Z806" s="400"/>
      <c r="AA806" s="400"/>
      <c r="AB806" s="399"/>
      <c r="AC806" s="401"/>
      <c r="AD806" s="401"/>
      <c r="AE806" s="401"/>
      <c r="AF806" s="401"/>
      <c r="AG806" s="401"/>
      <c r="AH806" s="401"/>
      <c r="AI806" s="399"/>
    </row>
    <row r="807" ht="12.0" customHeight="1">
      <c r="A807" s="399"/>
      <c r="B807" s="436"/>
      <c r="C807" s="399"/>
      <c r="D807" s="399"/>
      <c r="E807" s="399"/>
      <c r="F807" s="399"/>
      <c r="G807" s="399"/>
      <c r="H807" s="436"/>
      <c r="I807" s="431"/>
      <c r="J807" s="470"/>
      <c r="K807" s="470"/>
      <c r="L807" s="468"/>
      <c r="M807" s="400"/>
      <c r="N807" s="399"/>
      <c r="O807" s="399"/>
      <c r="P807" s="399"/>
      <c r="Q807" s="399"/>
      <c r="R807" s="399"/>
      <c r="S807" s="400"/>
      <c r="T807" s="399"/>
      <c r="U807" s="400"/>
      <c r="V807" s="400"/>
      <c r="W807" s="400"/>
      <c r="X807" s="400"/>
      <c r="Y807" s="400"/>
      <c r="Z807" s="400"/>
      <c r="AA807" s="400"/>
      <c r="AB807" s="399"/>
      <c r="AC807" s="401"/>
      <c r="AD807" s="401"/>
      <c r="AE807" s="401"/>
      <c r="AF807" s="401"/>
      <c r="AG807" s="401"/>
      <c r="AH807" s="401"/>
      <c r="AI807" s="399"/>
    </row>
    <row r="808" ht="12.0" customHeight="1">
      <c r="A808" s="399"/>
      <c r="B808" s="436"/>
      <c r="C808" s="399"/>
      <c r="D808" s="399"/>
      <c r="E808" s="441" t="s">
        <v>544</v>
      </c>
      <c r="F808" s="435" t="s">
        <v>553</v>
      </c>
      <c r="G808" s="435" t="s">
        <v>649</v>
      </c>
      <c r="H808" s="479" t="s">
        <v>631</v>
      </c>
      <c r="I808" s="435" t="s">
        <v>632</v>
      </c>
      <c r="J808" s="479" t="s">
        <v>633</v>
      </c>
      <c r="K808" s="442" t="s">
        <v>634</v>
      </c>
      <c r="L808" s="479" t="s">
        <v>635</v>
      </c>
      <c r="M808" s="431"/>
      <c r="N808" s="436"/>
      <c r="O808" s="399"/>
      <c r="P808" s="455"/>
      <c r="Q808" s="399"/>
      <c r="R808" s="399"/>
      <c r="S808" s="400"/>
      <c r="T808" s="399"/>
      <c r="U808" s="400"/>
      <c r="V808" s="400"/>
      <c r="W808" s="400"/>
      <c r="X808" s="400"/>
      <c r="Y808" s="400"/>
      <c r="Z808" s="400"/>
      <c r="AA808" s="400"/>
      <c r="AB808" s="399"/>
      <c r="AC808" s="401"/>
      <c r="AD808" s="401"/>
      <c r="AE808" s="401"/>
      <c r="AF808" s="401"/>
      <c r="AG808" s="401"/>
      <c r="AH808" s="401"/>
      <c r="AI808" s="399"/>
    </row>
    <row r="809" ht="12.0" customHeight="1">
      <c r="A809" s="399"/>
      <c r="B809" s="436"/>
      <c r="C809" s="399"/>
      <c r="D809" s="399"/>
      <c r="E809" s="399" t="s">
        <v>477</v>
      </c>
      <c r="F809" s="427">
        <v>6385.6</v>
      </c>
      <c r="G809" s="480">
        <v>573300.0</v>
      </c>
      <c r="H809" s="480">
        <v>16.081882716049382</v>
      </c>
      <c r="I809" s="456">
        <v>0.0</v>
      </c>
      <c r="J809" s="456">
        <v>8040.941358024691</v>
      </c>
      <c r="K809" s="456">
        <v>20860.449999999997</v>
      </c>
      <c r="L809" s="456">
        <v>28901.391358024688</v>
      </c>
      <c r="M809" s="431"/>
      <c r="N809" s="436"/>
      <c r="O809" s="399"/>
      <c r="P809" s="455"/>
      <c r="Q809" s="399"/>
      <c r="R809" s="399"/>
      <c r="S809" s="400"/>
      <c r="T809" s="399"/>
      <c r="U809" s="400"/>
      <c r="V809" s="400"/>
      <c r="W809" s="400"/>
      <c r="X809" s="400"/>
      <c r="Y809" s="400"/>
      <c r="Z809" s="400"/>
      <c r="AA809" s="400"/>
      <c r="AB809" s="399"/>
      <c r="AC809" s="401"/>
      <c r="AD809" s="401"/>
      <c r="AE809" s="401"/>
      <c r="AF809" s="401"/>
      <c r="AG809" s="401"/>
      <c r="AH809" s="401"/>
      <c r="AI809" s="399"/>
    </row>
    <row r="810" ht="12.0" customHeight="1">
      <c r="A810" s="399"/>
      <c r="B810" s="436"/>
      <c r="C810" s="399"/>
      <c r="D810" s="399"/>
      <c r="E810" s="399"/>
      <c r="F810" s="427"/>
      <c r="G810" s="480"/>
      <c r="H810" s="480"/>
      <c r="I810" s="456"/>
      <c r="J810" s="456"/>
      <c r="K810" s="456"/>
      <c r="L810" s="456"/>
      <c r="M810" s="431"/>
      <c r="N810" s="436"/>
      <c r="O810" s="399"/>
      <c r="P810" s="455"/>
      <c r="Q810" s="399"/>
      <c r="R810" s="399"/>
      <c r="S810" s="400"/>
      <c r="T810" s="399"/>
      <c r="U810" s="400"/>
      <c r="V810" s="400"/>
      <c r="W810" s="400"/>
      <c r="X810" s="400"/>
      <c r="Y810" s="400"/>
      <c r="Z810" s="400"/>
      <c r="AA810" s="400"/>
      <c r="AB810" s="399"/>
      <c r="AC810" s="401"/>
      <c r="AD810" s="401"/>
      <c r="AE810" s="401"/>
      <c r="AF810" s="401"/>
      <c r="AG810" s="401"/>
      <c r="AH810" s="401"/>
      <c r="AI810" s="399"/>
    </row>
    <row r="811" ht="12.0" customHeight="1">
      <c r="A811" s="399"/>
      <c r="B811" s="436"/>
      <c r="C811" s="399" t="s">
        <v>1338</v>
      </c>
      <c r="D811" s="399" t="s">
        <v>1339</v>
      </c>
      <c r="E811" s="399"/>
      <c r="F811" s="399"/>
      <c r="G811" s="399"/>
      <c r="H811" s="436" t="s">
        <v>410</v>
      </c>
      <c r="I811" s="423">
        <v>98.75555555555556</v>
      </c>
      <c r="J811" s="470">
        <v>1.0</v>
      </c>
      <c r="K811" s="431">
        <v>98.75555555555556</v>
      </c>
      <c r="L811" s="468">
        <v>0.0</v>
      </c>
      <c r="M811" s="431"/>
      <c r="N811" s="431"/>
      <c r="O811" s="431"/>
      <c r="P811" s="430"/>
      <c r="Q811" s="468">
        <v>4956.900000000001</v>
      </c>
      <c r="R811" s="468"/>
      <c r="S811" s="400"/>
      <c r="T811" s="439">
        <v>0.0</v>
      </c>
      <c r="U811" s="400"/>
      <c r="V811" s="400"/>
      <c r="W811" s="400"/>
      <c r="X811" s="400"/>
      <c r="Y811" s="400">
        <v>22189.05</v>
      </c>
      <c r="Z811" s="400"/>
      <c r="AA811" s="400">
        <v>22189.05</v>
      </c>
      <c r="AB811" s="399"/>
      <c r="AC811" s="401"/>
      <c r="AD811" s="401"/>
      <c r="AE811" s="401"/>
      <c r="AF811" s="401"/>
      <c r="AG811" s="401"/>
      <c r="AH811" s="401"/>
      <c r="AI811" s="399"/>
    </row>
    <row r="812" ht="12.0" customHeight="1">
      <c r="A812" s="399"/>
      <c r="B812" s="436"/>
      <c r="C812" s="399"/>
      <c r="D812" s="399"/>
      <c r="E812" s="399"/>
      <c r="F812" s="399"/>
      <c r="G812" s="399"/>
      <c r="H812" s="399"/>
      <c r="I812" s="399"/>
      <c r="J812" s="399"/>
      <c r="K812" s="436"/>
      <c r="L812" s="436"/>
      <c r="M812" s="436"/>
      <c r="N812" s="399"/>
      <c r="O812" s="399"/>
      <c r="P812" s="436"/>
      <c r="Q812" s="399"/>
      <c r="R812" s="399"/>
      <c r="S812" s="400"/>
      <c r="T812" s="399"/>
      <c r="U812" s="400"/>
      <c r="V812" s="400"/>
      <c r="W812" s="400"/>
      <c r="X812" s="400"/>
      <c r="Y812" s="400"/>
      <c r="Z812" s="400"/>
      <c r="AA812" s="400"/>
      <c r="AB812" s="399"/>
      <c r="AC812" s="401"/>
      <c r="AD812" s="401"/>
      <c r="AE812" s="401"/>
      <c r="AF812" s="401"/>
      <c r="AG812" s="401"/>
      <c r="AH812" s="401"/>
      <c r="AI812" s="399"/>
    </row>
    <row r="813" ht="12.0" customHeight="1">
      <c r="A813" s="399"/>
      <c r="B813" s="436"/>
      <c r="C813" s="399"/>
      <c r="D813" s="399"/>
      <c r="E813" s="399"/>
      <c r="F813" s="399"/>
      <c r="G813" s="399"/>
      <c r="H813" s="399"/>
      <c r="I813" s="399"/>
      <c r="J813" s="399"/>
      <c r="K813" s="436" t="s">
        <v>607</v>
      </c>
      <c r="L813" s="436" t="s">
        <v>541</v>
      </c>
      <c r="M813" s="436" t="s">
        <v>608</v>
      </c>
      <c r="N813" s="399"/>
      <c r="O813" s="399"/>
      <c r="P813" s="436"/>
      <c r="Q813" s="399"/>
      <c r="R813" s="399"/>
      <c r="S813" s="400"/>
      <c r="T813" s="399"/>
      <c r="U813" s="400"/>
      <c r="V813" s="400"/>
      <c r="W813" s="400"/>
      <c r="X813" s="400"/>
      <c r="Y813" s="400"/>
      <c r="Z813" s="400"/>
      <c r="AA813" s="400"/>
      <c r="AB813" s="399"/>
      <c r="AC813" s="401"/>
      <c r="AD813" s="401"/>
      <c r="AE813" s="401"/>
      <c r="AF813" s="401"/>
      <c r="AG813" s="401"/>
      <c r="AH813" s="401"/>
      <c r="AI813" s="399"/>
    </row>
    <row r="814" ht="12.0" customHeight="1">
      <c r="A814" s="399"/>
      <c r="B814" s="436"/>
      <c r="C814" s="399"/>
      <c r="D814" s="399"/>
      <c r="E814" s="441" t="s">
        <v>609</v>
      </c>
      <c r="F814" s="399"/>
      <c r="G814" s="435" t="s">
        <v>357</v>
      </c>
      <c r="H814" s="435" t="s">
        <v>610</v>
      </c>
      <c r="I814" s="435" t="s">
        <v>612</v>
      </c>
      <c r="J814" s="435" t="s">
        <v>1030</v>
      </c>
      <c r="K814" s="435" t="s">
        <v>613</v>
      </c>
      <c r="L814" s="435" t="s">
        <v>614</v>
      </c>
      <c r="M814" s="435" t="s">
        <v>615</v>
      </c>
      <c r="N814" s="399"/>
      <c r="O814" s="399"/>
      <c r="P814" s="435" t="s">
        <v>373</v>
      </c>
      <c r="Q814" s="399"/>
      <c r="R814" s="399"/>
      <c r="S814" s="400"/>
      <c r="T814" s="399"/>
      <c r="U814" s="400"/>
      <c r="V814" s="400"/>
      <c r="W814" s="400"/>
      <c r="X814" s="400"/>
      <c r="Y814" s="400"/>
      <c r="Z814" s="400"/>
      <c r="AA814" s="400"/>
      <c r="AB814" s="399"/>
      <c r="AC814" s="401"/>
      <c r="AD814" s="401"/>
      <c r="AE814" s="401"/>
      <c r="AF814" s="401"/>
      <c r="AG814" s="401"/>
      <c r="AH814" s="401"/>
      <c r="AI814" s="399"/>
    </row>
    <row r="815" ht="12.0" customHeight="1">
      <c r="A815" s="399"/>
      <c r="B815" s="436"/>
      <c r="C815" s="399"/>
      <c r="D815" s="399" t="s">
        <v>477</v>
      </c>
      <c r="E815" s="399" t="s">
        <v>755</v>
      </c>
      <c r="F815" s="399"/>
      <c r="G815" s="455"/>
      <c r="H815" s="455"/>
      <c r="I815" s="455"/>
      <c r="J815" s="480">
        <v>0.0</v>
      </c>
      <c r="K815" s="438">
        <v>-0.3</v>
      </c>
      <c r="L815" s="431">
        <v>0.0</v>
      </c>
      <c r="M815" s="431">
        <v>0.0</v>
      </c>
      <c r="N815" s="455">
        <v>50.0</v>
      </c>
      <c r="O815" s="399" t="s">
        <v>752</v>
      </c>
      <c r="P815" s="431">
        <v>1.0</v>
      </c>
      <c r="Q815" s="455">
        <v>0.0</v>
      </c>
      <c r="R815" s="399" t="s">
        <v>753</v>
      </c>
      <c r="S815" s="400"/>
      <c r="T815" s="399"/>
      <c r="U815" s="400"/>
      <c r="V815" s="400"/>
      <c r="W815" s="400"/>
      <c r="X815" s="400"/>
      <c r="Y815" s="400"/>
      <c r="Z815" s="400"/>
      <c r="AA815" s="400"/>
      <c r="AB815" s="399"/>
      <c r="AC815" s="401"/>
      <c r="AD815" s="401"/>
      <c r="AE815" s="401"/>
      <c r="AF815" s="401"/>
      <c r="AG815" s="401"/>
      <c r="AH815" s="401"/>
      <c r="AI815" s="399"/>
    </row>
    <row r="816" ht="12.0" customHeight="1">
      <c r="A816" s="399"/>
      <c r="B816" s="436"/>
      <c r="C816" s="399"/>
      <c r="D816" s="399" t="s">
        <v>477</v>
      </c>
      <c r="E816" s="399" t="s">
        <v>756</v>
      </c>
      <c r="F816" s="399"/>
      <c r="G816" s="436"/>
      <c r="H816" s="483"/>
      <c r="I816" s="455">
        <v>600.0</v>
      </c>
      <c r="J816" s="480">
        <v>87000.0</v>
      </c>
      <c r="K816" s="438">
        <v>-0.3</v>
      </c>
      <c r="L816" s="431">
        <v>780.0</v>
      </c>
      <c r="M816" s="431">
        <v>2.175</v>
      </c>
      <c r="N816" s="455">
        <v>50.0</v>
      </c>
      <c r="O816" s="399" t="s">
        <v>752</v>
      </c>
      <c r="P816" s="431">
        <v>1.0</v>
      </c>
      <c r="Q816" s="455">
        <v>3.5555555555555554</v>
      </c>
      <c r="R816" s="399" t="s">
        <v>753</v>
      </c>
      <c r="S816" s="400"/>
      <c r="T816" s="399"/>
      <c r="U816" s="400"/>
      <c r="V816" s="400"/>
      <c r="W816" s="400"/>
      <c r="X816" s="400"/>
      <c r="Y816" s="400"/>
      <c r="Z816" s="400"/>
      <c r="AA816" s="400"/>
      <c r="AB816" s="399"/>
      <c r="AC816" s="401"/>
      <c r="AD816" s="401"/>
      <c r="AE816" s="401"/>
      <c r="AF816" s="401"/>
      <c r="AG816" s="401"/>
      <c r="AH816" s="401"/>
      <c r="AI816" s="399"/>
    </row>
    <row r="817" ht="12.0" customHeight="1">
      <c r="A817" s="399"/>
      <c r="B817" s="436"/>
      <c r="C817" s="399"/>
      <c r="D817" s="399" t="s">
        <v>477</v>
      </c>
      <c r="E817" s="399" t="s">
        <v>757</v>
      </c>
      <c r="F817" s="399"/>
      <c r="G817" s="436"/>
      <c r="H817" s="483"/>
      <c r="I817" s="480">
        <v>3213.0</v>
      </c>
      <c r="J817" s="480">
        <v>481950.0</v>
      </c>
      <c r="K817" s="438">
        <v>-0.3</v>
      </c>
      <c r="L817" s="431">
        <v>4176.900000000001</v>
      </c>
      <c r="M817" s="431">
        <v>12.04875</v>
      </c>
      <c r="N817" s="455">
        <v>10.0</v>
      </c>
      <c r="O817" s="399" t="s">
        <v>752</v>
      </c>
      <c r="P817" s="431">
        <v>1.0</v>
      </c>
      <c r="Q817" s="455">
        <v>95.2</v>
      </c>
      <c r="R817" s="399" t="s">
        <v>1340</v>
      </c>
      <c r="S817" s="400"/>
      <c r="T817" s="399"/>
      <c r="U817" s="400"/>
      <c r="V817" s="400"/>
      <c r="W817" s="400"/>
      <c r="X817" s="400"/>
      <c r="Y817" s="400"/>
      <c r="Z817" s="400"/>
      <c r="AA817" s="400"/>
      <c r="AB817" s="399"/>
      <c r="AC817" s="401"/>
      <c r="AD817" s="401"/>
      <c r="AE817" s="401"/>
      <c r="AF817" s="401"/>
      <c r="AG817" s="401"/>
      <c r="AH817" s="401"/>
      <c r="AI817" s="399"/>
    </row>
    <row r="818" ht="12.0" customHeight="1">
      <c r="A818" s="399"/>
      <c r="B818" s="436"/>
      <c r="C818" s="399"/>
      <c r="D818" s="399" t="s">
        <v>477</v>
      </c>
      <c r="E818" s="399" t="s">
        <v>1036</v>
      </c>
      <c r="F818" s="399"/>
      <c r="G818" s="436"/>
      <c r="H818" s="483"/>
      <c r="I818" s="480"/>
      <c r="J818" s="480">
        <v>0.0</v>
      </c>
      <c r="K818" s="438">
        <v>-0.3</v>
      </c>
      <c r="L818" s="431">
        <v>0.0</v>
      </c>
      <c r="M818" s="431">
        <v>0.0</v>
      </c>
      <c r="N818" s="455">
        <v>50.0</v>
      </c>
      <c r="O818" s="399" t="s">
        <v>752</v>
      </c>
      <c r="P818" s="431">
        <v>1.0</v>
      </c>
      <c r="Q818" s="455">
        <v>0.0</v>
      </c>
      <c r="R818" s="399" t="s">
        <v>753</v>
      </c>
      <c r="S818" s="400"/>
      <c r="T818" s="399"/>
      <c r="U818" s="400"/>
      <c r="V818" s="400"/>
      <c r="W818" s="400"/>
      <c r="X818" s="400"/>
      <c r="Y818" s="400"/>
      <c r="Z818" s="400"/>
      <c r="AA818" s="400"/>
      <c r="AB818" s="399"/>
      <c r="AC818" s="401"/>
      <c r="AD818" s="401"/>
      <c r="AE818" s="401"/>
      <c r="AF818" s="401"/>
      <c r="AG818" s="401"/>
      <c r="AH818" s="401"/>
      <c r="AI818" s="399"/>
    </row>
    <row r="819" ht="12.0" customHeight="1">
      <c r="A819" s="399"/>
      <c r="B819" s="436"/>
      <c r="C819" s="399"/>
      <c r="D819" s="399" t="s">
        <v>477</v>
      </c>
      <c r="E819" s="399" t="s">
        <v>1265</v>
      </c>
      <c r="F819" s="399"/>
      <c r="G819" s="455"/>
      <c r="H819" s="483"/>
      <c r="I819" s="483"/>
      <c r="J819" s="480"/>
      <c r="K819" s="438">
        <v>-0.3</v>
      </c>
      <c r="L819" s="431">
        <v>0.0</v>
      </c>
      <c r="M819" s="431">
        <v>0.0</v>
      </c>
      <c r="N819" s="455">
        <v>50.0</v>
      </c>
      <c r="O819" s="399" t="s">
        <v>752</v>
      </c>
      <c r="P819" s="431">
        <v>1.0</v>
      </c>
      <c r="Q819" s="455">
        <v>0.0</v>
      </c>
      <c r="R819" s="399" t="s">
        <v>753</v>
      </c>
      <c r="S819" s="400"/>
      <c r="T819" s="399"/>
      <c r="U819" s="400"/>
      <c r="V819" s="400"/>
      <c r="W819" s="400"/>
      <c r="X819" s="400"/>
      <c r="Y819" s="400"/>
      <c r="Z819" s="400"/>
      <c r="AA819" s="400"/>
      <c r="AB819" s="399"/>
      <c r="AC819" s="401"/>
      <c r="AD819" s="401"/>
      <c r="AE819" s="401"/>
      <c r="AF819" s="401"/>
      <c r="AG819" s="401"/>
      <c r="AH819" s="401"/>
      <c r="AI819" s="399"/>
    </row>
    <row r="820" ht="12.0" customHeight="1">
      <c r="A820" s="399"/>
      <c r="B820" s="436"/>
      <c r="C820" s="399"/>
      <c r="D820" s="399" t="s">
        <v>477</v>
      </c>
      <c r="E820" s="399" t="s">
        <v>1325</v>
      </c>
      <c r="F820" s="399"/>
      <c r="G820" s="436"/>
      <c r="H820" s="483"/>
      <c r="I820" s="480"/>
      <c r="J820" s="455"/>
      <c r="K820" s="438">
        <v>-0.3</v>
      </c>
      <c r="L820" s="431">
        <v>0.0</v>
      </c>
      <c r="M820" s="431">
        <v>0.0</v>
      </c>
      <c r="N820" s="455">
        <v>50.0</v>
      </c>
      <c r="O820" s="399" t="s">
        <v>752</v>
      </c>
      <c r="P820" s="431">
        <v>1.0</v>
      </c>
      <c r="Q820" s="455">
        <v>0.0</v>
      </c>
      <c r="R820" s="399" t="s">
        <v>753</v>
      </c>
      <c r="S820" s="400"/>
      <c r="T820" s="399"/>
      <c r="U820" s="400"/>
      <c r="V820" s="400"/>
      <c r="W820" s="400"/>
      <c r="X820" s="400"/>
      <c r="Y820" s="400"/>
      <c r="Z820" s="400"/>
      <c r="AA820" s="400"/>
      <c r="AB820" s="399"/>
      <c r="AC820" s="401"/>
      <c r="AD820" s="401"/>
      <c r="AE820" s="401"/>
      <c r="AF820" s="401"/>
      <c r="AG820" s="401"/>
      <c r="AH820" s="401"/>
      <c r="AI820" s="399"/>
    </row>
    <row r="821" ht="12.0" customHeight="1">
      <c r="A821" s="399"/>
      <c r="B821" s="436"/>
      <c r="C821" s="399"/>
      <c r="D821" s="399" t="s">
        <v>477</v>
      </c>
      <c r="E821" s="399" t="s">
        <v>800</v>
      </c>
      <c r="F821" s="399"/>
      <c r="G821" s="436"/>
      <c r="H821" s="483"/>
      <c r="I821" s="480"/>
      <c r="J821" s="455"/>
      <c r="K821" s="438">
        <v>-0.3</v>
      </c>
      <c r="L821" s="431">
        <v>0.0</v>
      </c>
      <c r="M821" s="431">
        <v>0.0</v>
      </c>
      <c r="N821" s="455">
        <v>50.0</v>
      </c>
      <c r="O821" s="399" t="s">
        <v>752</v>
      </c>
      <c r="P821" s="431">
        <v>1.0</v>
      </c>
      <c r="Q821" s="455">
        <v>0.0</v>
      </c>
      <c r="R821" s="399" t="s">
        <v>753</v>
      </c>
      <c r="S821" s="400"/>
      <c r="T821" s="399"/>
      <c r="U821" s="400"/>
      <c r="V821" s="400"/>
      <c r="W821" s="400"/>
      <c r="X821" s="400"/>
      <c r="Y821" s="400"/>
      <c r="Z821" s="400"/>
      <c r="AA821" s="400"/>
      <c r="AB821" s="399"/>
      <c r="AC821" s="401"/>
      <c r="AD821" s="401"/>
      <c r="AE821" s="401"/>
      <c r="AF821" s="401"/>
      <c r="AG821" s="401"/>
      <c r="AH821" s="401"/>
      <c r="AI821" s="399"/>
    </row>
    <row r="822" ht="12.0" customHeight="1">
      <c r="A822" s="399"/>
      <c r="B822" s="436"/>
      <c r="C822" s="399"/>
      <c r="D822" s="399" t="s">
        <v>477</v>
      </c>
      <c r="E822" s="399" t="s">
        <v>1031</v>
      </c>
      <c r="F822" s="399"/>
      <c r="G822" s="436"/>
      <c r="H822" s="483"/>
      <c r="I822" s="480"/>
      <c r="J822" s="455"/>
      <c r="K822" s="438">
        <v>-0.3</v>
      </c>
      <c r="L822" s="431">
        <v>0.0</v>
      </c>
      <c r="M822" s="431">
        <v>0.0</v>
      </c>
      <c r="N822" s="455">
        <v>50.0</v>
      </c>
      <c r="O822" s="399" t="s">
        <v>752</v>
      </c>
      <c r="P822" s="431">
        <v>1.0</v>
      </c>
      <c r="Q822" s="455">
        <v>0.0</v>
      </c>
      <c r="R822" s="399" t="s">
        <v>753</v>
      </c>
      <c r="S822" s="400"/>
      <c r="T822" s="399"/>
      <c r="U822" s="400"/>
      <c r="V822" s="400"/>
      <c r="W822" s="400"/>
      <c r="X822" s="400"/>
      <c r="Y822" s="400"/>
      <c r="Z822" s="400"/>
      <c r="AA822" s="400"/>
      <c r="AB822" s="399"/>
      <c r="AC822" s="401"/>
      <c r="AD822" s="401"/>
      <c r="AE822" s="401"/>
      <c r="AF822" s="401"/>
      <c r="AG822" s="401"/>
      <c r="AH822" s="401"/>
      <c r="AI822" s="399"/>
    </row>
    <row r="823" ht="12.0" customHeight="1">
      <c r="A823" s="399"/>
      <c r="B823" s="436"/>
      <c r="C823" s="399"/>
      <c r="D823" s="399" t="s">
        <v>477</v>
      </c>
      <c r="E823" s="399" t="s">
        <v>1335</v>
      </c>
      <c r="F823" s="399"/>
      <c r="G823" s="436"/>
      <c r="H823" s="483"/>
      <c r="I823" s="455"/>
      <c r="J823" s="455"/>
      <c r="K823" s="438">
        <v>-0.3</v>
      </c>
      <c r="L823" s="478">
        <v>0.0</v>
      </c>
      <c r="M823" s="478">
        <v>0.0</v>
      </c>
      <c r="N823" s="455">
        <v>50.0</v>
      </c>
      <c r="O823" s="399" t="s">
        <v>752</v>
      </c>
      <c r="P823" s="431">
        <v>1.0</v>
      </c>
      <c r="Q823" s="479">
        <v>0.0</v>
      </c>
      <c r="R823" s="399" t="s">
        <v>753</v>
      </c>
      <c r="S823" s="400"/>
      <c r="T823" s="399"/>
      <c r="U823" s="400"/>
      <c r="V823" s="400"/>
      <c r="W823" s="400"/>
      <c r="X823" s="400"/>
      <c r="Y823" s="400"/>
      <c r="Z823" s="400"/>
      <c r="AA823" s="400"/>
      <c r="AB823" s="399"/>
      <c r="AC823" s="401"/>
      <c r="AD823" s="401"/>
      <c r="AE823" s="401"/>
      <c r="AF823" s="401"/>
      <c r="AG823" s="401"/>
      <c r="AH823" s="401"/>
      <c r="AI823" s="399"/>
    </row>
    <row r="824" ht="12.0" customHeight="1">
      <c r="A824" s="399"/>
      <c r="B824" s="436"/>
      <c r="C824" s="399"/>
      <c r="D824" s="399"/>
      <c r="E824" s="399"/>
      <c r="F824" s="399"/>
      <c r="G824" s="436"/>
      <c r="H824" s="455"/>
      <c r="I824" s="480">
        <v>3813.0</v>
      </c>
      <c r="J824" s="480">
        <v>568950.0</v>
      </c>
      <c r="K824" s="438"/>
      <c r="L824" s="480">
        <v>4956.900000000001</v>
      </c>
      <c r="M824" s="480">
        <v>14.223749999999999</v>
      </c>
      <c r="N824" s="480"/>
      <c r="O824" s="427"/>
      <c r="P824" s="399"/>
      <c r="Q824" s="480">
        <v>98.75555555555556</v>
      </c>
      <c r="R824" s="399"/>
      <c r="S824" s="400"/>
      <c r="T824" s="399"/>
      <c r="U824" s="400"/>
      <c r="V824" s="400"/>
      <c r="W824" s="400"/>
      <c r="X824" s="400"/>
      <c r="Y824" s="400"/>
      <c r="Z824" s="400"/>
      <c r="AA824" s="400"/>
      <c r="AB824" s="399"/>
      <c r="AC824" s="401"/>
      <c r="AD824" s="401"/>
      <c r="AE824" s="401"/>
      <c r="AF824" s="401"/>
      <c r="AG824" s="401"/>
      <c r="AH824" s="401"/>
      <c r="AI824" s="399"/>
    </row>
    <row r="825" ht="12.0" customHeight="1">
      <c r="A825" s="399"/>
      <c r="B825" s="436"/>
      <c r="C825" s="399"/>
      <c r="D825" s="399"/>
      <c r="E825" s="399"/>
      <c r="F825" s="399"/>
      <c r="G825" s="399"/>
      <c r="H825" s="436"/>
      <c r="I825" s="431"/>
      <c r="J825" s="470"/>
      <c r="K825" s="470"/>
      <c r="L825" s="468"/>
      <c r="M825" s="400"/>
      <c r="N825" s="399"/>
      <c r="O825" s="399"/>
      <c r="P825" s="399"/>
      <c r="Q825" s="399"/>
      <c r="R825" s="399"/>
      <c r="S825" s="400"/>
      <c r="T825" s="399"/>
      <c r="U825" s="400"/>
      <c r="V825" s="400"/>
      <c r="W825" s="400"/>
      <c r="X825" s="400"/>
      <c r="Y825" s="400"/>
      <c r="Z825" s="400"/>
      <c r="AA825" s="400"/>
      <c r="AB825" s="399"/>
      <c r="AC825" s="401"/>
      <c r="AD825" s="401"/>
      <c r="AE825" s="401"/>
      <c r="AF825" s="401"/>
      <c r="AG825" s="401"/>
      <c r="AH825" s="401"/>
      <c r="AI825" s="399"/>
    </row>
    <row r="826" ht="12.0" customHeight="1">
      <c r="A826" s="399"/>
      <c r="B826" s="436"/>
      <c r="C826" s="399"/>
      <c r="D826" s="399"/>
      <c r="E826" s="441" t="s">
        <v>544</v>
      </c>
      <c r="F826" s="435" t="s">
        <v>553</v>
      </c>
      <c r="G826" s="435" t="s">
        <v>649</v>
      </c>
      <c r="H826" s="479" t="s">
        <v>631</v>
      </c>
      <c r="I826" s="435" t="s">
        <v>632</v>
      </c>
      <c r="J826" s="479" t="s">
        <v>633</v>
      </c>
      <c r="K826" s="442" t="s">
        <v>634</v>
      </c>
      <c r="L826" s="479" t="s">
        <v>635</v>
      </c>
      <c r="M826" s="431"/>
      <c r="N826" s="436"/>
      <c r="O826" s="399"/>
      <c r="P826" s="455"/>
      <c r="Q826" s="399"/>
      <c r="R826" s="399"/>
      <c r="S826" s="400"/>
      <c r="T826" s="399"/>
      <c r="U826" s="400"/>
      <c r="V826" s="400"/>
      <c r="W826" s="400"/>
      <c r="X826" s="400"/>
      <c r="Y826" s="400"/>
      <c r="Z826" s="400"/>
      <c r="AA826" s="400"/>
      <c r="AB826" s="399"/>
      <c r="AC826" s="401"/>
      <c r="AD826" s="401"/>
      <c r="AE826" s="401"/>
      <c r="AF826" s="401"/>
      <c r="AG826" s="401"/>
      <c r="AH826" s="401"/>
      <c r="AI826" s="399"/>
    </row>
    <row r="827" ht="12.0" customHeight="1">
      <c r="A827" s="399"/>
      <c r="B827" s="436"/>
      <c r="C827" s="399"/>
      <c r="D827" s="399"/>
      <c r="E827" s="399" t="s">
        <v>477</v>
      </c>
      <c r="F827" s="427">
        <v>4956.900000000001</v>
      </c>
      <c r="G827" s="480">
        <v>568950.0</v>
      </c>
      <c r="H827" s="480">
        <v>14.223749999999999</v>
      </c>
      <c r="I827" s="456">
        <v>0.0</v>
      </c>
      <c r="J827" s="456">
        <v>7111.874999999999</v>
      </c>
      <c r="K827" s="456">
        <v>15077.175</v>
      </c>
      <c r="L827" s="456">
        <v>22189.05</v>
      </c>
      <c r="M827" s="431"/>
      <c r="N827" s="436"/>
      <c r="O827" s="399"/>
      <c r="P827" s="455"/>
      <c r="Q827" s="399"/>
      <c r="R827" s="399"/>
      <c r="S827" s="400"/>
      <c r="T827" s="399"/>
      <c r="U827" s="400"/>
      <c r="V827" s="400"/>
      <c r="W827" s="400"/>
      <c r="X827" s="400"/>
      <c r="Y827" s="400"/>
      <c r="Z827" s="400"/>
      <c r="AA827" s="400"/>
      <c r="AB827" s="399"/>
      <c r="AC827" s="401"/>
      <c r="AD827" s="401"/>
      <c r="AE827" s="401"/>
      <c r="AF827" s="401"/>
      <c r="AG827" s="401"/>
      <c r="AH827" s="401"/>
      <c r="AI827" s="399"/>
    </row>
    <row r="828" ht="12.0" customHeight="1">
      <c r="A828" s="399"/>
      <c r="B828" s="436"/>
      <c r="C828" s="399"/>
      <c r="D828" s="399"/>
      <c r="E828" s="399"/>
      <c r="F828" s="427"/>
      <c r="G828" s="480"/>
      <c r="H828" s="480"/>
      <c r="I828" s="456"/>
      <c r="J828" s="456"/>
      <c r="K828" s="456"/>
      <c r="L828" s="456"/>
      <c r="M828" s="431"/>
      <c r="N828" s="436"/>
      <c r="O828" s="399"/>
      <c r="P828" s="455"/>
      <c r="Q828" s="399"/>
      <c r="R828" s="399"/>
      <c r="S828" s="400"/>
      <c r="T828" s="399"/>
      <c r="U828" s="400"/>
      <c r="V828" s="400"/>
      <c r="W828" s="400"/>
      <c r="X828" s="400"/>
      <c r="Y828" s="400"/>
      <c r="Z828" s="400"/>
      <c r="AA828" s="400"/>
      <c r="AB828" s="399"/>
      <c r="AC828" s="401"/>
      <c r="AD828" s="401"/>
      <c r="AE828" s="401"/>
      <c r="AF828" s="401"/>
      <c r="AG828" s="401"/>
      <c r="AH828" s="401"/>
      <c r="AI828" s="399"/>
    </row>
    <row r="829" ht="12.0" customHeight="1">
      <c r="A829" s="399"/>
      <c r="B829" s="436"/>
      <c r="C829" s="399" t="s">
        <v>1341</v>
      </c>
      <c r="D829" s="399" t="s">
        <v>1342</v>
      </c>
      <c r="E829" s="399"/>
      <c r="F829" s="399"/>
      <c r="G829" s="399"/>
      <c r="H829" s="436" t="s">
        <v>410</v>
      </c>
      <c r="I829" s="423">
        <v>13.776637037037036</v>
      </c>
      <c r="J829" s="470">
        <v>1.0</v>
      </c>
      <c r="K829" s="431">
        <v>13.776637037037036</v>
      </c>
      <c r="L829" s="468">
        <v>0.0</v>
      </c>
      <c r="M829" s="431"/>
      <c r="N829" s="431"/>
      <c r="O829" s="431"/>
      <c r="P829" s="430"/>
      <c r="Q829" s="468">
        <v>2337.0</v>
      </c>
      <c r="R829" s="468"/>
      <c r="S829" s="400"/>
      <c r="T829" s="439">
        <v>0.0</v>
      </c>
      <c r="U829" s="400"/>
      <c r="V829" s="400"/>
      <c r="W829" s="400"/>
      <c r="X829" s="400"/>
      <c r="Y829" s="400">
        <v>10280.77362962963</v>
      </c>
      <c r="Z829" s="400"/>
      <c r="AA829" s="400">
        <v>10280.77362962963</v>
      </c>
      <c r="AB829" s="399"/>
      <c r="AC829" s="401"/>
      <c r="AD829" s="401"/>
      <c r="AE829" s="401"/>
      <c r="AF829" s="401"/>
      <c r="AG829" s="401"/>
      <c r="AH829" s="401"/>
      <c r="AI829" s="399"/>
    </row>
    <row r="830" ht="12.0" customHeight="1">
      <c r="A830" s="399"/>
      <c r="B830" s="436"/>
      <c r="C830" s="399"/>
      <c r="D830" s="399"/>
      <c r="E830" s="399"/>
      <c r="F830" s="399"/>
      <c r="G830" s="399"/>
      <c r="H830" s="399"/>
      <c r="I830" s="399"/>
      <c r="J830" s="399"/>
      <c r="K830" s="436"/>
      <c r="L830" s="436"/>
      <c r="M830" s="436"/>
      <c r="N830" s="399"/>
      <c r="O830" s="399"/>
      <c r="P830" s="436"/>
      <c r="Q830" s="399"/>
      <c r="R830" s="399"/>
      <c r="S830" s="400"/>
      <c r="T830" s="399"/>
      <c r="U830" s="400"/>
      <c r="V830" s="400"/>
      <c r="W830" s="400"/>
      <c r="X830" s="400"/>
      <c r="Y830" s="400"/>
      <c r="Z830" s="400"/>
      <c r="AA830" s="400"/>
      <c r="AB830" s="399"/>
      <c r="AC830" s="401"/>
      <c r="AD830" s="401"/>
      <c r="AE830" s="401"/>
      <c r="AF830" s="401"/>
      <c r="AG830" s="401"/>
      <c r="AH830" s="401"/>
      <c r="AI830" s="399"/>
    </row>
    <row r="831" ht="12.0" customHeight="1">
      <c r="A831" s="399"/>
      <c r="B831" s="436"/>
      <c r="C831" s="399"/>
      <c r="D831" s="399"/>
      <c r="E831" s="399"/>
      <c r="F831" s="399"/>
      <c r="G831" s="399"/>
      <c r="H831" s="399"/>
      <c r="I831" s="399"/>
      <c r="J831" s="399"/>
      <c r="K831" s="436" t="s">
        <v>607</v>
      </c>
      <c r="L831" s="436" t="s">
        <v>541</v>
      </c>
      <c r="M831" s="436" t="s">
        <v>608</v>
      </c>
      <c r="N831" s="399"/>
      <c r="O831" s="399"/>
      <c r="P831" s="436"/>
      <c r="Q831" s="399"/>
      <c r="R831" s="399"/>
      <c r="S831" s="400"/>
      <c r="T831" s="399"/>
      <c r="U831" s="400"/>
      <c r="V831" s="400"/>
      <c r="W831" s="400"/>
      <c r="X831" s="400"/>
      <c r="Y831" s="400"/>
      <c r="Z831" s="400"/>
      <c r="AA831" s="400"/>
      <c r="AB831" s="399"/>
      <c r="AC831" s="401"/>
      <c r="AD831" s="401"/>
      <c r="AE831" s="401"/>
      <c r="AF831" s="401"/>
      <c r="AG831" s="401"/>
      <c r="AH831" s="401"/>
      <c r="AI831" s="399"/>
    </row>
    <row r="832" ht="12.0" customHeight="1">
      <c r="A832" s="399"/>
      <c r="B832" s="436"/>
      <c r="C832" s="399"/>
      <c r="D832" s="399"/>
      <c r="E832" s="441" t="s">
        <v>609</v>
      </c>
      <c r="F832" s="399"/>
      <c r="G832" s="435" t="s">
        <v>357</v>
      </c>
      <c r="H832" s="435" t="s">
        <v>610</v>
      </c>
      <c r="I832" s="435" t="s">
        <v>612</v>
      </c>
      <c r="J832" s="435" t="s">
        <v>1030</v>
      </c>
      <c r="K832" s="435" t="s">
        <v>613</v>
      </c>
      <c r="L832" s="435" t="s">
        <v>614</v>
      </c>
      <c r="M832" s="435" t="s">
        <v>615</v>
      </c>
      <c r="N832" s="399"/>
      <c r="O832" s="399"/>
      <c r="P832" s="435" t="s">
        <v>373</v>
      </c>
      <c r="Q832" s="399"/>
      <c r="R832" s="399"/>
      <c r="S832" s="400"/>
      <c r="T832" s="399"/>
      <c r="U832" s="400"/>
      <c r="V832" s="400"/>
      <c r="W832" s="400"/>
      <c r="X832" s="400"/>
      <c r="Y832" s="400"/>
      <c r="Z832" s="400"/>
      <c r="AA832" s="400"/>
      <c r="AB832" s="399"/>
      <c r="AC832" s="401"/>
      <c r="AD832" s="401"/>
      <c r="AE832" s="401"/>
      <c r="AF832" s="401"/>
      <c r="AG832" s="401"/>
      <c r="AH832" s="401"/>
      <c r="AI832" s="399"/>
    </row>
    <row r="833" ht="12.0" customHeight="1">
      <c r="A833" s="399"/>
      <c r="B833" s="436"/>
      <c r="C833" s="399"/>
      <c r="D833" s="399" t="s">
        <v>477</v>
      </c>
      <c r="E833" s="399" t="s">
        <v>755</v>
      </c>
      <c r="F833" s="399"/>
      <c r="G833" s="455"/>
      <c r="H833" s="455"/>
      <c r="I833" s="455"/>
      <c r="J833" s="480">
        <v>0.0</v>
      </c>
      <c r="K833" s="438">
        <v>-0.3</v>
      </c>
      <c r="L833" s="431">
        <v>0.0</v>
      </c>
      <c r="M833" s="431">
        <v>0.0</v>
      </c>
      <c r="N833" s="455">
        <v>50.0</v>
      </c>
      <c r="O833" s="399" t="s">
        <v>752</v>
      </c>
      <c r="P833" s="431">
        <v>1.0</v>
      </c>
      <c r="Q833" s="455">
        <v>0.0</v>
      </c>
      <c r="R833" s="399" t="s">
        <v>753</v>
      </c>
      <c r="S833" s="400"/>
      <c r="T833" s="399"/>
      <c r="U833" s="400"/>
      <c r="V833" s="400"/>
      <c r="W833" s="400"/>
      <c r="X833" s="400"/>
      <c r="Y833" s="400"/>
      <c r="Z833" s="400"/>
      <c r="AA833" s="400"/>
      <c r="AB833" s="399"/>
      <c r="AC833" s="401"/>
      <c r="AD833" s="401"/>
      <c r="AE833" s="401"/>
      <c r="AF833" s="401"/>
      <c r="AG833" s="401"/>
      <c r="AH833" s="401"/>
      <c r="AI833" s="399"/>
    </row>
    <row r="834" ht="12.0" customHeight="1">
      <c r="A834" s="399"/>
      <c r="B834" s="436"/>
      <c r="C834" s="399"/>
      <c r="D834" s="399" t="s">
        <v>477</v>
      </c>
      <c r="E834" s="399" t="s">
        <v>756</v>
      </c>
      <c r="F834" s="399"/>
      <c r="G834" s="436"/>
      <c r="H834" s="483"/>
      <c r="I834" s="455">
        <v>352.0</v>
      </c>
      <c r="J834" s="480">
        <v>51040.0</v>
      </c>
      <c r="K834" s="438">
        <v>-0.3</v>
      </c>
      <c r="L834" s="431">
        <v>457.6</v>
      </c>
      <c r="M834" s="431">
        <v>1.276</v>
      </c>
      <c r="N834" s="455">
        <v>50.0</v>
      </c>
      <c r="O834" s="399" t="s">
        <v>752</v>
      </c>
      <c r="P834" s="431">
        <v>1.0</v>
      </c>
      <c r="Q834" s="455">
        <v>2.0859259259259257</v>
      </c>
      <c r="R834" s="399" t="s">
        <v>753</v>
      </c>
      <c r="S834" s="400"/>
      <c r="T834" s="399"/>
      <c r="U834" s="400"/>
      <c r="V834" s="400"/>
      <c r="W834" s="400"/>
      <c r="X834" s="400"/>
      <c r="Y834" s="400"/>
      <c r="Z834" s="400"/>
      <c r="AA834" s="400"/>
      <c r="AB834" s="399"/>
      <c r="AC834" s="401"/>
      <c r="AD834" s="401"/>
      <c r="AE834" s="401"/>
      <c r="AF834" s="401"/>
      <c r="AG834" s="401"/>
      <c r="AH834" s="401"/>
      <c r="AI834" s="399"/>
    </row>
    <row r="835" ht="12.0" customHeight="1">
      <c r="A835" s="399"/>
      <c r="B835" s="436"/>
      <c r="C835" s="399"/>
      <c r="D835" s="399" t="s">
        <v>477</v>
      </c>
      <c r="E835" s="399" t="s">
        <v>757</v>
      </c>
      <c r="F835" s="399"/>
      <c r="G835" s="436"/>
      <c r="H835" s="483"/>
      <c r="I835" s="480"/>
      <c r="J835" s="480">
        <v>0.0</v>
      </c>
      <c r="K835" s="438">
        <v>-0.3</v>
      </c>
      <c r="L835" s="431">
        <v>0.0</v>
      </c>
      <c r="M835" s="431">
        <v>0.0</v>
      </c>
      <c r="N835" s="455">
        <v>50.0</v>
      </c>
      <c r="O835" s="399" t="s">
        <v>752</v>
      </c>
      <c r="P835" s="431">
        <v>1.0</v>
      </c>
      <c r="Q835" s="455">
        <v>0.0</v>
      </c>
      <c r="R835" s="399" t="s">
        <v>753</v>
      </c>
      <c r="S835" s="400"/>
      <c r="T835" s="399"/>
      <c r="U835" s="400"/>
      <c r="V835" s="400"/>
      <c r="W835" s="400"/>
      <c r="X835" s="400"/>
      <c r="Y835" s="400"/>
      <c r="Z835" s="400"/>
      <c r="AA835" s="400"/>
      <c r="AB835" s="399"/>
      <c r="AC835" s="401"/>
      <c r="AD835" s="401"/>
      <c r="AE835" s="401"/>
      <c r="AF835" s="401"/>
      <c r="AG835" s="401"/>
      <c r="AH835" s="401"/>
      <c r="AI835" s="399"/>
    </row>
    <row r="836" ht="12.0" customHeight="1">
      <c r="A836" s="399"/>
      <c r="B836" s="436"/>
      <c r="C836" s="399"/>
      <c r="D836" s="399" t="s">
        <v>477</v>
      </c>
      <c r="E836" s="399" t="s">
        <v>1036</v>
      </c>
      <c r="F836" s="399"/>
      <c r="G836" s="436"/>
      <c r="H836" s="483"/>
      <c r="I836" s="480"/>
      <c r="J836" s="480">
        <v>0.0</v>
      </c>
      <c r="K836" s="438">
        <v>-0.3</v>
      </c>
      <c r="L836" s="431">
        <v>0.0</v>
      </c>
      <c r="M836" s="431">
        <v>0.0</v>
      </c>
      <c r="N836" s="455">
        <v>50.0</v>
      </c>
      <c r="O836" s="399" t="s">
        <v>752</v>
      </c>
      <c r="P836" s="431">
        <v>1.0</v>
      </c>
      <c r="Q836" s="455">
        <v>0.0</v>
      </c>
      <c r="R836" s="399" t="s">
        <v>753</v>
      </c>
      <c r="S836" s="400"/>
      <c r="T836" s="399"/>
      <c r="U836" s="400"/>
      <c r="V836" s="400"/>
      <c r="W836" s="400"/>
      <c r="X836" s="400"/>
      <c r="Y836" s="400"/>
      <c r="Z836" s="400"/>
      <c r="AA836" s="400"/>
      <c r="AB836" s="399"/>
      <c r="AC836" s="401"/>
      <c r="AD836" s="401"/>
      <c r="AE836" s="401"/>
      <c r="AF836" s="401"/>
      <c r="AG836" s="401"/>
      <c r="AH836" s="401"/>
      <c r="AI836" s="399"/>
    </row>
    <row r="837" ht="12.0" customHeight="1">
      <c r="A837" s="399"/>
      <c r="B837" s="436"/>
      <c r="C837" s="399"/>
      <c r="D837" s="399" t="s">
        <v>477</v>
      </c>
      <c r="E837" s="399" t="s">
        <v>1265</v>
      </c>
      <c r="F837" s="399"/>
      <c r="G837" s="455"/>
      <c r="H837" s="483"/>
      <c r="I837" s="483">
        <v>806.0</v>
      </c>
      <c r="J837" s="480"/>
      <c r="K837" s="438">
        <v>-0.3</v>
      </c>
      <c r="L837" s="431">
        <v>1047.8</v>
      </c>
      <c r="M837" s="431">
        <v>1.2935802469135802</v>
      </c>
      <c r="N837" s="455">
        <v>50.0</v>
      </c>
      <c r="O837" s="399" t="s">
        <v>752</v>
      </c>
      <c r="P837" s="431">
        <v>1.0</v>
      </c>
      <c r="Q837" s="455">
        <v>4.776296296296296</v>
      </c>
      <c r="R837" s="399" t="s">
        <v>753</v>
      </c>
      <c r="S837" s="400"/>
      <c r="T837" s="399"/>
      <c r="U837" s="400"/>
      <c r="V837" s="400"/>
      <c r="W837" s="400"/>
      <c r="X837" s="400"/>
      <c r="Y837" s="400"/>
      <c r="Z837" s="400"/>
      <c r="AA837" s="400"/>
      <c r="AB837" s="399"/>
      <c r="AC837" s="401"/>
      <c r="AD837" s="401"/>
      <c r="AE837" s="401"/>
      <c r="AF837" s="401"/>
      <c r="AG837" s="401"/>
      <c r="AH837" s="401"/>
      <c r="AI837" s="399"/>
    </row>
    <row r="838" ht="12.0" customHeight="1">
      <c r="A838" s="399"/>
      <c r="B838" s="436"/>
      <c r="C838" s="399"/>
      <c r="D838" s="399" t="s">
        <v>477</v>
      </c>
      <c r="E838" s="399" t="s">
        <v>768</v>
      </c>
      <c r="F838" s="399"/>
      <c r="G838" s="455"/>
      <c r="H838" s="483"/>
      <c r="I838" s="483">
        <v>179.0</v>
      </c>
      <c r="J838" s="480">
        <v>11256.0</v>
      </c>
      <c r="K838" s="438">
        <v>0.0</v>
      </c>
      <c r="L838" s="431">
        <v>179.0</v>
      </c>
      <c r="M838" s="431">
        <v>0.2814</v>
      </c>
      <c r="N838" s="436">
        <v>0.7</v>
      </c>
      <c r="O838" s="399" t="s">
        <v>769</v>
      </c>
      <c r="P838" s="431">
        <v>1.0</v>
      </c>
      <c r="Q838" s="455">
        <v>3.9396</v>
      </c>
      <c r="R838" s="399" t="s">
        <v>770</v>
      </c>
      <c r="S838" s="400"/>
      <c r="T838" s="399"/>
      <c r="U838" s="400"/>
      <c r="V838" s="400"/>
      <c r="W838" s="400"/>
      <c r="X838" s="400"/>
      <c r="Y838" s="400"/>
      <c r="Z838" s="400"/>
      <c r="AA838" s="400"/>
      <c r="AB838" s="399"/>
      <c r="AC838" s="401"/>
      <c r="AD838" s="401"/>
      <c r="AE838" s="401"/>
      <c r="AF838" s="401"/>
      <c r="AG838" s="401"/>
      <c r="AH838" s="401"/>
      <c r="AI838" s="399"/>
    </row>
    <row r="839" ht="12.0" customHeight="1">
      <c r="A839" s="399"/>
      <c r="B839" s="436"/>
      <c r="C839" s="399"/>
      <c r="D839" s="399" t="s">
        <v>477</v>
      </c>
      <c r="E839" s="399" t="s">
        <v>800</v>
      </c>
      <c r="F839" s="399"/>
      <c r="G839" s="436"/>
      <c r="H839" s="483"/>
      <c r="I839" s="480">
        <v>386.0</v>
      </c>
      <c r="J839" s="455"/>
      <c r="K839" s="438">
        <v>-0.3</v>
      </c>
      <c r="L839" s="431">
        <v>501.8</v>
      </c>
      <c r="M839" s="431">
        <v>0.6195061728395062</v>
      </c>
      <c r="N839" s="455">
        <v>50.0</v>
      </c>
      <c r="O839" s="399" t="s">
        <v>752</v>
      </c>
      <c r="P839" s="431">
        <v>1.0</v>
      </c>
      <c r="Q839" s="455">
        <v>2.2874074074074073</v>
      </c>
      <c r="R839" s="399" t="s">
        <v>753</v>
      </c>
      <c r="S839" s="400"/>
      <c r="T839" s="399"/>
      <c r="U839" s="400"/>
      <c r="V839" s="400"/>
      <c r="W839" s="400"/>
      <c r="X839" s="400"/>
      <c r="Y839" s="400"/>
      <c r="Z839" s="400"/>
      <c r="AA839" s="400"/>
      <c r="AB839" s="399"/>
      <c r="AC839" s="401"/>
      <c r="AD839" s="401"/>
      <c r="AE839" s="401"/>
      <c r="AF839" s="401"/>
      <c r="AG839" s="401"/>
      <c r="AH839" s="401"/>
      <c r="AI839" s="399"/>
    </row>
    <row r="840" ht="12.0" customHeight="1">
      <c r="A840" s="399"/>
      <c r="B840" s="436"/>
      <c r="C840" s="399"/>
      <c r="D840" s="399" t="s">
        <v>477</v>
      </c>
      <c r="E840" s="399" t="s">
        <v>1031</v>
      </c>
      <c r="F840" s="399"/>
      <c r="G840" s="436"/>
      <c r="H840" s="483"/>
      <c r="I840" s="480">
        <v>72.0</v>
      </c>
      <c r="J840" s="455"/>
      <c r="K840" s="438">
        <v>-0.3</v>
      </c>
      <c r="L840" s="431">
        <v>93.60000000000001</v>
      </c>
      <c r="M840" s="431">
        <v>0.11555555555555556</v>
      </c>
      <c r="N840" s="455">
        <v>50.0</v>
      </c>
      <c r="O840" s="399" t="s">
        <v>752</v>
      </c>
      <c r="P840" s="431">
        <v>1.0</v>
      </c>
      <c r="Q840" s="455">
        <v>0.42666666666666664</v>
      </c>
      <c r="R840" s="399" t="s">
        <v>753</v>
      </c>
      <c r="S840" s="400"/>
      <c r="T840" s="399"/>
      <c r="U840" s="400"/>
      <c r="V840" s="400"/>
      <c r="W840" s="400"/>
      <c r="X840" s="400"/>
      <c r="Y840" s="400"/>
      <c r="Z840" s="400"/>
      <c r="AA840" s="400"/>
      <c r="AB840" s="399"/>
      <c r="AC840" s="401"/>
      <c r="AD840" s="401"/>
      <c r="AE840" s="401"/>
      <c r="AF840" s="401"/>
      <c r="AG840" s="401"/>
      <c r="AH840" s="401"/>
      <c r="AI840" s="399"/>
    </row>
    <row r="841" ht="12.0" customHeight="1">
      <c r="A841" s="399"/>
      <c r="B841" s="436"/>
      <c r="C841" s="399"/>
      <c r="D841" s="399" t="s">
        <v>477</v>
      </c>
      <c r="E841" s="399" t="s">
        <v>767</v>
      </c>
      <c r="F841" s="399"/>
      <c r="G841" s="455"/>
      <c r="H841" s="483"/>
      <c r="I841" s="480">
        <v>44.0</v>
      </c>
      <c r="J841" s="455"/>
      <c r="K841" s="438">
        <v>-0.3</v>
      </c>
      <c r="L841" s="431">
        <v>57.2</v>
      </c>
      <c r="M841" s="431">
        <v>0.07061728395061728</v>
      </c>
      <c r="N841" s="455">
        <v>50.0</v>
      </c>
      <c r="O841" s="399" t="s">
        <v>752</v>
      </c>
      <c r="P841" s="431">
        <v>1.0</v>
      </c>
      <c r="Q841" s="455">
        <v>0.2607407407407407</v>
      </c>
      <c r="R841" s="399" t="s">
        <v>753</v>
      </c>
      <c r="S841" s="400"/>
      <c r="T841" s="399"/>
      <c r="U841" s="400"/>
      <c r="V841" s="400"/>
      <c r="W841" s="400"/>
      <c r="X841" s="400"/>
      <c r="Y841" s="400"/>
      <c r="Z841" s="400"/>
      <c r="AA841" s="400"/>
      <c r="AB841" s="399"/>
      <c r="AC841" s="401"/>
      <c r="AD841" s="401"/>
      <c r="AE841" s="401"/>
      <c r="AF841" s="401"/>
      <c r="AG841" s="401"/>
      <c r="AH841" s="401"/>
      <c r="AI841" s="399"/>
    </row>
    <row r="842" ht="12.0" customHeight="1">
      <c r="A842" s="399"/>
      <c r="B842" s="436"/>
      <c r="C842" s="399"/>
      <c r="D842" s="399"/>
      <c r="E842" s="399"/>
      <c r="F842" s="399"/>
      <c r="G842" s="436"/>
      <c r="H842" s="455"/>
      <c r="I842" s="480">
        <v>1839.0</v>
      </c>
      <c r="J842" s="480">
        <v>62296.0</v>
      </c>
      <c r="K842" s="438"/>
      <c r="L842" s="480">
        <v>2337.0</v>
      </c>
      <c r="M842" s="480">
        <v>3.6566592592592593</v>
      </c>
      <c r="N842" s="480"/>
      <c r="O842" s="427"/>
      <c r="P842" s="399"/>
      <c r="Q842" s="480">
        <v>13.776637037037036</v>
      </c>
      <c r="R842" s="399"/>
      <c r="S842" s="400"/>
      <c r="T842" s="399"/>
      <c r="U842" s="400"/>
      <c r="V842" s="400"/>
      <c r="W842" s="400"/>
      <c r="X842" s="400"/>
      <c r="Y842" s="400"/>
      <c r="Z842" s="400"/>
      <c r="AA842" s="400"/>
      <c r="AB842" s="399"/>
      <c r="AC842" s="401"/>
      <c r="AD842" s="401"/>
      <c r="AE842" s="401"/>
      <c r="AF842" s="401"/>
      <c r="AG842" s="401"/>
      <c r="AH842" s="401"/>
      <c r="AI842" s="399"/>
    </row>
    <row r="843" ht="12.0" customHeight="1">
      <c r="A843" s="399"/>
      <c r="B843" s="436"/>
      <c r="C843" s="399"/>
      <c r="D843" s="399"/>
      <c r="E843" s="399"/>
      <c r="F843" s="399"/>
      <c r="G843" s="399"/>
      <c r="H843" s="436"/>
      <c r="I843" s="431"/>
      <c r="J843" s="470"/>
      <c r="K843" s="470"/>
      <c r="L843" s="468"/>
      <c r="M843" s="400"/>
      <c r="N843" s="399"/>
      <c r="O843" s="399"/>
      <c r="P843" s="399"/>
      <c r="Q843" s="399"/>
      <c r="R843" s="399"/>
      <c r="S843" s="400"/>
      <c r="T843" s="399"/>
      <c r="U843" s="400"/>
      <c r="V843" s="400"/>
      <c r="W843" s="400"/>
      <c r="X843" s="400"/>
      <c r="Y843" s="400"/>
      <c r="Z843" s="400"/>
      <c r="AA843" s="400"/>
      <c r="AB843" s="399"/>
      <c r="AC843" s="401"/>
      <c r="AD843" s="401"/>
      <c r="AE843" s="401"/>
      <c r="AF843" s="401"/>
      <c r="AG843" s="401"/>
      <c r="AH843" s="401"/>
      <c r="AI843" s="399"/>
    </row>
    <row r="844" ht="12.0" customHeight="1">
      <c r="A844" s="399"/>
      <c r="B844" s="436"/>
      <c r="C844" s="399"/>
      <c r="D844" s="399"/>
      <c r="E844" s="441" t="s">
        <v>544</v>
      </c>
      <c r="F844" s="435" t="s">
        <v>553</v>
      </c>
      <c r="G844" s="435" t="s">
        <v>649</v>
      </c>
      <c r="H844" s="479" t="s">
        <v>631</v>
      </c>
      <c r="I844" s="435" t="s">
        <v>632</v>
      </c>
      <c r="J844" s="479" t="s">
        <v>633</v>
      </c>
      <c r="K844" s="442" t="s">
        <v>634</v>
      </c>
      <c r="L844" s="479" t="s">
        <v>635</v>
      </c>
      <c r="M844" s="431"/>
      <c r="N844" s="436"/>
      <c r="O844" s="399"/>
      <c r="P844" s="455"/>
      <c r="Q844" s="399"/>
      <c r="R844" s="399"/>
      <c r="S844" s="400"/>
      <c r="T844" s="399"/>
      <c r="U844" s="400"/>
      <c r="V844" s="400"/>
      <c r="W844" s="400"/>
      <c r="X844" s="400"/>
      <c r="Y844" s="400"/>
      <c r="Z844" s="400"/>
      <c r="AA844" s="400"/>
      <c r="AB844" s="399"/>
      <c r="AC844" s="401"/>
      <c r="AD844" s="401"/>
      <c r="AE844" s="401"/>
      <c r="AF844" s="401"/>
      <c r="AG844" s="401"/>
      <c r="AH844" s="401"/>
      <c r="AI844" s="399"/>
    </row>
    <row r="845" ht="12.0" customHeight="1">
      <c r="A845" s="399"/>
      <c r="B845" s="436"/>
      <c r="C845" s="399"/>
      <c r="D845" s="399"/>
      <c r="E845" s="399" t="s">
        <v>477</v>
      </c>
      <c r="F845" s="427">
        <v>2337.0</v>
      </c>
      <c r="G845" s="480">
        <v>62296.0</v>
      </c>
      <c r="H845" s="480">
        <v>3.6566592592592593</v>
      </c>
      <c r="I845" s="456">
        <v>0.0</v>
      </c>
      <c r="J845" s="456">
        <v>1828.3296296296296</v>
      </c>
      <c r="K845" s="456">
        <v>8452.444</v>
      </c>
      <c r="L845" s="456">
        <v>10280.77362962963</v>
      </c>
      <c r="M845" s="431"/>
      <c r="N845" s="436"/>
      <c r="O845" s="399"/>
      <c r="P845" s="455"/>
      <c r="Q845" s="399"/>
      <c r="R845" s="399"/>
      <c r="S845" s="400"/>
      <c r="T845" s="399"/>
      <c r="U845" s="400"/>
      <c r="V845" s="400"/>
      <c r="W845" s="400"/>
      <c r="X845" s="400"/>
      <c r="Y845" s="400"/>
      <c r="Z845" s="400"/>
      <c r="AA845" s="400"/>
      <c r="AB845" s="399"/>
      <c r="AC845" s="401"/>
      <c r="AD845" s="401"/>
      <c r="AE845" s="401"/>
      <c r="AF845" s="401"/>
      <c r="AG845" s="401"/>
      <c r="AH845" s="401"/>
      <c r="AI845" s="399"/>
    </row>
    <row r="846" ht="12.0" customHeight="1">
      <c r="A846" s="399"/>
      <c r="B846" s="436"/>
      <c r="C846" s="399"/>
      <c r="D846" s="399"/>
      <c r="E846" s="399"/>
      <c r="F846" s="427"/>
      <c r="G846" s="480"/>
      <c r="H846" s="480"/>
      <c r="I846" s="456"/>
      <c r="J846" s="456"/>
      <c r="K846" s="456"/>
      <c r="L846" s="456"/>
      <c r="M846" s="431"/>
      <c r="N846" s="436"/>
      <c r="O846" s="399"/>
      <c r="P846" s="455"/>
      <c r="Q846" s="399"/>
      <c r="R846" s="399"/>
      <c r="S846" s="400"/>
      <c r="T846" s="399"/>
      <c r="U846" s="400"/>
      <c r="V846" s="400"/>
      <c r="W846" s="400"/>
      <c r="X846" s="400"/>
      <c r="Y846" s="400"/>
      <c r="Z846" s="400"/>
      <c r="AA846" s="400"/>
      <c r="AB846" s="399"/>
      <c r="AC846" s="401"/>
      <c r="AD846" s="401"/>
      <c r="AE846" s="401"/>
      <c r="AF846" s="401"/>
      <c r="AG846" s="401"/>
      <c r="AH846" s="401"/>
      <c r="AI846" s="399"/>
    </row>
    <row r="847" ht="12.0" customHeight="1">
      <c r="A847" s="546"/>
      <c r="B847" s="547"/>
      <c r="C847" s="555" t="s">
        <v>1343</v>
      </c>
      <c r="D847" s="555" t="s">
        <v>529</v>
      </c>
      <c r="E847" s="546"/>
      <c r="F847" s="546"/>
      <c r="G847" s="546"/>
      <c r="H847" s="547" t="s">
        <v>410</v>
      </c>
      <c r="I847" s="556">
        <v>266.2918833333333</v>
      </c>
      <c r="J847" s="549">
        <v>1.0</v>
      </c>
      <c r="K847" s="556">
        <v>266.2918833333333</v>
      </c>
      <c r="L847" s="556">
        <v>0.0</v>
      </c>
      <c r="M847" s="556">
        <v>155.960805</v>
      </c>
      <c r="N847" s="556">
        <v>0.0</v>
      </c>
      <c r="O847" s="556">
        <v>0.0</v>
      </c>
      <c r="P847" s="556">
        <v>0.0</v>
      </c>
      <c r="Q847" s="556">
        <v>2008.0393866666666</v>
      </c>
      <c r="R847" s="556">
        <v>0.0</v>
      </c>
      <c r="S847" s="550">
        <v>0.0</v>
      </c>
      <c r="T847" s="550">
        <v>0.0</v>
      </c>
      <c r="U847" s="550">
        <v>8317.38973065</v>
      </c>
      <c r="V847" s="550">
        <v>0.0</v>
      </c>
      <c r="W847" s="550">
        <v>0.0</v>
      </c>
      <c r="X847" s="550">
        <v>0.0</v>
      </c>
      <c r="Y847" s="550">
        <v>9271.688032263373</v>
      </c>
      <c r="Z847" s="550">
        <v>0.0</v>
      </c>
      <c r="AA847" s="550">
        <v>17589.077762913374</v>
      </c>
      <c r="AB847" s="546"/>
      <c r="AC847" s="401"/>
      <c r="AD847" s="401"/>
      <c r="AE847" s="401"/>
      <c r="AF847" s="401"/>
      <c r="AG847" s="401"/>
      <c r="AH847" s="401"/>
      <c r="AI847" s="546"/>
    </row>
    <row r="848" ht="12.0" customHeight="1">
      <c r="A848" s="399"/>
      <c r="B848" s="436"/>
      <c r="C848" s="424"/>
      <c r="D848" s="424"/>
      <c r="E848" s="399"/>
      <c r="F848" s="399"/>
      <c r="G848" s="399"/>
      <c r="H848" s="436"/>
      <c r="I848" s="401" t="s">
        <v>477</v>
      </c>
      <c r="J848" s="399"/>
      <c r="K848" s="477">
        <f t="array" ref="K848">SUM(IF(D855:D865="clean",Q855:Q865),0)</f>
        <v>185.3553333</v>
      </c>
      <c r="L848" s="423"/>
      <c r="M848" s="423"/>
      <c r="N848" s="423"/>
      <c r="O848" s="423"/>
      <c r="P848" s="423"/>
      <c r="Q848" s="423"/>
      <c r="R848" s="423"/>
      <c r="S848" s="400"/>
      <c r="T848" s="400"/>
      <c r="U848" s="400"/>
      <c r="V848" s="400"/>
      <c r="W848" s="400"/>
      <c r="X848" s="400"/>
      <c r="Y848" s="400"/>
      <c r="Z848" s="400"/>
      <c r="AA848" s="400"/>
      <c r="AB848" s="399"/>
      <c r="AC848" s="428">
        <f>K848*H$1048/C855</f>
        <v>170.7545794</v>
      </c>
      <c r="AD848" s="476" t="s">
        <v>530</v>
      </c>
      <c r="AE848" s="401">
        <f>Q847/C855</f>
        <v>1.340480231</v>
      </c>
      <c r="AF848" s="401"/>
      <c r="AG848" s="401"/>
      <c r="AH848" s="401"/>
      <c r="AI848" s="399"/>
    </row>
    <row r="849" ht="12.0" customHeight="1">
      <c r="A849" s="399"/>
      <c r="B849" s="436"/>
      <c r="C849" s="424"/>
      <c r="D849" s="424"/>
      <c r="E849" s="399"/>
      <c r="F849" s="399"/>
      <c r="G849" s="399"/>
      <c r="H849" s="436"/>
      <c r="I849" s="401" t="s">
        <v>510</v>
      </c>
      <c r="J849" s="399"/>
      <c r="K849" s="477">
        <f t="array" ref="K849">SUM(IF(D855:D865="contaminated",Q855:Q865),0)</f>
        <v>80.93655</v>
      </c>
      <c r="L849" s="423"/>
      <c r="M849" s="423"/>
      <c r="N849" s="423"/>
      <c r="O849" s="423"/>
      <c r="P849" s="423"/>
      <c r="Q849" s="423"/>
      <c r="R849" s="423"/>
      <c r="S849" s="400"/>
      <c r="T849" s="400"/>
      <c r="U849" s="400"/>
      <c r="V849" s="400"/>
      <c r="W849" s="400"/>
      <c r="X849" s="400"/>
      <c r="Y849" s="400"/>
      <c r="Z849" s="400"/>
      <c r="AA849" s="400"/>
      <c r="AB849" s="399"/>
      <c r="AC849" s="428">
        <f>K849*H$1048/C862</f>
        <v>271.0981529</v>
      </c>
      <c r="AD849" s="476" t="s">
        <v>530</v>
      </c>
      <c r="AE849" s="401"/>
      <c r="AF849" s="401"/>
      <c r="AG849" s="401">
        <f>M847/C862</f>
        <v>0.3785456432</v>
      </c>
      <c r="AH849" s="401"/>
      <c r="AI849" s="399"/>
    </row>
    <row r="850" ht="12.0" customHeight="1">
      <c r="A850" s="399"/>
      <c r="B850" s="436"/>
      <c r="C850" s="436"/>
      <c r="D850" s="399"/>
      <c r="E850" s="399"/>
      <c r="F850" s="399"/>
      <c r="G850" s="399"/>
      <c r="H850" s="399"/>
      <c r="I850" s="436"/>
      <c r="J850" s="431"/>
      <c r="K850" s="470"/>
      <c r="L850" s="470"/>
      <c r="M850" s="468"/>
      <c r="N850" s="400"/>
      <c r="O850" s="399"/>
      <c r="P850" s="399"/>
      <c r="Q850" s="399"/>
      <c r="R850" s="399"/>
      <c r="S850" s="400"/>
      <c r="T850" s="399"/>
      <c r="U850" s="400"/>
      <c r="V850" s="400"/>
      <c r="W850" s="400"/>
      <c r="X850" s="400"/>
      <c r="Y850" s="400"/>
      <c r="Z850" s="400"/>
      <c r="AA850" s="399"/>
      <c r="AB850" s="399"/>
      <c r="AC850" s="401"/>
      <c r="AD850" s="401"/>
      <c r="AE850" s="401"/>
      <c r="AF850" s="401"/>
      <c r="AG850" s="401"/>
      <c r="AH850" s="401"/>
      <c r="AI850" s="399"/>
    </row>
    <row r="851" ht="12.0" customHeight="1">
      <c r="A851" s="399"/>
      <c r="B851" s="436"/>
      <c r="C851" s="469" t="s">
        <v>1344</v>
      </c>
      <c r="D851" s="399" t="s">
        <v>918</v>
      </c>
      <c r="E851" s="399"/>
      <c r="F851" s="399"/>
      <c r="G851" s="399"/>
      <c r="H851" s="436" t="s">
        <v>410</v>
      </c>
      <c r="I851" s="423">
        <v>266.2918833333333</v>
      </c>
      <c r="J851" s="470">
        <v>1.0</v>
      </c>
      <c r="K851" s="431">
        <v>266.2918833333333</v>
      </c>
      <c r="L851" s="468">
        <v>0.0</v>
      </c>
      <c r="M851" s="431">
        <v>155.960805</v>
      </c>
      <c r="N851" s="431"/>
      <c r="O851" s="431"/>
      <c r="P851" s="430"/>
      <c r="Q851" s="468">
        <v>2008.0393866666666</v>
      </c>
      <c r="R851" s="468"/>
      <c r="S851" s="400"/>
      <c r="T851" s="439">
        <v>0.0</v>
      </c>
      <c r="U851" s="400">
        <v>8317.38973065</v>
      </c>
      <c r="V851" s="400"/>
      <c r="W851" s="400"/>
      <c r="X851" s="400"/>
      <c r="Y851" s="400">
        <v>9271.688032263373</v>
      </c>
      <c r="Z851" s="400"/>
      <c r="AA851" s="400">
        <v>17589.077762913374</v>
      </c>
      <c r="AB851" s="399"/>
      <c r="AC851" s="401"/>
      <c r="AD851" s="401"/>
      <c r="AE851" s="401"/>
      <c r="AF851" s="401"/>
      <c r="AG851" s="401"/>
      <c r="AH851" s="401"/>
      <c r="AI851" s="399"/>
    </row>
    <row r="852" ht="12.0" customHeight="1">
      <c r="A852" s="399"/>
      <c r="B852" s="436"/>
      <c r="C852" s="399"/>
      <c r="D852" s="399"/>
      <c r="E852" s="399"/>
      <c r="F852" s="399"/>
      <c r="G852" s="436"/>
      <c r="H852" s="436"/>
      <c r="I852" s="399"/>
      <c r="J852" s="436"/>
      <c r="K852" s="455"/>
      <c r="L852" s="436"/>
      <c r="M852" s="399"/>
      <c r="N852" s="399"/>
      <c r="O852" s="436"/>
      <c r="P852" s="399"/>
      <c r="Q852" s="399"/>
      <c r="R852" s="399"/>
      <c r="S852" s="400"/>
      <c r="T852" s="399"/>
      <c r="U852" s="400"/>
      <c r="V852" s="400"/>
      <c r="W852" s="400"/>
      <c r="X852" s="400"/>
      <c r="Y852" s="400"/>
      <c r="Z852" s="400"/>
      <c r="AA852" s="400"/>
      <c r="AB852" s="399"/>
      <c r="AC852" s="401"/>
      <c r="AD852" s="401"/>
      <c r="AE852" s="401"/>
      <c r="AF852" s="401"/>
      <c r="AG852" s="401"/>
      <c r="AH852" s="401"/>
      <c r="AI852" s="399"/>
    </row>
    <row r="853" ht="12.0" customHeight="1">
      <c r="A853" s="399"/>
      <c r="B853" s="436"/>
      <c r="C853" s="399"/>
      <c r="D853" s="399"/>
      <c r="E853" s="399"/>
      <c r="F853" s="399"/>
      <c r="G853" s="399"/>
      <c r="H853" s="399"/>
      <c r="I853" s="399"/>
      <c r="J853" s="399"/>
      <c r="K853" s="436" t="s">
        <v>607</v>
      </c>
      <c r="L853" s="436" t="s">
        <v>541</v>
      </c>
      <c r="M853" s="436" t="s">
        <v>648</v>
      </c>
      <c r="N853" s="399"/>
      <c r="O853" s="399"/>
      <c r="P853" s="436"/>
      <c r="Q853" s="399"/>
      <c r="R853" s="399"/>
      <c r="S853" s="400"/>
      <c r="T853" s="399"/>
      <c r="U853" s="400"/>
      <c r="V853" s="400"/>
      <c r="W853" s="400"/>
      <c r="X853" s="400"/>
      <c r="Y853" s="400"/>
      <c r="Z853" s="400"/>
      <c r="AA853" s="400"/>
      <c r="AB853" s="399"/>
      <c r="AC853" s="401"/>
      <c r="AD853" s="401"/>
      <c r="AE853" s="401"/>
      <c r="AF853" s="401"/>
      <c r="AG853" s="401"/>
      <c r="AH853" s="401"/>
      <c r="AI853" s="399"/>
    </row>
    <row r="854" ht="12.0" customHeight="1">
      <c r="A854" s="399"/>
      <c r="B854" s="436"/>
      <c r="C854" s="399"/>
      <c r="D854" s="469"/>
      <c r="E854" s="441" t="s">
        <v>609</v>
      </c>
      <c r="F854" s="399"/>
      <c r="G854" s="435" t="s">
        <v>357</v>
      </c>
      <c r="H854" s="435" t="s">
        <v>610</v>
      </c>
      <c r="I854" s="435" t="s">
        <v>611</v>
      </c>
      <c r="J854" s="435" t="s">
        <v>612</v>
      </c>
      <c r="K854" s="435" t="s">
        <v>613</v>
      </c>
      <c r="L854" s="435" t="s">
        <v>614</v>
      </c>
      <c r="M854" s="435" t="s">
        <v>615</v>
      </c>
      <c r="N854" s="399"/>
      <c r="O854" s="399"/>
      <c r="P854" s="435" t="s">
        <v>373</v>
      </c>
      <c r="Q854" s="399"/>
      <c r="R854" s="399"/>
      <c r="S854" s="400"/>
      <c r="T854" s="399"/>
      <c r="U854" s="400"/>
      <c r="V854" s="400"/>
      <c r="W854" s="400"/>
      <c r="X854" s="400"/>
      <c r="Y854" s="400"/>
      <c r="Z854" s="400"/>
      <c r="AA854" s="400"/>
      <c r="AB854" s="399"/>
      <c r="AC854" s="401"/>
      <c r="AD854" s="401"/>
      <c r="AE854" s="401"/>
      <c r="AF854" s="401"/>
      <c r="AG854" s="401"/>
      <c r="AH854" s="401"/>
      <c r="AI854" s="399"/>
    </row>
    <row r="855" ht="12.0" customHeight="1">
      <c r="A855" s="399"/>
      <c r="B855" s="436"/>
      <c r="C855" s="421">
        <f>SUM(H855:H859)</f>
        <v>1498</v>
      </c>
      <c r="D855" s="424" t="s">
        <v>477</v>
      </c>
      <c r="E855" s="399" t="s">
        <v>1234</v>
      </c>
      <c r="F855" s="399"/>
      <c r="G855" s="436"/>
      <c r="H855" s="483">
        <v>120.0</v>
      </c>
      <c r="I855" s="483"/>
      <c r="J855" s="455">
        <v>2.618</v>
      </c>
      <c r="K855" s="438">
        <v>-0.3</v>
      </c>
      <c r="L855" s="431">
        <v>3.4034</v>
      </c>
      <c r="M855" s="431">
        <v>0.004201728395061728</v>
      </c>
      <c r="N855" s="482">
        <v>0.013333333333333334</v>
      </c>
      <c r="O855" s="399" t="s">
        <v>616</v>
      </c>
      <c r="P855" s="431">
        <v>1.0</v>
      </c>
      <c r="Q855" s="455">
        <v>1.6</v>
      </c>
      <c r="R855" s="399" t="s">
        <v>671</v>
      </c>
      <c r="S855" s="400"/>
      <c r="T855" s="399"/>
      <c r="U855" s="400"/>
      <c r="V855" s="400"/>
      <c r="W855" s="400"/>
      <c r="X855" s="400"/>
      <c r="Y855" s="400"/>
      <c r="Z855" s="400"/>
      <c r="AA855" s="400"/>
      <c r="AB855" s="399"/>
      <c r="AC855" s="401"/>
      <c r="AD855" s="401"/>
      <c r="AE855" s="401"/>
      <c r="AF855" s="401"/>
      <c r="AG855" s="401"/>
      <c r="AH855" s="401"/>
      <c r="AI855" s="399"/>
    </row>
    <row r="856" ht="12.0" customHeight="1">
      <c r="A856" s="399"/>
      <c r="B856" s="436"/>
      <c r="C856" s="399"/>
      <c r="D856" s="424" t="s">
        <v>477</v>
      </c>
      <c r="E856" s="399" t="s">
        <v>1235</v>
      </c>
      <c r="F856" s="399"/>
      <c r="G856" s="455"/>
      <c r="H856" s="483">
        <v>406.0</v>
      </c>
      <c r="I856" s="483"/>
      <c r="J856" s="455">
        <v>35.43026666666667</v>
      </c>
      <c r="K856" s="438">
        <v>-0.3</v>
      </c>
      <c r="L856" s="431">
        <v>46.05934666666667</v>
      </c>
      <c r="M856" s="431">
        <v>0.056863390946502064</v>
      </c>
      <c r="N856" s="482">
        <v>0.017666666666666667</v>
      </c>
      <c r="O856" s="399" t="s">
        <v>616</v>
      </c>
      <c r="P856" s="431">
        <v>1.0</v>
      </c>
      <c r="Q856" s="455">
        <v>7.172666666666667</v>
      </c>
      <c r="R856" s="399" t="s">
        <v>685</v>
      </c>
      <c r="S856" s="400"/>
      <c r="T856" s="399"/>
      <c r="U856" s="400"/>
      <c r="V856" s="400"/>
      <c r="W856" s="400"/>
      <c r="X856" s="400"/>
      <c r="Y856" s="400"/>
      <c r="Z856" s="400"/>
      <c r="AA856" s="400"/>
      <c r="AB856" s="399"/>
      <c r="AC856" s="401"/>
      <c r="AD856" s="401"/>
      <c r="AE856" s="401"/>
      <c r="AF856" s="401"/>
      <c r="AG856" s="401"/>
      <c r="AH856" s="401"/>
      <c r="AI856" s="399"/>
    </row>
    <row r="857" ht="12.0" customHeight="1">
      <c r="A857" s="399"/>
      <c r="B857" s="436"/>
      <c r="C857" s="399"/>
      <c r="D857" s="424" t="s">
        <v>477</v>
      </c>
      <c r="E857" s="399" t="s">
        <v>1236</v>
      </c>
      <c r="F857" s="399"/>
      <c r="G857" s="455"/>
      <c r="H857" s="483">
        <v>160.0</v>
      </c>
      <c r="I857" s="483"/>
      <c r="J857" s="455">
        <v>31.416</v>
      </c>
      <c r="K857" s="438">
        <v>-0.3</v>
      </c>
      <c r="L857" s="431">
        <v>40.8408</v>
      </c>
      <c r="M857" s="431">
        <v>0.050420740740740745</v>
      </c>
      <c r="N857" s="482">
        <v>0.10666666666666666</v>
      </c>
      <c r="O857" s="399" t="s">
        <v>616</v>
      </c>
      <c r="P857" s="431">
        <v>1.0</v>
      </c>
      <c r="Q857" s="455">
        <v>17.066666666666666</v>
      </c>
      <c r="R857" s="399" t="s">
        <v>919</v>
      </c>
      <c r="S857" s="400"/>
      <c r="T857" s="399"/>
      <c r="U857" s="400"/>
      <c r="V857" s="400"/>
      <c r="W857" s="400"/>
      <c r="X857" s="400"/>
      <c r="Y857" s="400"/>
      <c r="Z857" s="400"/>
      <c r="AA857" s="400"/>
      <c r="AB857" s="399"/>
      <c r="AC857" s="401"/>
      <c r="AD857" s="401"/>
      <c r="AE857" s="401"/>
      <c r="AF857" s="401"/>
      <c r="AG857" s="401"/>
      <c r="AH857" s="401"/>
      <c r="AI857" s="399"/>
    </row>
    <row r="858" ht="12.0" customHeight="1">
      <c r="A858" s="399"/>
      <c r="B858" s="436"/>
      <c r="C858" s="399"/>
      <c r="D858" s="424" t="s">
        <v>477</v>
      </c>
      <c r="E858" s="399" t="s">
        <v>688</v>
      </c>
      <c r="F858" s="399"/>
      <c r="G858" s="455"/>
      <c r="H858" s="483">
        <v>812.0</v>
      </c>
      <c r="I858" s="483"/>
      <c r="J858" s="455">
        <v>1459.7967999999998</v>
      </c>
      <c r="K858" s="438">
        <v>-0.3</v>
      </c>
      <c r="L858" s="431">
        <v>1897.7358399999998</v>
      </c>
      <c r="M858" s="431">
        <v>2.3428837530864195</v>
      </c>
      <c r="N858" s="482">
        <v>0.178</v>
      </c>
      <c r="O858" s="399" t="s">
        <v>616</v>
      </c>
      <c r="P858" s="431">
        <v>1.0</v>
      </c>
      <c r="Q858" s="455">
        <v>144.536</v>
      </c>
      <c r="R858" s="399" t="s">
        <v>920</v>
      </c>
      <c r="S858" s="400"/>
      <c r="T858" s="399"/>
      <c r="U858" s="400"/>
      <c r="V858" s="400"/>
      <c r="W858" s="400"/>
      <c r="X858" s="400"/>
      <c r="Y858" s="400"/>
      <c r="Z858" s="400"/>
      <c r="AA858" s="400"/>
      <c r="AB858" s="399"/>
      <c r="AC858" s="401"/>
      <c r="AD858" s="401"/>
      <c r="AE858" s="401"/>
      <c r="AF858" s="401"/>
      <c r="AG858" s="401"/>
      <c r="AH858" s="401"/>
      <c r="AI858" s="399"/>
    </row>
    <row r="859" ht="12.0" customHeight="1">
      <c r="A859" s="399"/>
      <c r="B859" s="436"/>
      <c r="C859" s="399"/>
      <c r="D859" s="424" t="s">
        <v>477</v>
      </c>
      <c r="E859" s="399" t="s">
        <v>442</v>
      </c>
      <c r="F859" s="399"/>
      <c r="G859" s="436"/>
      <c r="H859" s="455">
        <v>0.0</v>
      </c>
      <c r="I859" s="436"/>
      <c r="J859" s="455">
        <v>0.0</v>
      </c>
      <c r="K859" s="438">
        <v>-0.3</v>
      </c>
      <c r="L859" s="431">
        <v>0.0</v>
      </c>
      <c r="M859" s="431">
        <v>0.0</v>
      </c>
      <c r="N859" s="436">
        <v>0.11</v>
      </c>
      <c r="O859" s="399" t="s">
        <v>616</v>
      </c>
      <c r="P859" s="431">
        <v>1.3</v>
      </c>
      <c r="Q859" s="455">
        <v>0.0</v>
      </c>
      <c r="R859" s="399" t="s">
        <v>617</v>
      </c>
      <c r="S859" s="400"/>
      <c r="T859" s="399"/>
      <c r="U859" s="400"/>
      <c r="V859" s="400"/>
      <c r="W859" s="400"/>
      <c r="X859" s="400"/>
      <c r="Y859" s="400"/>
      <c r="Z859" s="400"/>
      <c r="AA859" s="400"/>
      <c r="AB859" s="399"/>
      <c r="AC859" s="401"/>
      <c r="AD859" s="401"/>
      <c r="AE859" s="401"/>
      <c r="AF859" s="401"/>
      <c r="AG859" s="401"/>
      <c r="AH859" s="401"/>
      <c r="AI859" s="399"/>
    </row>
    <row r="860" ht="12.0" customHeight="1">
      <c r="A860" s="399"/>
      <c r="B860" s="436"/>
      <c r="C860" s="399"/>
      <c r="D860" s="424" t="s">
        <v>477</v>
      </c>
      <c r="E860" s="399" t="s">
        <v>1345</v>
      </c>
      <c r="F860" s="399"/>
      <c r="G860" s="436"/>
      <c r="H860" s="483">
        <v>1498.0</v>
      </c>
      <c r="I860" s="436"/>
      <c r="J860" s="455"/>
      <c r="K860" s="438">
        <v>0.0</v>
      </c>
      <c r="L860" s="431">
        <v>0.0</v>
      </c>
      <c r="M860" s="431"/>
      <c r="N860" s="436">
        <v>0.01</v>
      </c>
      <c r="O860" s="399" t="s">
        <v>735</v>
      </c>
      <c r="P860" s="431">
        <v>1.0</v>
      </c>
      <c r="Q860" s="455">
        <v>14.98</v>
      </c>
      <c r="R860" s="399" t="s">
        <v>736</v>
      </c>
      <c r="S860" s="400"/>
      <c r="T860" s="399"/>
      <c r="U860" s="400"/>
      <c r="V860" s="400"/>
      <c r="W860" s="400"/>
      <c r="X860" s="400"/>
      <c r="Y860" s="400"/>
      <c r="Z860" s="400"/>
      <c r="AA860" s="400"/>
      <c r="AB860" s="399"/>
      <c r="AC860" s="401"/>
      <c r="AD860" s="401"/>
      <c r="AE860" s="401"/>
      <c r="AF860" s="401"/>
      <c r="AG860" s="401"/>
      <c r="AH860" s="401"/>
      <c r="AI860" s="399"/>
    </row>
    <row r="861" ht="12.0" customHeight="1">
      <c r="A861" s="399"/>
      <c r="B861" s="436"/>
      <c r="C861" s="399"/>
      <c r="D861" s="424" t="s">
        <v>477</v>
      </c>
      <c r="E861" s="399" t="s">
        <v>1346</v>
      </c>
      <c r="F861" s="399"/>
      <c r="G861" s="436"/>
      <c r="H861" s="483">
        <v>0.0</v>
      </c>
      <c r="I861" s="436"/>
      <c r="J861" s="455">
        <v>20.0</v>
      </c>
      <c r="K861" s="438">
        <v>0.0</v>
      </c>
      <c r="L861" s="431">
        <v>20.0</v>
      </c>
      <c r="M861" s="431">
        <v>0.024691358024691357</v>
      </c>
      <c r="N861" s="482">
        <v>0.10666666666666666</v>
      </c>
      <c r="O861" s="399" t="s">
        <v>616</v>
      </c>
      <c r="P861" s="431">
        <v>1.0</v>
      </c>
      <c r="Q861" s="455">
        <v>0.0</v>
      </c>
      <c r="R861" s="399" t="s">
        <v>940</v>
      </c>
      <c r="S861" s="400"/>
      <c r="T861" s="399"/>
      <c r="U861" s="400"/>
      <c r="V861" s="400"/>
      <c r="W861" s="400"/>
      <c r="X861" s="400"/>
      <c r="Y861" s="400"/>
      <c r="Z861" s="400"/>
      <c r="AA861" s="400"/>
      <c r="AB861" s="399"/>
      <c r="AC861" s="401"/>
      <c r="AD861" s="401"/>
      <c r="AE861" s="401"/>
      <c r="AF861" s="401"/>
      <c r="AG861" s="401"/>
      <c r="AH861" s="401"/>
      <c r="AI861" s="399"/>
    </row>
    <row r="862" ht="12.0" customHeight="1">
      <c r="A862" s="399"/>
      <c r="B862" s="436"/>
      <c r="C862" s="421">
        <f>SUM(H863:H865)</f>
        <v>412</v>
      </c>
      <c r="D862" s="424" t="s">
        <v>478</v>
      </c>
      <c r="E862" s="399" t="s">
        <v>1239</v>
      </c>
      <c r="F862" s="399"/>
      <c r="G862" s="436"/>
      <c r="H862" s="483"/>
      <c r="I862" s="436"/>
      <c r="J862" s="455">
        <v>0.0</v>
      </c>
      <c r="K862" s="438">
        <v>-0.3</v>
      </c>
      <c r="L862" s="431">
        <v>0.0</v>
      </c>
      <c r="M862" s="431">
        <v>0.0</v>
      </c>
      <c r="N862" s="482">
        <v>0.013333333333333334</v>
      </c>
      <c r="O862" s="399" t="s">
        <v>616</v>
      </c>
      <c r="P862" s="399">
        <v>1.3499999999999999</v>
      </c>
      <c r="Q862" s="455">
        <v>0.0</v>
      </c>
      <c r="R862" s="399" t="s">
        <v>671</v>
      </c>
      <c r="S862" s="400"/>
      <c r="T862" s="399"/>
      <c r="U862" s="400"/>
      <c r="V862" s="400"/>
      <c r="W862" s="400"/>
      <c r="X862" s="400"/>
      <c r="Y862" s="400"/>
      <c r="Z862" s="400"/>
      <c r="AA862" s="400"/>
      <c r="AB862" s="399"/>
      <c r="AC862" s="401"/>
      <c r="AD862" s="401"/>
      <c r="AE862" s="401"/>
      <c r="AF862" s="401"/>
      <c r="AG862" s="401"/>
      <c r="AH862" s="401"/>
      <c r="AI862" s="399"/>
    </row>
    <row r="863" ht="12.0" customHeight="1">
      <c r="A863" s="399"/>
      <c r="B863" s="436"/>
      <c r="C863" s="399"/>
      <c r="D863" s="424" t="s">
        <v>478</v>
      </c>
      <c r="E863" s="399" t="s">
        <v>1240</v>
      </c>
      <c r="F863" s="399"/>
      <c r="G863" s="455"/>
      <c r="H863" s="483">
        <v>59.0</v>
      </c>
      <c r="I863" s="436"/>
      <c r="J863" s="455">
        <v>5.1487333333333325</v>
      </c>
      <c r="K863" s="438">
        <v>-0.3</v>
      </c>
      <c r="L863" s="431">
        <v>6.693353333333333</v>
      </c>
      <c r="M863" s="431">
        <v>0.06972243055555555</v>
      </c>
      <c r="N863" s="482">
        <v>0.017666666666666667</v>
      </c>
      <c r="O863" s="399" t="s">
        <v>616</v>
      </c>
      <c r="P863" s="399">
        <v>1.3499999999999999</v>
      </c>
      <c r="Q863" s="455">
        <v>1.40715</v>
      </c>
      <c r="R863" s="399" t="s">
        <v>1241</v>
      </c>
      <c r="S863" s="400"/>
      <c r="T863" s="399"/>
      <c r="U863" s="400"/>
      <c r="V863" s="400"/>
      <c r="W863" s="400"/>
      <c r="X863" s="400"/>
      <c r="Y863" s="400"/>
      <c r="Z863" s="400"/>
      <c r="AA863" s="400"/>
      <c r="AB863" s="399"/>
      <c r="AC863" s="401"/>
      <c r="AD863" s="401"/>
      <c r="AE863" s="401"/>
      <c r="AF863" s="401"/>
      <c r="AG863" s="401"/>
      <c r="AH863" s="401"/>
      <c r="AI863" s="399"/>
    </row>
    <row r="864" ht="12.0" customHeight="1">
      <c r="A864" s="399"/>
      <c r="B864" s="436"/>
      <c r="C864" s="399"/>
      <c r="D864" s="424" t="s">
        <v>478</v>
      </c>
      <c r="E864" s="399" t="s">
        <v>1242</v>
      </c>
      <c r="F864" s="399"/>
      <c r="G864" s="436"/>
      <c r="H864" s="483">
        <v>55.0</v>
      </c>
      <c r="I864" s="436"/>
      <c r="J864" s="455">
        <v>10.79925</v>
      </c>
      <c r="K864" s="438">
        <v>-0.3</v>
      </c>
      <c r="L864" s="431">
        <v>14.039025</v>
      </c>
      <c r="M864" s="431">
        <v>0.14623984375000001</v>
      </c>
      <c r="N864" s="482">
        <v>0.10666666666666666</v>
      </c>
      <c r="O864" s="399" t="s">
        <v>616</v>
      </c>
      <c r="P864" s="399">
        <v>1.3499999999999999</v>
      </c>
      <c r="Q864" s="455">
        <v>7.919999999999999</v>
      </c>
      <c r="R864" s="399" t="s">
        <v>919</v>
      </c>
      <c r="S864" s="400"/>
      <c r="T864" s="399"/>
      <c r="U864" s="400"/>
      <c r="V864" s="400"/>
      <c r="W864" s="400"/>
      <c r="X864" s="400"/>
      <c r="Y864" s="400"/>
      <c r="Z864" s="400"/>
      <c r="AA864" s="400"/>
      <c r="AB864" s="399"/>
      <c r="AC864" s="401"/>
      <c r="AD864" s="401"/>
      <c r="AE864" s="401"/>
      <c r="AF864" s="401"/>
      <c r="AG864" s="401"/>
      <c r="AH864" s="401"/>
      <c r="AI864" s="399"/>
    </row>
    <row r="865" ht="12.0" customHeight="1">
      <c r="A865" s="399"/>
      <c r="B865" s="436"/>
      <c r="C865" s="399"/>
      <c r="D865" s="424" t="s">
        <v>478</v>
      </c>
      <c r="E865" s="399" t="s">
        <v>1301</v>
      </c>
      <c r="F865" s="399"/>
      <c r="G865" s="436"/>
      <c r="H865" s="483">
        <v>298.0</v>
      </c>
      <c r="I865" s="436"/>
      <c r="J865" s="455">
        <v>104.02186666666665</v>
      </c>
      <c r="K865" s="438">
        <v>-0.3</v>
      </c>
      <c r="L865" s="431">
        <v>135.22842666666665</v>
      </c>
      <c r="M865" s="478">
        <v>1.4086294444444443</v>
      </c>
      <c r="N865" s="482">
        <v>0.178</v>
      </c>
      <c r="O865" s="399" t="s">
        <v>616</v>
      </c>
      <c r="P865" s="399">
        <v>1.3499999999999999</v>
      </c>
      <c r="Q865" s="455">
        <v>71.6094</v>
      </c>
      <c r="R865" s="399" t="s">
        <v>919</v>
      </c>
      <c r="S865" s="400"/>
      <c r="T865" s="399"/>
      <c r="U865" s="400"/>
      <c r="V865" s="400"/>
      <c r="W865" s="400"/>
      <c r="X865" s="400"/>
      <c r="Y865" s="400"/>
      <c r="Z865" s="400"/>
      <c r="AA865" s="400"/>
      <c r="AB865" s="399"/>
      <c r="AC865" s="401"/>
      <c r="AD865" s="401"/>
      <c r="AE865" s="401"/>
      <c r="AF865" s="401"/>
      <c r="AG865" s="401"/>
      <c r="AH865" s="401"/>
      <c r="AI865" s="399"/>
    </row>
    <row r="866" ht="12.0" customHeight="1">
      <c r="A866" s="399"/>
      <c r="B866" s="436"/>
      <c r="C866" s="399"/>
      <c r="D866" s="399"/>
      <c r="E866" s="399"/>
      <c r="F866" s="399"/>
      <c r="G866" s="436"/>
      <c r="H866" s="455"/>
      <c r="I866" s="399"/>
      <c r="J866" s="455"/>
      <c r="K866" s="438"/>
      <c r="L866" s="431">
        <v>2164.0001916666665</v>
      </c>
      <c r="M866" s="431">
        <v>4.103652689943416</v>
      </c>
      <c r="N866" s="436"/>
      <c r="O866" s="399"/>
      <c r="P866" s="399"/>
      <c r="Q866" s="455">
        <v>266.2918833333333</v>
      </c>
      <c r="R866" s="399"/>
      <c r="S866" s="400"/>
      <c r="T866" s="399"/>
      <c r="U866" s="400"/>
      <c r="V866" s="400"/>
      <c r="W866" s="400"/>
      <c r="X866" s="400"/>
      <c r="Y866" s="400"/>
      <c r="Z866" s="400"/>
      <c r="AA866" s="400"/>
      <c r="AB866" s="399"/>
      <c r="AC866" s="401"/>
      <c r="AD866" s="401"/>
      <c r="AE866" s="401"/>
      <c r="AF866" s="401"/>
      <c r="AG866" s="401"/>
      <c r="AH866" s="401"/>
      <c r="AI866" s="399"/>
    </row>
    <row r="867" ht="12.0" customHeight="1">
      <c r="A867" s="399"/>
      <c r="B867" s="436"/>
      <c r="C867" s="399"/>
      <c r="D867" s="399"/>
      <c r="E867" s="399"/>
      <c r="F867" s="399"/>
      <c r="G867" s="436"/>
      <c r="H867" s="455"/>
      <c r="I867" s="399"/>
      <c r="J867" s="455"/>
      <c r="K867" s="438"/>
      <c r="L867" s="431"/>
      <c r="M867" s="431"/>
      <c r="N867" s="436"/>
      <c r="O867" s="399"/>
      <c r="P867" s="455"/>
      <c r="Q867" s="399"/>
      <c r="R867" s="399"/>
      <c r="S867" s="400"/>
      <c r="T867" s="399"/>
      <c r="U867" s="400"/>
      <c r="V867" s="400"/>
      <c r="W867" s="400"/>
      <c r="X867" s="400"/>
      <c r="Y867" s="400"/>
      <c r="Z867" s="400"/>
      <c r="AA867" s="400"/>
      <c r="AB867" s="399"/>
      <c r="AC867" s="401"/>
      <c r="AD867" s="401"/>
      <c r="AE867" s="401"/>
      <c r="AF867" s="401"/>
      <c r="AG867" s="401"/>
      <c r="AH867" s="401"/>
      <c r="AI867" s="399"/>
    </row>
    <row r="868" ht="12.0" customHeight="1">
      <c r="A868" s="399"/>
      <c r="B868" s="436"/>
      <c r="C868" s="399"/>
      <c r="D868" s="399"/>
      <c r="E868" s="441" t="s">
        <v>544</v>
      </c>
      <c r="F868" s="435" t="s">
        <v>649</v>
      </c>
      <c r="G868" s="435" t="s">
        <v>553</v>
      </c>
      <c r="H868" s="479" t="s">
        <v>631</v>
      </c>
      <c r="I868" s="435" t="s">
        <v>632</v>
      </c>
      <c r="J868" s="479" t="s">
        <v>633</v>
      </c>
      <c r="K868" s="442" t="s">
        <v>634</v>
      </c>
      <c r="L868" s="479" t="s">
        <v>635</v>
      </c>
      <c r="M868" s="431"/>
      <c r="N868" s="436"/>
      <c r="O868" s="399"/>
      <c r="P868" s="455"/>
      <c r="Q868" s="399"/>
      <c r="R868" s="399"/>
      <c r="S868" s="400"/>
      <c r="T868" s="399"/>
      <c r="U868" s="400"/>
      <c r="V868" s="400"/>
      <c r="W868" s="400"/>
      <c r="X868" s="400"/>
      <c r="Y868" s="400"/>
      <c r="Z868" s="400"/>
      <c r="AA868" s="400"/>
      <c r="AB868" s="399"/>
      <c r="AC868" s="401"/>
      <c r="AD868" s="401"/>
      <c r="AE868" s="401"/>
      <c r="AF868" s="401"/>
      <c r="AG868" s="401"/>
      <c r="AH868" s="401"/>
      <c r="AI868" s="399"/>
    </row>
    <row r="869" ht="12.0" customHeight="1">
      <c r="A869" s="399"/>
      <c r="B869" s="436"/>
      <c r="C869" s="399"/>
      <c r="D869" s="399"/>
      <c r="E869" s="399" t="s">
        <v>636</v>
      </c>
      <c r="F869" s="399"/>
      <c r="G869" s="480">
        <v>2008.0393866666666</v>
      </c>
      <c r="H869" s="480">
        <v>2.4790609711934155</v>
      </c>
      <c r="I869" s="456">
        <v>0.0</v>
      </c>
      <c r="J869" s="456">
        <v>1239.5304855967076</v>
      </c>
      <c r="K869" s="456">
        <v>8032.157546666666</v>
      </c>
      <c r="L869" s="456">
        <v>9271.688032263373</v>
      </c>
      <c r="M869" s="431"/>
      <c r="N869" s="436"/>
      <c r="O869" s="399"/>
      <c r="P869" s="455"/>
      <c r="Q869" s="399"/>
      <c r="R869" s="399"/>
      <c r="S869" s="400"/>
      <c r="T869" s="399"/>
      <c r="U869" s="400"/>
      <c r="V869" s="400"/>
      <c r="W869" s="400"/>
      <c r="X869" s="400"/>
      <c r="Y869" s="400"/>
      <c r="Z869" s="400"/>
      <c r="AA869" s="400"/>
      <c r="AB869" s="399"/>
      <c r="AC869" s="401"/>
      <c r="AD869" s="401"/>
      <c r="AE869" s="401"/>
      <c r="AF869" s="401"/>
      <c r="AG869" s="401"/>
      <c r="AH869" s="401"/>
      <c r="AI869" s="399"/>
    </row>
    <row r="870" ht="12.0" customHeight="1">
      <c r="A870" s="399"/>
      <c r="B870" s="436"/>
      <c r="C870" s="399"/>
      <c r="D870" s="399"/>
      <c r="E870" s="399" t="s">
        <v>478</v>
      </c>
      <c r="F870" s="399"/>
      <c r="G870" s="480">
        <v>155.960805</v>
      </c>
      <c r="H870" s="480">
        <v>1.6245917187499999</v>
      </c>
      <c r="I870" s="456">
        <v>0.0</v>
      </c>
      <c r="J870" s="456">
        <v>0.0</v>
      </c>
      <c r="K870" s="456">
        <v>8317.38973065</v>
      </c>
      <c r="L870" s="456">
        <v>8317.38973065</v>
      </c>
      <c r="M870" s="431"/>
      <c r="N870" s="436"/>
      <c r="O870" s="399"/>
      <c r="P870" s="455"/>
      <c r="Q870" s="399"/>
      <c r="R870" s="399"/>
      <c r="S870" s="400"/>
      <c r="T870" s="399"/>
      <c r="U870" s="400"/>
      <c r="V870" s="400"/>
      <c r="W870" s="400"/>
      <c r="X870" s="400"/>
      <c r="Y870" s="400"/>
      <c r="Z870" s="400"/>
      <c r="AA870" s="400"/>
      <c r="AB870" s="399"/>
      <c r="AC870" s="401"/>
      <c r="AD870" s="401"/>
      <c r="AE870" s="401"/>
      <c r="AF870" s="401"/>
      <c r="AG870" s="401"/>
      <c r="AH870" s="401"/>
      <c r="AI870" s="399"/>
    </row>
    <row r="871" ht="12.0" customHeight="1">
      <c r="A871" s="399"/>
      <c r="B871" s="436"/>
      <c r="C871" s="399"/>
      <c r="D871" s="399"/>
      <c r="E871" s="399"/>
      <c r="F871" s="399"/>
      <c r="G871" s="399"/>
      <c r="H871" s="436"/>
      <c r="I871" s="431"/>
      <c r="J871" s="470"/>
      <c r="K871" s="470"/>
      <c r="L871" s="468"/>
      <c r="M871" s="400"/>
      <c r="N871" s="399"/>
      <c r="O871" s="399"/>
      <c r="P871" s="399"/>
      <c r="Q871" s="399"/>
      <c r="R871" s="399"/>
      <c r="S871" s="400"/>
      <c r="T871" s="399"/>
      <c r="U871" s="400"/>
      <c r="V871" s="400"/>
      <c r="W871" s="400"/>
      <c r="X871" s="400"/>
      <c r="Y871" s="400"/>
      <c r="Z871" s="400"/>
      <c r="AA871" s="400"/>
      <c r="AB871" s="399"/>
      <c r="AC871" s="401"/>
      <c r="AD871" s="401"/>
      <c r="AE871" s="401"/>
      <c r="AF871" s="401"/>
      <c r="AG871" s="401"/>
      <c r="AH871" s="401"/>
      <c r="AI871" s="399"/>
    </row>
    <row r="872" ht="12.0" customHeight="1">
      <c r="A872" s="546"/>
      <c r="B872" s="547"/>
      <c r="C872" s="546" t="s">
        <v>1347</v>
      </c>
      <c r="D872" s="546" t="s">
        <v>1348</v>
      </c>
      <c r="E872" s="546"/>
      <c r="F872" s="546"/>
      <c r="G872" s="546"/>
      <c r="H872" s="547" t="s">
        <v>410</v>
      </c>
      <c r="I872" s="556">
        <v>351.3081481481482</v>
      </c>
      <c r="J872" s="549">
        <v>1.0</v>
      </c>
      <c r="K872" s="556">
        <v>351.3081481481482</v>
      </c>
      <c r="L872" s="556">
        <v>0.0</v>
      </c>
      <c r="M872" s="556">
        <v>0.0</v>
      </c>
      <c r="N872" s="556">
        <v>0.0</v>
      </c>
      <c r="O872" s="556">
        <v>0.0</v>
      </c>
      <c r="P872" s="556">
        <v>0.0</v>
      </c>
      <c r="Q872" s="556">
        <v>0.0</v>
      </c>
      <c r="R872" s="556">
        <v>0.0</v>
      </c>
      <c r="S872" s="550">
        <v>0.0</v>
      </c>
      <c r="T872" s="550">
        <v>0.0</v>
      </c>
      <c r="U872" s="550">
        <v>0.0</v>
      </c>
      <c r="V872" s="550">
        <v>0.0</v>
      </c>
      <c r="W872" s="550">
        <v>0.0</v>
      </c>
      <c r="X872" s="550">
        <v>0.0</v>
      </c>
      <c r="Y872" s="550">
        <v>0.0</v>
      </c>
      <c r="Z872" s="550">
        <v>0.0</v>
      </c>
      <c r="AA872" s="550">
        <v>0.0</v>
      </c>
      <c r="AB872" s="546"/>
      <c r="AC872" s="428">
        <f>K872*H1048/I880</f>
        <v>0.5111111111</v>
      </c>
      <c r="AD872" s="476" t="s">
        <v>462</v>
      </c>
      <c r="AE872" s="401"/>
      <c r="AF872" s="401"/>
      <c r="AG872" s="401"/>
      <c r="AH872" s="401"/>
      <c r="AI872" s="546"/>
    </row>
    <row r="873" ht="12.0" customHeight="1">
      <c r="A873" s="399"/>
      <c r="B873" s="436"/>
      <c r="C873" s="399"/>
      <c r="D873" s="399"/>
      <c r="E873" s="399"/>
      <c r="F873" s="399"/>
      <c r="G873" s="399"/>
      <c r="H873" s="436"/>
      <c r="I873" s="431"/>
      <c r="J873" s="470"/>
      <c r="K873" s="470"/>
      <c r="L873" s="468"/>
      <c r="M873" s="400"/>
      <c r="N873" s="399"/>
      <c r="O873" s="399"/>
      <c r="P873" s="399"/>
      <c r="Q873" s="399"/>
      <c r="R873" s="399"/>
      <c r="S873" s="400"/>
      <c r="T873" s="399"/>
      <c r="U873" s="400"/>
      <c r="V873" s="400"/>
      <c r="W873" s="400"/>
      <c r="X873" s="400"/>
      <c r="Y873" s="400"/>
      <c r="Z873" s="400"/>
      <c r="AA873" s="400"/>
      <c r="AB873" s="399"/>
      <c r="AC873" s="401"/>
      <c r="AD873" s="401"/>
      <c r="AE873" s="401"/>
      <c r="AF873" s="401"/>
      <c r="AG873" s="401"/>
      <c r="AH873" s="401"/>
      <c r="AI873" s="399"/>
    </row>
    <row r="874" ht="12.0" customHeight="1">
      <c r="A874" s="399"/>
      <c r="B874" s="436"/>
      <c r="C874" s="399" t="s">
        <v>1349</v>
      </c>
      <c r="D874" s="399" t="s">
        <v>1350</v>
      </c>
      <c r="E874" s="399"/>
      <c r="F874" s="399"/>
      <c r="G874" s="399"/>
      <c r="H874" s="436" t="s">
        <v>410</v>
      </c>
      <c r="I874" s="423">
        <v>351.3081481481482</v>
      </c>
      <c r="J874" s="470">
        <v>1.0</v>
      </c>
      <c r="K874" s="431">
        <v>351.3081481481482</v>
      </c>
      <c r="L874" s="468">
        <v>0.0</v>
      </c>
      <c r="M874" s="431"/>
      <c r="N874" s="431"/>
      <c r="O874" s="431"/>
      <c r="P874" s="430"/>
      <c r="Q874" s="468">
        <v>0.0</v>
      </c>
      <c r="R874" s="468"/>
      <c r="S874" s="400">
        <v>0.0</v>
      </c>
      <c r="T874" s="439">
        <v>0.0</v>
      </c>
      <c r="U874" s="400"/>
      <c r="V874" s="400"/>
      <c r="W874" s="400"/>
      <c r="X874" s="400"/>
      <c r="Y874" s="400">
        <v>0.0</v>
      </c>
      <c r="Z874" s="400"/>
      <c r="AA874" s="400">
        <v>0.0</v>
      </c>
      <c r="AB874" s="399"/>
      <c r="AC874" s="401"/>
      <c r="AD874" s="401"/>
      <c r="AE874" s="401"/>
      <c r="AF874" s="401"/>
      <c r="AG874" s="401"/>
      <c r="AH874" s="401"/>
      <c r="AI874" s="399"/>
    </row>
    <row r="875" ht="12.0" customHeight="1">
      <c r="A875" s="399"/>
      <c r="B875" s="436"/>
      <c r="C875" s="399"/>
      <c r="D875" s="399"/>
      <c r="E875" s="399"/>
      <c r="F875" s="399"/>
      <c r="G875" s="399"/>
      <c r="H875" s="399"/>
      <c r="I875" s="399"/>
      <c r="J875" s="399"/>
      <c r="K875" s="436"/>
      <c r="L875" s="436"/>
      <c r="M875" s="436"/>
      <c r="N875" s="399"/>
      <c r="O875" s="399"/>
      <c r="P875" s="436"/>
      <c r="Q875" s="399"/>
      <c r="R875" s="399"/>
      <c r="S875" s="400"/>
      <c r="T875" s="399"/>
      <c r="U875" s="400"/>
      <c r="V875" s="400"/>
      <c r="W875" s="400"/>
      <c r="X875" s="400"/>
      <c r="Y875" s="400"/>
      <c r="Z875" s="400"/>
      <c r="AA875" s="400"/>
      <c r="AB875" s="399"/>
      <c r="AC875" s="401"/>
      <c r="AD875" s="401"/>
      <c r="AE875" s="401"/>
      <c r="AF875" s="401"/>
      <c r="AG875" s="401"/>
      <c r="AH875" s="401"/>
      <c r="AI875" s="399"/>
    </row>
    <row r="876" ht="12.0" customHeight="1">
      <c r="A876" s="552"/>
      <c r="B876" s="436"/>
      <c r="C876" s="399"/>
      <c r="D876" s="399"/>
      <c r="E876" s="399"/>
      <c r="F876" s="399"/>
      <c r="G876" s="399"/>
      <c r="H876" s="399"/>
      <c r="I876" s="399"/>
      <c r="J876" s="399"/>
      <c r="K876" s="436" t="s">
        <v>607</v>
      </c>
      <c r="L876" s="436" t="s">
        <v>541</v>
      </c>
      <c r="M876" s="436" t="s">
        <v>608</v>
      </c>
      <c r="N876" s="399"/>
      <c r="O876" s="399"/>
      <c r="P876" s="436"/>
      <c r="Q876" s="399"/>
      <c r="R876" s="399"/>
      <c r="S876" s="400"/>
      <c r="T876" s="399"/>
      <c r="U876" s="400"/>
      <c r="V876" s="400"/>
      <c r="W876" s="400"/>
      <c r="X876" s="400"/>
      <c r="Y876" s="400"/>
      <c r="Z876" s="400"/>
      <c r="AA876" s="400"/>
      <c r="AB876" s="399"/>
      <c r="AC876" s="401"/>
      <c r="AD876" s="401"/>
      <c r="AE876" s="401"/>
      <c r="AF876" s="401"/>
      <c r="AG876" s="401"/>
      <c r="AH876" s="401"/>
      <c r="AI876" s="399"/>
    </row>
    <row r="877" ht="12.0" customHeight="1">
      <c r="A877" s="399"/>
      <c r="B877" s="436"/>
      <c r="C877" s="399"/>
      <c r="D877" s="399"/>
      <c r="E877" s="441" t="s">
        <v>609</v>
      </c>
      <c r="F877" s="399"/>
      <c r="G877" s="435" t="s">
        <v>357</v>
      </c>
      <c r="H877" s="435" t="s">
        <v>610</v>
      </c>
      <c r="I877" s="435" t="s">
        <v>612</v>
      </c>
      <c r="J877" s="435" t="s">
        <v>1030</v>
      </c>
      <c r="K877" s="435" t="s">
        <v>613</v>
      </c>
      <c r="L877" s="435" t="s">
        <v>614</v>
      </c>
      <c r="M877" s="435" t="s">
        <v>615</v>
      </c>
      <c r="N877" s="399"/>
      <c r="O877" s="399"/>
      <c r="P877" s="435" t="s">
        <v>373</v>
      </c>
      <c r="Q877" s="399"/>
      <c r="R877" s="399"/>
      <c r="S877" s="400"/>
      <c r="T877" s="399"/>
      <c r="U877" s="400"/>
      <c r="V877" s="400"/>
      <c r="W877" s="400"/>
      <c r="X877" s="400"/>
      <c r="Y877" s="400"/>
      <c r="Z877" s="400"/>
      <c r="AA877" s="400"/>
      <c r="AB877" s="399"/>
      <c r="AC877" s="401"/>
      <c r="AD877" s="401"/>
      <c r="AE877" s="401"/>
      <c r="AF877" s="401"/>
      <c r="AG877" s="401"/>
      <c r="AH877" s="401"/>
      <c r="AI877" s="399"/>
    </row>
    <row r="878" ht="12.0" customHeight="1">
      <c r="A878" s="399"/>
      <c r="B878" s="436"/>
      <c r="C878" s="399"/>
      <c r="D878" s="424" t="s">
        <v>477</v>
      </c>
      <c r="E878" s="399" t="s">
        <v>1351</v>
      </c>
      <c r="F878" s="399"/>
      <c r="G878" s="436"/>
      <c r="H878" s="483"/>
      <c r="I878" s="483">
        <v>6230.0</v>
      </c>
      <c r="J878" s="455"/>
      <c r="K878" s="438">
        <v>0.0</v>
      </c>
      <c r="L878" s="431">
        <v>0.0</v>
      </c>
      <c r="M878" s="431"/>
      <c r="N878" s="436">
        <v>0.01</v>
      </c>
      <c r="O878" s="399" t="s">
        <v>735</v>
      </c>
      <c r="P878" s="431">
        <v>1.0</v>
      </c>
      <c r="Q878" s="455">
        <v>2.3074074074074074</v>
      </c>
      <c r="R878" s="399" t="s">
        <v>1352</v>
      </c>
      <c r="S878" s="400"/>
      <c r="T878" s="399"/>
      <c r="U878" s="400"/>
      <c r="V878" s="400"/>
      <c r="W878" s="400"/>
      <c r="X878" s="400"/>
      <c r="Y878" s="400"/>
      <c r="Z878" s="400"/>
      <c r="AA878" s="400"/>
      <c r="AB878" s="399"/>
      <c r="AC878" s="401"/>
      <c r="AD878" s="401"/>
      <c r="AE878" s="401"/>
      <c r="AF878" s="401"/>
      <c r="AG878" s="401"/>
      <c r="AH878" s="401"/>
      <c r="AI878" s="399"/>
    </row>
    <row r="879" ht="12.0" customHeight="1">
      <c r="A879" s="399"/>
      <c r="B879" s="436"/>
      <c r="C879" s="399"/>
      <c r="D879" s="424" t="s">
        <v>477</v>
      </c>
      <c r="E879" s="399" t="s">
        <v>1353</v>
      </c>
      <c r="F879" s="399"/>
      <c r="G879" s="436"/>
      <c r="H879" s="483"/>
      <c r="I879" s="483">
        <v>942302.0</v>
      </c>
      <c r="J879" s="455"/>
      <c r="K879" s="438">
        <v>0.0</v>
      </c>
      <c r="L879" s="431">
        <v>0.0</v>
      </c>
      <c r="M879" s="431"/>
      <c r="N879" s="436">
        <v>0.01</v>
      </c>
      <c r="O879" s="399" t="s">
        <v>735</v>
      </c>
      <c r="P879" s="431">
        <v>1.0</v>
      </c>
      <c r="Q879" s="455">
        <v>349.00074074074075</v>
      </c>
      <c r="R879" s="399" t="s">
        <v>1352</v>
      </c>
      <c r="S879" s="400"/>
      <c r="T879" s="399"/>
      <c r="U879" s="400"/>
      <c r="V879" s="400"/>
      <c r="W879" s="400"/>
      <c r="X879" s="400"/>
      <c r="Y879" s="400"/>
      <c r="Z879" s="400"/>
      <c r="AA879" s="400"/>
      <c r="AB879" s="399"/>
      <c r="AC879" s="401"/>
      <c r="AD879" s="401"/>
      <c r="AE879" s="401"/>
      <c r="AF879" s="401"/>
      <c r="AG879" s="401"/>
      <c r="AH879" s="401"/>
      <c r="AI879" s="399"/>
    </row>
    <row r="880" ht="12.0" customHeight="1">
      <c r="A880" s="399"/>
      <c r="B880" s="436"/>
      <c r="C880" s="399"/>
      <c r="D880" s="399"/>
      <c r="E880" s="399"/>
      <c r="F880" s="399"/>
      <c r="G880" s="436"/>
      <c r="H880" s="455"/>
      <c r="I880" s="480">
        <v>948532.0</v>
      </c>
      <c r="J880" s="480">
        <v>0.0</v>
      </c>
      <c r="K880" s="438"/>
      <c r="L880" s="480">
        <v>0.0</v>
      </c>
      <c r="M880" s="480">
        <v>0.0</v>
      </c>
      <c r="N880" s="480"/>
      <c r="O880" s="427"/>
      <c r="P880" s="399"/>
      <c r="Q880" s="480">
        <v>351.3081481481482</v>
      </c>
      <c r="R880" s="399"/>
      <c r="S880" s="400"/>
      <c r="T880" s="399"/>
      <c r="U880" s="400"/>
      <c r="V880" s="400"/>
      <c r="W880" s="400"/>
      <c r="X880" s="400"/>
      <c r="Y880" s="400"/>
      <c r="Z880" s="400"/>
      <c r="AA880" s="400"/>
      <c r="AB880" s="399"/>
      <c r="AC880" s="401"/>
      <c r="AD880" s="401"/>
      <c r="AE880" s="401"/>
      <c r="AF880" s="401"/>
      <c r="AG880" s="401"/>
      <c r="AH880" s="401"/>
      <c r="AI880" s="399"/>
    </row>
    <row r="881" ht="12.0" customHeight="1">
      <c r="A881" s="399"/>
      <c r="B881" s="436"/>
      <c r="C881" s="399"/>
      <c r="D881" s="399"/>
      <c r="E881" s="399"/>
      <c r="F881" s="399"/>
      <c r="G881" s="399"/>
      <c r="H881" s="436"/>
      <c r="I881" s="431"/>
      <c r="J881" s="470"/>
      <c r="K881" s="470"/>
      <c r="L881" s="468"/>
      <c r="M881" s="400"/>
      <c r="N881" s="399"/>
      <c r="O881" s="399"/>
      <c r="P881" s="399"/>
      <c r="Q881" s="399"/>
      <c r="R881" s="399"/>
      <c r="S881" s="400"/>
      <c r="T881" s="399"/>
      <c r="U881" s="400"/>
      <c r="V881" s="400"/>
      <c r="W881" s="400"/>
      <c r="X881" s="400"/>
      <c r="Y881" s="400"/>
      <c r="Z881" s="400"/>
      <c r="AA881" s="400"/>
      <c r="AB881" s="399"/>
      <c r="AC881" s="401"/>
      <c r="AD881" s="401"/>
      <c r="AE881" s="401"/>
      <c r="AF881" s="401"/>
      <c r="AG881" s="401"/>
      <c r="AH881" s="401"/>
      <c r="AI881" s="399"/>
    </row>
    <row r="882" ht="12.0" customHeight="1">
      <c r="A882" s="399"/>
      <c r="B882" s="436"/>
      <c r="C882" s="399"/>
      <c r="D882" s="399"/>
      <c r="E882" s="441" t="s">
        <v>544</v>
      </c>
      <c r="F882" s="435" t="s">
        <v>553</v>
      </c>
      <c r="G882" s="435" t="s">
        <v>649</v>
      </c>
      <c r="H882" s="479" t="s">
        <v>631</v>
      </c>
      <c r="I882" s="435" t="s">
        <v>632</v>
      </c>
      <c r="J882" s="479" t="s">
        <v>633</v>
      </c>
      <c r="K882" s="442" t="s">
        <v>634</v>
      </c>
      <c r="L882" s="479" t="s">
        <v>635</v>
      </c>
      <c r="M882" s="431"/>
      <c r="N882" s="436"/>
      <c r="O882" s="399"/>
      <c r="P882" s="455"/>
      <c r="Q882" s="399"/>
      <c r="R882" s="399"/>
      <c r="S882" s="400"/>
      <c r="T882" s="399"/>
      <c r="U882" s="400"/>
      <c r="V882" s="400"/>
      <c r="W882" s="400"/>
      <c r="X882" s="400"/>
      <c r="Y882" s="400"/>
      <c r="Z882" s="400"/>
      <c r="AA882" s="400"/>
      <c r="AB882" s="399"/>
      <c r="AC882" s="401"/>
      <c r="AD882" s="401"/>
      <c r="AE882" s="401"/>
      <c r="AF882" s="401"/>
      <c r="AG882" s="401"/>
      <c r="AH882" s="401"/>
      <c r="AI882" s="399"/>
    </row>
    <row r="883" ht="12.0" customHeight="1">
      <c r="A883" s="399"/>
      <c r="B883" s="436"/>
      <c r="C883" s="399"/>
      <c r="D883" s="399"/>
      <c r="E883" s="399" t="s">
        <v>477</v>
      </c>
      <c r="F883" s="427">
        <v>0.0</v>
      </c>
      <c r="G883" s="480">
        <v>0.0</v>
      </c>
      <c r="H883" s="480">
        <v>0.0</v>
      </c>
      <c r="I883" s="456">
        <v>0.0</v>
      </c>
      <c r="J883" s="456">
        <v>0.0</v>
      </c>
      <c r="K883" s="456">
        <v>0.0</v>
      </c>
      <c r="L883" s="456">
        <v>0.0</v>
      </c>
      <c r="M883" s="431"/>
      <c r="N883" s="436"/>
      <c r="O883" s="399"/>
      <c r="P883" s="455"/>
      <c r="Q883" s="399"/>
      <c r="R883" s="399"/>
      <c r="S883" s="400"/>
      <c r="T883" s="399"/>
      <c r="U883" s="400"/>
      <c r="V883" s="400"/>
      <c r="W883" s="400"/>
      <c r="X883" s="400"/>
      <c r="Y883" s="400"/>
      <c r="Z883" s="400"/>
      <c r="AA883" s="400"/>
      <c r="AB883" s="399"/>
      <c r="AC883" s="401"/>
      <c r="AD883" s="401"/>
      <c r="AE883" s="401"/>
      <c r="AF883" s="401"/>
      <c r="AG883" s="401"/>
      <c r="AH883" s="401"/>
      <c r="AI883" s="399"/>
    </row>
    <row r="884" ht="12.0" customHeight="1">
      <c r="A884" s="399"/>
      <c r="B884" s="436"/>
      <c r="C884" s="399"/>
      <c r="D884" s="399"/>
      <c r="E884" s="399"/>
      <c r="F884" s="399"/>
      <c r="G884" s="399"/>
      <c r="H884" s="436"/>
      <c r="I884" s="431"/>
      <c r="J884" s="470"/>
      <c r="K884" s="470"/>
      <c r="L884" s="468"/>
      <c r="M884" s="400"/>
      <c r="N884" s="399"/>
      <c r="O884" s="399"/>
      <c r="P884" s="399"/>
      <c r="Q884" s="399"/>
      <c r="R884" s="399"/>
      <c r="S884" s="400"/>
      <c r="T884" s="399"/>
      <c r="U884" s="400"/>
      <c r="V884" s="400"/>
      <c r="W884" s="400"/>
      <c r="X884" s="400"/>
      <c r="Y884" s="400"/>
      <c r="Z884" s="400"/>
      <c r="AA884" s="400"/>
      <c r="AB884" s="399"/>
      <c r="AC884" s="401"/>
      <c r="AD884" s="401"/>
      <c r="AE884" s="401"/>
      <c r="AF884" s="401"/>
      <c r="AG884" s="401"/>
      <c r="AH884" s="401"/>
      <c r="AI884" s="399"/>
    </row>
    <row r="885" ht="12.0" customHeight="1">
      <c r="A885" s="546"/>
      <c r="B885" s="547"/>
      <c r="C885" s="546" t="s">
        <v>1354</v>
      </c>
      <c r="D885" s="546" t="s">
        <v>532</v>
      </c>
      <c r="E885" s="546"/>
      <c r="F885" s="546"/>
      <c r="G885" s="546"/>
      <c r="H885" s="546"/>
      <c r="I885" s="556">
        <v>2845.2543209876544</v>
      </c>
      <c r="J885" s="546"/>
      <c r="K885" s="556">
        <v>2845.2543209876544</v>
      </c>
      <c r="L885" s="556">
        <v>0.0</v>
      </c>
      <c r="M885" s="556">
        <v>0.0</v>
      </c>
      <c r="N885" s="556">
        <v>0.0</v>
      </c>
      <c r="O885" s="556">
        <v>0.0</v>
      </c>
      <c r="P885" s="556">
        <v>0.0</v>
      </c>
      <c r="Q885" s="556">
        <v>140423.40000000002</v>
      </c>
      <c r="R885" s="556">
        <v>0.0</v>
      </c>
      <c r="S885" s="550">
        <v>0.0</v>
      </c>
      <c r="T885" s="550">
        <v>0.0</v>
      </c>
      <c r="U885" s="550">
        <v>0.0</v>
      </c>
      <c r="V885" s="550">
        <v>0.0</v>
      </c>
      <c r="W885" s="550">
        <v>0.0</v>
      </c>
      <c r="X885" s="550">
        <v>0.0</v>
      </c>
      <c r="Y885" s="550">
        <v>631905.2999999999</v>
      </c>
      <c r="Z885" s="550">
        <v>0.0</v>
      </c>
      <c r="AA885" s="550">
        <v>631905.2999999999</v>
      </c>
      <c r="AB885" s="546"/>
      <c r="AC885" s="428">
        <f>K885*H1048/Q885</f>
        <v>27.9615147</v>
      </c>
      <c r="AD885" s="476" t="s">
        <v>462</v>
      </c>
      <c r="AE885" s="401"/>
      <c r="AF885" s="401"/>
      <c r="AG885" s="401"/>
      <c r="AH885" s="401"/>
      <c r="AI885" s="546"/>
    </row>
    <row r="886" ht="12.0" customHeight="1">
      <c r="A886" s="552"/>
      <c r="B886" s="436"/>
      <c r="C886" s="399"/>
      <c r="D886" s="399"/>
      <c r="E886" s="399"/>
      <c r="F886" s="399"/>
      <c r="G886" s="399"/>
      <c r="H886" s="399"/>
      <c r="I886" s="399"/>
      <c r="J886" s="399"/>
      <c r="K886" s="431"/>
      <c r="L886" s="399"/>
      <c r="M886" s="399"/>
      <c r="N886" s="399"/>
      <c r="O886" s="399"/>
      <c r="P886" s="399"/>
      <c r="Q886" s="399"/>
      <c r="R886" s="399"/>
      <c r="S886" s="400"/>
      <c r="T886" s="399"/>
      <c r="U886" s="400"/>
      <c r="V886" s="400"/>
      <c r="W886" s="400"/>
      <c r="X886" s="400"/>
      <c r="Y886" s="400"/>
      <c r="Z886" s="400"/>
      <c r="AA886" s="400"/>
      <c r="AB886" s="399"/>
      <c r="AC886" s="401"/>
      <c r="AD886" s="401"/>
      <c r="AE886" s="401"/>
      <c r="AF886" s="401"/>
      <c r="AG886" s="401"/>
      <c r="AH886" s="401"/>
      <c r="AI886" s="399"/>
    </row>
    <row r="887" ht="12.0" customHeight="1">
      <c r="A887" s="399"/>
      <c r="B887" s="436"/>
      <c r="C887" s="436" t="s">
        <v>1355</v>
      </c>
      <c r="D887" s="399" t="s">
        <v>1356</v>
      </c>
      <c r="E887" s="399"/>
      <c r="F887" s="399"/>
      <c r="G887" s="399"/>
      <c r="H887" s="436" t="s">
        <v>410</v>
      </c>
      <c r="I887" s="423">
        <v>789.7580246913581</v>
      </c>
      <c r="J887" s="470">
        <v>1.0</v>
      </c>
      <c r="K887" s="431">
        <v>789.7580246913581</v>
      </c>
      <c r="L887" s="468">
        <v>0.0</v>
      </c>
      <c r="M887" s="431"/>
      <c r="N887" s="431"/>
      <c r="O887" s="431"/>
      <c r="P887" s="430"/>
      <c r="Q887" s="468">
        <v>46442.5</v>
      </c>
      <c r="R887" s="468"/>
      <c r="S887" s="400"/>
      <c r="T887" s="439">
        <v>0.0</v>
      </c>
      <c r="U887" s="400"/>
      <c r="V887" s="400"/>
      <c r="W887" s="400"/>
      <c r="X887" s="400"/>
      <c r="Y887" s="400">
        <v>208991.25</v>
      </c>
      <c r="Z887" s="400"/>
      <c r="AA887" s="400">
        <v>208991.25</v>
      </c>
      <c r="AB887" s="399"/>
      <c r="AC887" s="401"/>
      <c r="AD887" s="401"/>
      <c r="AE887" s="401"/>
      <c r="AF887" s="401"/>
      <c r="AG887" s="401"/>
      <c r="AH887" s="401"/>
      <c r="AI887" s="399"/>
    </row>
    <row r="888" ht="12.0" customHeight="1">
      <c r="A888" s="399"/>
      <c r="B888" s="436"/>
      <c r="C888" s="399"/>
      <c r="D888" s="399"/>
      <c r="E888" s="399"/>
      <c r="F888" s="399"/>
      <c r="G888" s="399"/>
      <c r="H888" s="399"/>
      <c r="I888" s="399"/>
      <c r="J888" s="399"/>
      <c r="K888" s="436"/>
      <c r="L888" s="436"/>
      <c r="M888" s="436"/>
      <c r="N888" s="399"/>
      <c r="O888" s="399"/>
      <c r="P888" s="436"/>
      <c r="Q888" s="399"/>
      <c r="R888" s="399"/>
      <c r="S888" s="400"/>
      <c r="T888" s="399"/>
      <c r="U888" s="400"/>
      <c r="V888" s="400"/>
      <c r="W888" s="400"/>
      <c r="X888" s="400"/>
      <c r="Y888" s="400"/>
      <c r="Z888" s="400"/>
      <c r="AA888" s="400"/>
      <c r="AB888" s="399"/>
      <c r="AC888" s="401"/>
      <c r="AD888" s="401"/>
      <c r="AE888" s="401"/>
      <c r="AF888" s="401"/>
      <c r="AG888" s="401"/>
      <c r="AH888" s="401"/>
      <c r="AI888" s="399"/>
    </row>
    <row r="889" ht="12.0" customHeight="1">
      <c r="A889" s="399"/>
      <c r="B889" s="436"/>
      <c r="C889" s="399"/>
      <c r="D889" s="399"/>
      <c r="E889" s="399"/>
      <c r="F889" s="399"/>
      <c r="G889" s="399"/>
      <c r="H889" s="399"/>
      <c r="I889" s="399"/>
      <c r="J889" s="399"/>
      <c r="K889" s="436" t="s">
        <v>607</v>
      </c>
      <c r="L889" s="436" t="s">
        <v>541</v>
      </c>
      <c r="M889" s="436" t="s">
        <v>608</v>
      </c>
      <c r="N889" s="399"/>
      <c r="O889" s="399"/>
      <c r="P889" s="436"/>
      <c r="Q889" s="399"/>
      <c r="R889" s="399"/>
      <c r="S889" s="400"/>
      <c r="T889" s="399"/>
      <c r="U889" s="400"/>
      <c r="V889" s="400"/>
      <c r="W889" s="400"/>
      <c r="X889" s="400"/>
      <c r="Y889" s="400"/>
      <c r="Z889" s="400"/>
      <c r="AA889" s="400"/>
      <c r="AB889" s="399"/>
      <c r="AC889" s="401"/>
      <c r="AD889" s="401"/>
      <c r="AE889" s="401"/>
      <c r="AF889" s="401"/>
      <c r="AG889" s="401"/>
      <c r="AH889" s="401"/>
      <c r="AI889" s="399"/>
    </row>
    <row r="890" ht="12.0" customHeight="1">
      <c r="A890" s="399"/>
      <c r="B890" s="436"/>
      <c r="C890" s="399"/>
      <c r="D890" s="399"/>
      <c r="E890" s="441" t="s">
        <v>609</v>
      </c>
      <c r="F890" s="399"/>
      <c r="G890" s="435" t="s">
        <v>357</v>
      </c>
      <c r="H890" s="435" t="s">
        <v>610</v>
      </c>
      <c r="I890" s="435" t="s">
        <v>612</v>
      </c>
      <c r="J890" s="435" t="s">
        <v>1030</v>
      </c>
      <c r="K890" s="435" t="s">
        <v>613</v>
      </c>
      <c r="L890" s="435" t="s">
        <v>614</v>
      </c>
      <c r="M890" s="435" t="s">
        <v>615</v>
      </c>
      <c r="N890" s="399"/>
      <c r="O890" s="399"/>
      <c r="P890" s="435" t="s">
        <v>373</v>
      </c>
      <c r="Q890" s="399"/>
      <c r="R890" s="399"/>
      <c r="S890" s="400"/>
      <c r="T890" s="399"/>
      <c r="U890" s="400"/>
      <c r="V890" s="400"/>
      <c r="W890" s="400"/>
      <c r="X890" s="400"/>
      <c r="Y890" s="400"/>
      <c r="Z890" s="400"/>
      <c r="AA890" s="400"/>
      <c r="AB890" s="399"/>
      <c r="AC890" s="401"/>
      <c r="AD890" s="401"/>
      <c r="AE890" s="401"/>
      <c r="AF890" s="401"/>
      <c r="AG890" s="401"/>
      <c r="AH890" s="401"/>
      <c r="AI890" s="399"/>
    </row>
    <row r="891" ht="12.0" customHeight="1">
      <c r="A891" s="399"/>
      <c r="B891" s="436"/>
      <c r="C891" s="399"/>
      <c r="D891" s="399" t="s">
        <v>477</v>
      </c>
      <c r="E891" s="399" t="s">
        <v>757</v>
      </c>
      <c r="F891" s="399"/>
      <c r="G891" s="436"/>
      <c r="H891" s="483"/>
      <c r="I891" s="480">
        <v>8513.0</v>
      </c>
      <c r="J891" s="480">
        <v>1276950.0</v>
      </c>
      <c r="K891" s="438">
        <v>-0.3</v>
      </c>
      <c r="L891" s="431">
        <v>11066.9</v>
      </c>
      <c r="M891" s="431">
        <v>31.92375</v>
      </c>
      <c r="N891" s="455">
        <v>10.0</v>
      </c>
      <c r="O891" s="399" t="s">
        <v>752</v>
      </c>
      <c r="P891" s="431">
        <v>1.0</v>
      </c>
      <c r="Q891" s="455">
        <v>252.23703703703706</v>
      </c>
      <c r="R891" s="399" t="s">
        <v>1340</v>
      </c>
      <c r="S891" s="400"/>
      <c r="T891" s="399"/>
      <c r="U891" s="400"/>
      <c r="V891" s="400"/>
      <c r="W891" s="400"/>
      <c r="X891" s="400"/>
      <c r="Y891" s="400"/>
      <c r="Z891" s="400"/>
      <c r="AA891" s="400"/>
      <c r="AB891" s="399"/>
      <c r="AC891" s="401"/>
      <c r="AD891" s="401"/>
      <c r="AE891" s="401"/>
      <c r="AF891" s="401"/>
      <c r="AG891" s="401"/>
      <c r="AH891" s="401"/>
      <c r="AI891" s="399"/>
    </row>
    <row r="892" ht="12.0" customHeight="1">
      <c r="A892" s="399"/>
      <c r="B892" s="436"/>
      <c r="C892" s="399"/>
      <c r="D892" s="399" t="s">
        <v>477</v>
      </c>
      <c r="E892" s="399" t="s">
        <v>1036</v>
      </c>
      <c r="F892" s="399"/>
      <c r="G892" s="436"/>
      <c r="H892" s="483"/>
      <c r="I892" s="480">
        <v>27212.0</v>
      </c>
      <c r="J892" s="480">
        <v>4081800.0</v>
      </c>
      <c r="K892" s="438">
        <v>-0.3</v>
      </c>
      <c r="L892" s="431">
        <v>35375.6</v>
      </c>
      <c r="M892" s="431">
        <v>102.045</v>
      </c>
      <c r="N892" s="455">
        <v>15.0</v>
      </c>
      <c r="O892" s="399" t="s">
        <v>752</v>
      </c>
      <c r="P892" s="431">
        <v>1.0</v>
      </c>
      <c r="Q892" s="455">
        <v>537.520987654321</v>
      </c>
      <c r="R892" s="399" t="s">
        <v>1357</v>
      </c>
      <c r="S892" s="400"/>
      <c r="T892" s="399"/>
      <c r="U892" s="400"/>
      <c r="V892" s="400"/>
      <c r="W892" s="400"/>
      <c r="X892" s="400"/>
      <c r="Y892" s="400"/>
      <c r="Z892" s="400"/>
      <c r="AA892" s="400"/>
      <c r="AB892" s="399"/>
      <c r="AC892" s="401"/>
      <c r="AD892" s="401"/>
      <c r="AE892" s="401"/>
      <c r="AF892" s="401"/>
      <c r="AG892" s="401"/>
      <c r="AH892" s="401"/>
      <c r="AI892" s="399"/>
    </row>
    <row r="893" ht="12.0" customHeight="1">
      <c r="A893" s="399"/>
      <c r="B893" s="436"/>
      <c r="C893" s="399"/>
      <c r="D893" s="399"/>
      <c r="E893" s="399"/>
      <c r="F893" s="399"/>
      <c r="G893" s="436"/>
      <c r="H893" s="455"/>
      <c r="I893" s="480">
        <v>35725.0</v>
      </c>
      <c r="J893" s="480">
        <v>5358750.0</v>
      </c>
      <c r="K893" s="438"/>
      <c r="L893" s="480">
        <v>46442.5</v>
      </c>
      <c r="M893" s="480">
        <v>133.96875</v>
      </c>
      <c r="N893" s="480"/>
      <c r="O893" s="427"/>
      <c r="P893" s="399"/>
      <c r="Q893" s="480">
        <v>789.7580246913581</v>
      </c>
      <c r="R893" s="399"/>
      <c r="S893" s="400"/>
      <c r="T893" s="399"/>
      <c r="U893" s="400"/>
      <c r="V893" s="400"/>
      <c r="W893" s="400"/>
      <c r="X893" s="400"/>
      <c r="Y893" s="400"/>
      <c r="Z893" s="400"/>
      <c r="AA893" s="400"/>
      <c r="AB893" s="399"/>
      <c r="AC893" s="401"/>
      <c r="AD893" s="401"/>
      <c r="AE893" s="401"/>
      <c r="AF893" s="401"/>
      <c r="AG893" s="401"/>
      <c r="AH893" s="401"/>
      <c r="AI893" s="399"/>
    </row>
    <row r="894" ht="12.0" customHeight="1">
      <c r="A894" s="399"/>
      <c r="B894" s="436"/>
      <c r="C894" s="399"/>
      <c r="D894" s="399"/>
      <c r="E894" s="399"/>
      <c r="F894" s="399"/>
      <c r="G894" s="399"/>
      <c r="H894" s="436"/>
      <c r="I894" s="431"/>
      <c r="J894" s="470"/>
      <c r="K894" s="470"/>
      <c r="L894" s="468"/>
      <c r="M894" s="400"/>
      <c r="N894" s="399"/>
      <c r="O894" s="399"/>
      <c r="P894" s="399"/>
      <c r="Q894" s="399"/>
      <c r="R894" s="399"/>
      <c r="S894" s="400"/>
      <c r="T894" s="399"/>
      <c r="U894" s="400"/>
      <c r="V894" s="400"/>
      <c r="W894" s="400"/>
      <c r="X894" s="400"/>
      <c r="Y894" s="400"/>
      <c r="Z894" s="400"/>
      <c r="AA894" s="400"/>
      <c r="AB894" s="399"/>
      <c r="AC894" s="401"/>
      <c r="AD894" s="401"/>
      <c r="AE894" s="401"/>
      <c r="AF894" s="401"/>
      <c r="AG894" s="401"/>
      <c r="AH894" s="401"/>
      <c r="AI894" s="399"/>
    </row>
    <row r="895" ht="12.0" customHeight="1">
      <c r="A895" s="399"/>
      <c r="B895" s="436"/>
      <c r="C895" s="399"/>
      <c r="D895" s="399"/>
      <c r="E895" s="441" t="s">
        <v>544</v>
      </c>
      <c r="F895" s="435" t="s">
        <v>553</v>
      </c>
      <c r="G895" s="435" t="s">
        <v>649</v>
      </c>
      <c r="H895" s="479" t="s">
        <v>631</v>
      </c>
      <c r="I895" s="435" t="s">
        <v>632</v>
      </c>
      <c r="J895" s="479" t="s">
        <v>633</v>
      </c>
      <c r="K895" s="442" t="s">
        <v>634</v>
      </c>
      <c r="L895" s="479" t="s">
        <v>635</v>
      </c>
      <c r="M895" s="431"/>
      <c r="N895" s="436"/>
      <c r="O895" s="399"/>
      <c r="P895" s="455"/>
      <c r="Q895" s="399"/>
      <c r="R895" s="399"/>
      <c r="S895" s="400"/>
      <c r="T895" s="399"/>
      <c r="U895" s="400"/>
      <c r="V895" s="400"/>
      <c r="W895" s="400"/>
      <c r="X895" s="400"/>
      <c r="Y895" s="400"/>
      <c r="Z895" s="400"/>
      <c r="AA895" s="400"/>
      <c r="AB895" s="399"/>
      <c r="AC895" s="401"/>
      <c r="AD895" s="401"/>
      <c r="AE895" s="401"/>
      <c r="AF895" s="401"/>
      <c r="AG895" s="401"/>
      <c r="AH895" s="401"/>
      <c r="AI895" s="399"/>
    </row>
    <row r="896" ht="12.0" customHeight="1">
      <c r="A896" s="399"/>
      <c r="B896" s="436"/>
      <c r="C896" s="399"/>
      <c r="D896" s="399"/>
      <c r="E896" s="399" t="s">
        <v>477</v>
      </c>
      <c r="F896" s="427">
        <v>46442.5</v>
      </c>
      <c r="G896" s="480">
        <v>5358750.0</v>
      </c>
      <c r="H896" s="480">
        <v>133.96875</v>
      </c>
      <c r="I896" s="456">
        <v>0.0</v>
      </c>
      <c r="J896" s="456">
        <v>66984.375</v>
      </c>
      <c r="K896" s="456">
        <v>142006.875</v>
      </c>
      <c r="L896" s="456">
        <v>208991.25</v>
      </c>
      <c r="M896" s="431"/>
      <c r="N896" s="436"/>
      <c r="O896" s="399"/>
      <c r="P896" s="455"/>
      <c r="Q896" s="399"/>
      <c r="R896" s="399"/>
      <c r="S896" s="400"/>
      <c r="T896" s="399"/>
      <c r="U896" s="400"/>
      <c r="V896" s="400"/>
      <c r="W896" s="400"/>
      <c r="X896" s="400"/>
      <c r="Y896" s="400"/>
      <c r="Z896" s="400"/>
      <c r="AA896" s="400"/>
      <c r="AB896" s="399"/>
      <c r="AC896" s="401"/>
      <c r="AD896" s="401"/>
      <c r="AE896" s="401"/>
      <c r="AF896" s="401"/>
      <c r="AG896" s="401"/>
      <c r="AH896" s="401"/>
      <c r="AI896" s="399"/>
    </row>
    <row r="897" ht="12.0" customHeight="1">
      <c r="A897" s="399"/>
      <c r="B897" s="436"/>
      <c r="C897" s="399"/>
      <c r="D897" s="399"/>
      <c r="E897" s="399"/>
      <c r="F897" s="399"/>
      <c r="G897" s="399"/>
      <c r="H897" s="436"/>
      <c r="I897" s="431"/>
      <c r="J897" s="470"/>
      <c r="K897" s="470"/>
      <c r="L897" s="468"/>
      <c r="M897" s="400"/>
      <c r="N897" s="399"/>
      <c r="O897" s="399"/>
      <c r="P897" s="399"/>
      <c r="Q897" s="399"/>
      <c r="R897" s="399"/>
      <c r="S897" s="400"/>
      <c r="T897" s="399"/>
      <c r="U897" s="400"/>
      <c r="V897" s="400"/>
      <c r="W897" s="400"/>
      <c r="X897" s="400"/>
      <c r="Y897" s="400"/>
      <c r="Z897" s="400"/>
      <c r="AA897" s="400"/>
      <c r="AB897" s="399"/>
      <c r="AC897" s="401"/>
      <c r="AD897" s="401"/>
      <c r="AE897" s="401"/>
      <c r="AF897" s="401"/>
      <c r="AG897" s="401"/>
      <c r="AH897" s="401"/>
      <c r="AI897" s="399"/>
    </row>
    <row r="898" ht="12.0" customHeight="1">
      <c r="A898" s="399"/>
      <c r="B898" s="436"/>
      <c r="C898" s="436" t="s">
        <v>1358</v>
      </c>
      <c r="D898" s="399" t="s">
        <v>1178</v>
      </c>
      <c r="E898" s="399"/>
      <c r="F898" s="399"/>
      <c r="G898" s="399"/>
      <c r="H898" s="436" t="s">
        <v>410</v>
      </c>
      <c r="I898" s="423">
        <v>217.31358024691357</v>
      </c>
      <c r="J898" s="470">
        <v>1.0</v>
      </c>
      <c r="K898" s="431">
        <v>217.31358024691357</v>
      </c>
      <c r="L898" s="468">
        <v>0.0</v>
      </c>
      <c r="M898" s="431"/>
      <c r="N898" s="431"/>
      <c r="O898" s="431"/>
      <c r="P898" s="430"/>
      <c r="Q898" s="468">
        <v>12156.3</v>
      </c>
      <c r="R898" s="468"/>
      <c r="S898" s="400"/>
      <c r="T898" s="439">
        <v>0.0</v>
      </c>
      <c r="U898" s="400"/>
      <c r="V898" s="400"/>
      <c r="W898" s="400"/>
      <c r="X898" s="400"/>
      <c r="Y898" s="400">
        <v>54703.35</v>
      </c>
      <c r="Z898" s="400"/>
      <c r="AA898" s="400">
        <v>54703.35</v>
      </c>
      <c r="AB898" s="399"/>
      <c r="AC898" s="401"/>
      <c r="AD898" s="401"/>
      <c r="AE898" s="401"/>
      <c r="AF898" s="401"/>
      <c r="AG898" s="401"/>
      <c r="AH898" s="401"/>
      <c r="AI898" s="399"/>
    </row>
    <row r="899" ht="12.0" customHeight="1">
      <c r="A899" s="399"/>
      <c r="B899" s="436"/>
      <c r="C899" s="399"/>
      <c r="D899" s="399"/>
      <c r="E899" s="399"/>
      <c r="F899" s="399"/>
      <c r="G899" s="399"/>
      <c r="H899" s="399"/>
      <c r="I899" s="399"/>
      <c r="J899" s="399"/>
      <c r="K899" s="436"/>
      <c r="L899" s="436"/>
      <c r="M899" s="436"/>
      <c r="N899" s="399"/>
      <c r="O899" s="399"/>
      <c r="P899" s="436"/>
      <c r="Q899" s="399"/>
      <c r="R899" s="399"/>
      <c r="S899" s="400"/>
      <c r="T899" s="399"/>
      <c r="U899" s="400"/>
      <c r="V899" s="400"/>
      <c r="W899" s="400"/>
      <c r="X899" s="400"/>
      <c r="Y899" s="400"/>
      <c r="Z899" s="400"/>
      <c r="AA899" s="400"/>
      <c r="AB899" s="399"/>
      <c r="AC899" s="401"/>
      <c r="AD899" s="401"/>
      <c r="AE899" s="401"/>
      <c r="AF899" s="401"/>
      <c r="AG899" s="401"/>
      <c r="AH899" s="401"/>
      <c r="AI899" s="399"/>
    </row>
    <row r="900" ht="12.0" customHeight="1">
      <c r="A900" s="399"/>
      <c r="B900" s="436"/>
      <c r="C900" s="399"/>
      <c r="D900" s="399"/>
      <c r="E900" s="399"/>
      <c r="F900" s="399"/>
      <c r="G900" s="399"/>
      <c r="H900" s="399"/>
      <c r="I900" s="399"/>
      <c r="J900" s="399"/>
      <c r="K900" s="436" t="s">
        <v>607</v>
      </c>
      <c r="L900" s="436" t="s">
        <v>541</v>
      </c>
      <c r="M900" s="436" t="s">
        <v>608</v>
      </c>
      <c r="N900" s="399"/>
      <c r="O900" s="399"/>
      <c r="P900" s="436"/>
      <c r="Q900" s="399"/>
      <c r="R900" s="399"/>
      <c r="S900" s="400"/>
      <c r="T900" s="399"/>
      <c r="U900" s="400"/>
      <c r="V900" s="400"/>
      <c r="W900" s="400"/>
      <c r="X900" s="400"/>
      <c r="Y900" s="400"/>
      <c r="Z900" s="400"/>
      <c r="AA900" s="400"/>
      <c r="AB900" s="399"/>
      <c r="AC900" s="401"/>
      <c r="AD900" s="401"/>
      <c r="AE900" s="401"/>
      <c r="AF900" s="401"/>
      <c r="AG900" s="401"/>
      <c r="AH900" s="401"/>
      <c r="AI900" s="399"/>
    </row>
    <row r="901" ht="12.0" customHeight="1">
      <c r="A901" s="399"/>
      <c r="B901" s="436"/>
      <c r="C901" s="399"/>
      <c r="D901" s="399"/>
      <c r="E901" s="441" t="s">
        <v>609</v>
      </c>
      <c r="F901" s="399"/>
      <c r="G901" s="435" t="s">
        <v>357</v>
      </c>
      <c r="H901" s="435" t="s">
        <v>610</v>
      </c>
      <c r="I901" s="435" t="s">
        <v>612</v>
      </c>
      <c r="J901" s="435" t="s">
        <v>1030</v>
      </c>
      <c r="K901" s="435" t="s">
        <v>613</v>
      </c>
      <c r="L901" s="435" t="s">
        <v>614</v>
      </c>
      <c r="M901" s="435" t="s">
        <v>615</v>
      </c>
      <c r="N901" s="399"/>
      <c r="O901" s="399"/>
      <c r="P901" s="435" t="s">
        <v>373</v>
      </c>
      <c r="Q901" s="399"/>
      <c r="R901" s="399"/>
      <c r="S901" s="400"/>
      <c r="T901" s="399"/>
      <c r="U901" s="400"/>
      <c r="V901" s="400"/>
      <c r="W901" s="400"/>
      <c r="X901" s="400"/>
      <c r="Y901" s="400"/>
      <c r="Z901" s="400"/>
      <c r="AA901" s="400"/>
      <c r="AB901" s="399"/>
      <c r="AC901" s="401"/>
      <c r="AD901" s="401"/>
      <c r="AE901" s="401"/>
      <c r="AF901" s="401"/>
      <c r="AG901" s="401"/>
      <c r="AH901" s="401"/>
      <c r="AI901" s="399"/>
    </row>
    <row r="902" ht="12.0" customHeight="1">
      <c r="A902" s="399"/>
      <c r="B902" s="436"/>
      <c r="C902" s="399"/>
      <c r="D902" s="399" t="s">
        <v>477</v>
      </c>
      <c r="E902" s="399" t="s">
        <v>757</v>
      </c>
      <c r="F902" s="399"/>
      <c r="G902" s="436"/>
      <c r="H902" s="483"/>
      <c r="I902" s="480">
        <v>3301.0</v>
      </c>
      <c r="J902" s="480">
        <v>495150.0</v>
      </c>
      <c r="K902" s="438">
        <v>-0.3</v>
      </c>
      <c r="L902" s="431">
        <v>4291.3</v>
      </c>
      <c r="M902" s="431">
        <v>12.37875</v>
      </c>
      <c r="N902" s="455">
        <v>10.0</v>
      </c>
      <c r="O902" s="399" t="s">
        <v>752</v>
      </c>
      <c r="P902" s="431">
        <v>1.0</v>
      </c>
      <c r="Q902" s="455">
        <v>97.8074074074074</v>
      </c>
      <c r="R902" s="399" t="s">
        <v>1340</v>
      </c>
      <c r="S902" s="400"/>
      <c r="T902" s="399"/>
      <c r="U902" s="400"/>
      <c r="V902" s="400"/>
      <c r="W902" s="400"/>
      <c r="X902" s="400"/>
      <c r="Y902" s="400"/>
      <c r="Z902" s="400"/>
      <c r="AA902" s="400"/>
      <c r="AB902" s="399"/>
      <c r="AC902" s="401"/>
      <c r="AD902" s="401"/>
      <c r="AE902" s="401"/>
      <c r="AF902" s="401"/>
      <c r="AG902" s="401"/>
      <c r="AH902" s="401"/>
      <c r="AI902" s="399"/>
    </row>
    <row r="903" ht="12.0" customHeight="1">
      <c r="A903" s="399"/>
      <c r="B903" s="436"/>
      <c r="C903" s="399"/>
      <c r="D903" s="399" t="s">
        <v>477</v>
      </c>
      <c r="E903" s="399" t="s">
        <v>1036</v>
      </c>
      <c r="F903" s="399"/>
      <c r="G903" s="436"/>
      <c r="H903" s="483"/>
      <c r="I903" s="480">
        <v>6050.0</v>
      </c>
      <c r="J903" s="480">
        <v>907500.0</v>
      </c>
      <c r="K903" s="438">
        <v>-0.3</v>
      </c>
      <c r="L903" s="431">
        <v>7865.0</v>
      </c>
      <c r="M903" s="431">
        <v>22.6875</v>
      </c>
      <c r="N903" s="455">
        <v>15.0</v>
      </c>
      <c r="O903" s="399" t="s">
        <v>752</v>
      </c>
      <c r="P903" s="431">
        <v>1.0</v>
      </c>
      <c r="Q903" s="455">
        <v>119.50617283950618</v>
      </c>
      <c r="R903" s="399" t="s">
        <v>1357</v>
      </c>
      <c r="S903" s="400"/>
      <c r="T903" s="399"/>
      <c r="U903" s="400"/>
      <c r="V903" s="400"/>
      <c r="W903" s="400"/>
      <c r="X903" s="400"/>
      <c r="Y903" s="400"/>
      <c r="Z903" s="400"/>
      <c r="AA903" s="400"/>
      <c r="AB903" s="399"/>
      <c r="AC903" s="401"/>
      <c r="AD903" s="401"/>
      <c r="AE903" s="401"/>
      <c r="AF903" s="401"/>
      <c r="AG903" s="401"/>
      <c r="AH903" s="401"/>
      <c r="AI903" s="399"/>
    </row>
    <row r="904" ht="12.0" customHeight="1">
      <c r="A904" s="399"/>
      <c r="B904" s="436"/>
      <c r="C904" s="399"/>
      <c r="D904" s="399"/>
      <c r="E904" s="399"/>
      <c r="F904" s="399"/>
      <c r="G904" s="436"/>
      <c r="H904" s="455"/>
      <c r="I904" s="480">
        <v>9351.0</v>
      </c>
      <c r="J904" s="480">
        <v>1402650.0</v>
      </c>
      <c r="K904" s="438"/>
      <c r="L904" s="480">
        <v>12156.3</v>
      </c>
      <c r="M904" s="480">
        <v>35.06625</v>
      </c>
      <c r="N904" s="480"/>
      <c r="O904" s="427"/>
      <c r="P904" s="399"/>
      <c r="Q904" s="480">
        <v>217.31358024691357</v>
      </c>
      <c r="R904" s="399"/>
      <c r="S904" s="400"/>
      <c r="T904" s="399"/>
      <c r="U904" s="400"/>
      <c r="V904" s="400"/>
      <c r="W904" s="400"/>
      <c r="X904" s="400"/>
      <c r="Y904" s="400"/>
      <c r="Z904" s="400"/>
      <c r="AA904" s="400"/>
      <c r="AB904" s="399"/>
      <c r="AC904" s="401"/>
      <c r="AD904" s="401"/>
      <c r="AE904" s="401"/>
      <c r="AF904" s="401"/>
      <c r="AG904" s="401"/>
      <c r="AH904" s="401"/>
      <c r="AI904" s="399"/>
    </row>
    <row r="905" ht="12.0" customHeight="1">
      <c r="A905" s="399"/>
      <c r="B905" s="436"/>
      <c r="C905" s="399"/>
      <c r="D905" s="399"/>
      <c r="E905" s="399"/>
      <c r="F905" s="399"/>
      <c r="G905" s="399"/>
      <c r="H905" s="436"/>
      <c r="I905" s="431"/>
      <c r="J905" s="470"/>
      <c r="K905" s="470"/>
      <c r="L905" s="468"/>
      <c r="M905" s="400"/>
      <c r="N905" s="399"/>
      <c r="O905" s="399"/>
      <c r="P905" s="399"/>
      <c r="Q905" s="399"/>
      <c r="R905" s="399"/>
      <c r="S905" s="400"/>
      <c r="T905" s="399"/>
      <c r="U905" s="400"/>
      <c r="V905" s="400"/>
      <c r="W905" s="400"/>
      <c r="X905" s="400"/>
      <c r="Y905" s="400"/>
      <c r="Z905" s="400"/>
      <c r="AA905" s="400"/>
      <c r="AB905" s="399"/>
      <c r="AC905" s="401"/>
      <c r="AD905" s="401"/>
      <c r="AE905" s="401"/>
      <c r="AF905" s="401"/>
      <c r="AG905" s="401"/>
      <c r="AH905" s="401"/>
      <c r="AI905" s="399"/>
    </row>
    <row r="906" ht="12.0" customHeight="1">
      <c r="A906" s="399"/>
      <c r="B906" s="436"/>
      <c r="C906" s="399"/>
      <c r="D906" s="399"/>
      <c r="E906" s="441" t="s">
        <v>544</v>
      </c>
      <c r="F906" s="435" t="s">
        <v>553</v>
      </c>
      <c r="G906" s="435" t="s">
        <v>649</v>
      </c>
      <c r="H906" s="479" t="s">
        <v>631</v>
      </c>
      <c r="I906" s="435" t="s">
        <v>632</v>
      </c>
      <c r="J906" s="479" t="s">
        <v>633</v>
      </c>
      <c r="K906" s="442" t="s">
        <v>634</v>
      </c>
      <c r="L906" s="479" t="s">
        <v>635</v>
      </c>
      <c r="M906" s="431"/>
      <c r="N906" s="436"/>
      <c r="O906" s="399"/>
      <c r="P906" s="455"/>
      <c r="Q906" s="399"/>
      <c r="R906" s="399"/>
      <c r="S906" s="400"/>
      <c r="T906" s="399"/>
      <c r="U906" s="400"/>
      <c r="V906" s="400"/>
      <c r="W906" s="400"/>
      <c r="X906" s="400"/>
      <c r="Y906" s="400"/>
      <c r="Z906" s="400"/>
      <c r="AA906" s="400"/>
      <c r="AB906" s="399"/>
      <c r="AC906" s="401"/>
      <c r="AD906" s="401"/>
      <c r="AE906" s="401"/>
      <c r="AF906" s="401"/>
      <c r="AG906" s="401"/>
      <c r="AH906" s="401"/>
      <c r="AI906" s="399"/>
    </row>
    <row r="907" ht="12.0" customHeight="1">
      <c r="A907" s="399"/>
      <c r="B907" s="436"/>
      <c r="C907" s="399"/>
      <c r="D907" s="399"/>
      <c r="E907" s="399" t="s">
        <v>477</v>
      </c>
      <c r="F907" s="427">
        <v>12156.3</v>
      </c>
      <c r="G907" s="480">
        <v>1402650.0</v>
      </c>
      <c r="H907" s="480">
        <v>35.06625</v>
      </c>
      <c r="I907" s="456">
        <v>0.0</v>
      </c>
      <c r="J907" s="456">
        <v>17533.125</v>
      </c>
      <c r="K907" s="456">
        <v>37170.225</v>
      </c>
      <c r="L907" s="456">
        <v>54703.35</v>
      </c>
      <c r="M907" s="431"/>
      <c r="N907" s="436"/>
      <c r="O907" s="399"/>
      <c r="P907" s="455"/>
      <c r="Q907" s="399"/>
      <c r="R907" s="399"/>
      <c r="S907" s="400"/>
      <c r="T907" s="399"/>
      <c r="U907" s="400"/>
      <c r="V907" s="400"/>
      <c r="W907" s="400"/>
      <c r="X907" s="400"/>
      <c r="Y907" s="400"/>
      <c r="Z907" s="400"/>
      <c r="AA907" s="400"/>
      <c r="AB907" s="399"/>
      <c r="AC907" s="401"/>
      <c r="AD907" s="401"/>
      <c r="AE907" s="401"/>
      <c r="AF907" s="401"/>
      <c r="AG907" s="401"/>
      <c r="AH907" s="401"/>
      <c r="AI907" s="399"/>
    </row>
    <row r="908" ht="12.0" customHeight="1">
      <c r="A908" s="399"/>
      <c r="B908" s="436"/>
      <c r="C908" s="399"/>
      <c r="D908" s="399"/>
      <c r="E908" s="399"/>
      <c r="F908" s="427"/>
      <c r="G908" s="480"/>
      <c r="H908" s="480"/>
      <c r="I908" s="456"/>
      <c r="J908" s="456"/>
      <c r="K908" s="456"/>
      <c r="L908" s="456"/>
      <c r="M908" s="431"/>
      <c r="N908" s="436"/>
      <c r="O908" s="399"/>
      <c r="P908" s="455"/>
      <c r="Q908" s="399"/>
      <c r="R908" s="399"/>
      <c r="S908" s="400"/>
      <c r="T908" s="399"/>
      <c r="U908" s="400"/>
      <c r="V908" s="400"/>
      <c r="W908" s="400"/>
      <c r="X908" s="400"/>
      <c r="Y908" s="400"/>
      <c r="Z908" s="400"/>
      <c r="AA908" s="400"/>
      <c r="AB908" s="399"/>
      <c r="AC908" s="401"/>
      <c r="AD908" s="401"/>
      <c r="AE908" s="401"/>
      <c r="AF908" s="401"/>
      <c r="AG908" s="401"/>
      <c r="AH908" s="401"/>
      <c r="AI908" s="399"/>
    </row>
    <row r="909" ht="12.0" customHeight="1">
      <c r="A909" s="399"/>
      <c r="B909" s="436"/>
      <c r="C909" s="436" t="s">
        <v>1359</v>
      </c>
      <c r="D909" s="399" t="s">
        <v>1360</v>
      </c>
      <c r="E909" s="399"/>
      <c r="F909" s="399"/>
      <c r="G909" s="399"/>
      <c r="H909" s="436" t="s">
        <v>410</v>
      </c>
      <c r="I909" s="423">
        <v>191.89135802469133</v>
      </c>
      <c r="J909" s="470">
        <v>1.0</v>
      </c>
      <c r="K909" s="431">
        <v>191.89135802469133</v>
      </c>
      <c r="L909" s="468">
        <v>0.0</v>
      </c>
      <c r="M909" s="431"/>
      <c r="N909" s="431"/>
      <c r="O909" s="431"/>
      <c r="P909" s="430"/>
      <c r="Q909" s="468">
        <v>10052.900000000001</v>
      </c>
      <c r="R909" s="468"/>
      <c r="S909" s="400"/>
      <c r="T909" s="439">
        <v>0.0</v>
      </c>
      <c r="U909" s="400"/>
      <c r="V909" s="400"/>
      <c r="W909" s="400"/>
      <c r="X909" s="400"/>
      <c r="Y909" s="400">
        <v>45238.05</v>
      </c>
      <c r="Z909" s="400"/>
      <c r="AA909" s="400">
        <v>45238.05</v>
      </c>
      <c r="AB909" s="399"/>
      <c r="AC909" s="401"/>
      <c r="AD909" s="401"/>
      <c r="AE909" s="401"/>
      <c r="AF909" s="401"/>
      <c r="AG909" s="401"/>
      <c r="AH909" s="401"/>
      <c r="AI909" s="399"/>
    </row>
    <row r="910" ht="12.0" customHeight="1">
      <c r="A910" s="399"/>
      <c r="B910" s="436"/>
      <c r="C910" s="399"/>
      <c r="D910" s="399"/>
      <c r="E910" s="399"/>
      <c r="F910" s="399"/>
      <c r="G910" s="399"/>
      <c r="H910" s="399"/>
      <c r="I910" s="399"/>
      <c r="J910" s="399"/>
      <c r="K910" s="436"/>
      <c r="L910" s="436"/>
      <c r="M910" s="436"/>
      <c r="N910" s="399"/>
      <c r="O910" s="399"/>
      <c r="P910" s="436"/>
      <c r="Q910" s="399"/>
      <c r="R910" s="399"/>
      <c r="S910" s="400"/>
      <c r="T910" s="399"/>
      <c r="U910" s="400"/>
      <c r="V910" s="400"/>
      <c r="W910" s="400"/>
      <c r="X910" s="400"/>
      <c r="Y910" s="400"/>
      <c r="Z910" s="400"/>
      <c r="AA910" s="400"/>
      <c r="AB910" s="399"/>
      <c r="AC910" s="401"/>
      <c r="AD910" s="401"/>
      <c r="AE910" s="401"/>
      <c r="AF910" s="401"/>
      <c r="AG910" s="401"/>
      <c r="AH910" s="401"/>
      <c r="AI910" s="399"/>
    </row>
    <row r="911" ht="12.0" customHeight="1">
      <c r="A911" s="399"/>
      <c r="B911" s="436"/>
      <c r="C911" s="399"/>
      <c r="D911" s="399"/>
      <c r="E911" s="399"/>
      <c r="F911" s="399"/>
      <c r="G911" s="399"/>
      <c r="H911" s="399"/>
      <c r="I911" s="399"/>
      <c r="J911" s="399"/>
      <c r="K911" s="436" t="s">
        <v>607</v>
      </c>
      <c r="L911" s="436" t="s">
        <v>541</v>
      </c>
      <c r="M911" s="436" t="s">
        <v>608</v>
      </c>
      <c r="N911" s="399"/>
      <c r="O911" s="399"/>
      <c r="P911" s="436"/>
      <c r="Q911" s="399"/>
      <c r="R911" s="399"/>
      <c r="S911" s="400"/>
      <c r="T911" s="399"/>
      <c r="U911" s="400"/>
      <c r="V911" s="400"/>
      <c r="W911" s="400"/>
      <c r="X911" s="400"/>
      <c r="Y911" s="400"/>
      <c r="Z911" s="400"/>
      <c r="AA911" s="400"/>
      <c r="AB911" s="399"/>
      <c r="AC911" s="401"/>
      <c r="AD911" s="401"/>
      <c r="AE911" s="401"/>
      <c r="AF911" s="401"/>
      <c r="AG911" s="401"/>
      <c r="AH911" s="401"/>
      <c r="AI911" s="399"/>
    </row>
    <row r="912" ht="12.0" customHeight="1">
      <c r="A912" s="399"/>
      <c r="B912" s="436"/>
      <c r="C912" s="399"/>
      <c r="D912" s="399"/>
      <c r="E912" s="441" t="s">
        <v>609</v>
      </c>
      <c r="F912" s="399"/>
      <c r="G912" s="435" t="s">
        <v>357</v>
      </c>
      <c r="H912" s="435" t="s">
        <v>610</v>
      </c>
      <c r="I912" s="435" t="s">
        <v>612</v>
      </c>
      <c r="J912" s="435" t="s">
        <v>1030</v>
      </c>
      <c r="K912" s="435" t="s">
        <v>613</v>
      </c>
      <c r="L912" s="435" t="s">
        <v>614</v>
      </c>
      <c r="M912" s="435" t="s">
        <v>615</v>
      </c>
      <c r="N912" s="399"/>
      <c r="O912" s="399"/>
      <c r="P912" s="435" t="s">
        <v>373</v>
      </c>
      <c r="Q912" s="399"/>
      <c r="R912" s="399"/>
      <c r="S912" s="400"/>
      <c r="T912" s="399"/>
      <c r="U912" s="400"/>
      <c r="V912" s="400"/>
      <c r="W912" s="400"/>
      <c r="X912" s="400"/>
      <c r="Y912" s="400"/>
      <c r="Z912" s="400"/>
      <c r="AA912" s="400"/>
      <c r="AB912" s="399"/>
      <c r="AC912" s="401"/>
      <c r="AD912" s="401"/>
      <c r="AE912" s="401"/>
      <c r="AF912" s="401"/>
      <c r="AG912" s="401"/>
      <c r="AH912" s="401"/>
      <c r="AI912" s="399"/>
    </row>
    <row r="913" ht="12.0" customHeight="1">
      <c r="A913" s="399"/>
      <c r="B913" s="436"/>
      <c r="C913" s="399"/>
      <c r="D913" s="399" t="s">
        <v>477</v>
      </c>
      <c r="E913" s="399" t="s">
        <v>757</v>
      </c>
      <c r="F913" s="399"/>
      <c r="G913" s="436"/>
      <c r="H913" s="483"/>
      <c r="I913" s="480">
        <v>3963.0</v>
      </c>
      <c r="J913" s="480">
        <v>594450.0</v>
      </c>
      <c r="K913" s="438">
        <v>-0.3</v>
      </c>
      <c r="L913" s="431">
        <v>5151.900000000001</v>
      </c>
      <c r="M913" s="431">
        <v>14.86125</v>
      </c>
      <c r="N913" s="455">
        <v>10.0</v>
      </c>
      <c r="O913" s="399" t="s">
        <v>752</v>
      </c>
      <c r="P913" s="431">
        <v>1.0</v>
      </c>
      <c r="Q913" s="455">
        <v>117.42222222222222</v>
      </c>
      <c r="R913" s="399" t="s">
        <v>1340</v>
      </c>
      <c r="S913" s="400"/>
      <c r="T913" s="399"/>
      <c r="U913" s="400"/>
      <c r="V913" s="400"/>
      <c r="W913" s="400"/>
      <c r="X913" s="400"/>
      <c r="Y913" s="400"/>
      <c r="Z913" s="400"/>
      <c r="AA913" s="400"/>
      <c r="AB913" s="399"/>
      <c r="AC913" s="401"/>
      <c r="AD913" s="401"/>
      <c r="AE913" s="401"/>
      <c r="AF913" s="401"/>
      <c r="AG913" s="401"/>
      <c r="AH913" s="401"/>
      <c r="AI913" s="399"/>
    </row>
    <row r="914" ht="12.0" customHeight="1">
      <c r="A914" s="399"/>
      <c r="B914" s="436"/>
      <c r="C914" s="399"/>
      <c r="D914" s="399" t="s">
        <v>477</v>
      </c>
      <c r="E914" s="399" t="s">
        <v>1036</v>
      </c>
      <c r="F914" s="399"/>
      <c r="G914" s="436"/>
      <c r="H914" s="483"/>
      <c r="I914" s="480">
        <v>3770.0</v>
      </c>
      <c r="J914" s="480">
        <v>565500.0</v>
      </c>
      <c r="K914" s="438">
        <v>-0.3</v>
      </c>
      <c r="L914" s="431">
        <v>4901.0</v>
      </c>
      <c r="M914" s="431">
        <v>14.1375</v>
      </c>
      <c r="N914" s="455">
        <v>15.0</v>
      </c>
      <c r="O914" s="399" t="s">
        <v>752</v>
      </c>
      <c r="P914" s="431">
        <v>1.0</v>
      </c>
      <c r="Q914" s="455">
        <v>74.46913580246913</v>
      </c>
      <c r="R914" s="399" t="s">
        <v>1357</v>
      </c>
      <c r="S914" s="400"/>
      <c r="T914" s="399"/>
      <c r="U914" s="400"/>
      <c r="V914" s="400"/>
      <c r="W914" s="400"/>
      <c r="X914" s="400"/>
      <c r="Y914" s="400"/>
      <c r="Z914" s="400"/>
      <c r="AA914" s="400"/>
      <c r="AB914" s="399"/>
      <c r="AC914" s="401"/>
      <c r="AD914" s="401"/>
      <c r="AE914" s="401"/>
      <c r="AF914" s="401"/>
      <c r="AG914" s="401"/>
      <c r="AH914" s="401"/>
      <c r="AI914" s="399"/>
    </row>
    <row r="915" ht="12.0" customHeight="1">
      <c r="A915" s="399"/>
      <c r="B915" s="436"/>
      <c r="C915" s="399"/>
      <c r="D915" s="399"/>
      <c r="E915" s="399"/>
      <c r="F915" s="399"/>
      <c r="G915" s="436"/>
      <c r="H915" s="455"/>
      <c r="I915" s="480">
        <v>7733.0</v>
      </c>
      <c r="J915" s="480">
        <v>1159950.0</v>
      </c>
      <c r="K915" s="438"/>
      <c r="L915" s="480">
        <v>10052.900000000001</v>
      </c>
      <c r="M915" s="480">
        <v>28.99875</v>
      </c>
      <c r="N915" s="480"/>
      <c r="O915" s="427"/>
      <c r="P915" s="399"/>
      <c r="Q915" s="480">
        <v>191.89135802469133</v>
      </c>
      <c r="R915" s="399"/>
      <c r="S915" s="400"/>
      <c r="T915" s="399"/>
      <c r="U915" s="400"/>
      <c r="V915" s="400"/>
      <c r="W915" s="400"/>
      <c r="X915" s="400"/>
      <c r="Y915" s="400"/>
      <c r="Z915" s="400"/>
      <c r="AA915" s="400"/>
      <c r="AB915" s="399"/>
      <c r="AC915" s="401"/>
      <c r="AD915" s="401"/>
      <c r="AE915" s="401"/>
      <c r="AF915" s="401"/>
      <c r="AG915" s="401"/>
      <c r="AH915" s="401"/>
      <c r="AI915" s="399"/>
    </row>
    <row r="916" ht="12.0" customHeight="1">
      <c r="A916" s="399"/>
      <c r="B916" s="436"/>
      <c r="C916" s="399"/>
      <c r="D916" s="399"/>
      <c r="E916" s="399"/>
      <c r="F916" s="399"/>
      <c r="G916" s="399"/>
      <c r="H916" s="436"/>
      <c r="I916" s="431"/>
      <c r="J916" s="470"/>
      <c r="K916" s="470"/>
      <c r="L916" s="468"/>
      <c r="M916" s="400"/>
      <c r="N916" s="399"/>
      <c r="O916" s="399"/>
      <c r="P916" s="399"/>
      <c r="Q916" s="399"/>
      <c r="R916" s="399"/>
      <c r="S916" s="400"/>
      <c r="T916" s="399"/>
      <c r="U916" s="400"/>
      <c r="V916" s="400"/>
      <c r="W916" s="400"/>
      <c r="X916" s="400"/>
      <c r="Y916" s="400"/>
      <c r="Z916" s="400"/>
      <c r="AA916" s="400"/>
      <c r="AB916" s="399"/>
      <c r="AC916" s="401"/>
      <c r="AD916" s="401"/>
      <c r="AE916" s="401"/>
      <c r="AF916" s="401"/>
      <c r="AG916" s="401"/>
      <c r="AH916" s="401"/>
      <c r="AI916" s="399"/>
    </row>
    <row r="917" ht="12.0" customHeight="1">
      <c r="A917" s="399"/>
      <c r="B917" s="436"/>
      <c r="C917" s="399"/>
      <c r="D917" s="399"/>
      <c r="E917" s="441" t="s">
        <v>544</v>
      </c>
      <c r="F917" s="435" t="s">
        <v>553</v>
      </c>
      <c r="G917" s="435" t="s">
        <v>649</v>
      </c>
      <c r="H917" s="479" t="s">
        <v>631</v>
      </c>
      <c r="I917" s="435" t="s">
        <v>632</v>
      </c>
      <c r="J917" s="479" t="s">
        <v>633</v>
      </c>
      <c r="K917" s="442" t="s">
        <v>634</v>
      </c>
      <c r="L917" s="479" t="s">
        <v>635</v>
      </c>
      <c r="M917" s="431"/>
      <c r="N917" s="436"/>
      <c r="O917" s="399"/>
      <c r="P917" s="455"/>
      <c r="Q917" s="399"/>
      <c r="R917" s="399"/>
      <c r="S917" s="400"/>
      <c r="T917" s="399"/>
      <c r="U917" s="400"/>
      <c r="V917" s="400"/>
      <c r="W917" s="400"/>
      <c r="X917" s="400"/>
      <c r="Y917" s="400"/>
      <c r="Z917" s="400"/>
      <c r="AA917" s="400"/>
      <c r="AB917" s="399"/>
      <c r="AC917" s="401"/>
      <c r="AD917" s="401"/>
      <c r="AE917" s="401"/>
      <c r="AF917" s="401"/>
      <c r="AG917" s="401"/>
      <c r="AH917" s="401"/>
      <c r="AI917" s="399"/>
    </row>
    <row r="918" ht="12.0" customHeight="1">
      <c r="A918" s="399"/>
      <c r="B918" s="436"/>
      <c r="C918" s="399"/>
      <c r="D918" s="399"/>
      <c r="E918" s="399" t="s">
        <v>477</v>
      </c>
      <c r="F918" s="427">
        <v>10052.900000000001</v>
      </c>
      <c r="G918" s="480">
        <v>1159950.0</v>
      </c>
      <c r="H918" s="480">
        <v>28.99875</v>
      </c>
      <c r="I918" s="456">
        <v>0.0</v>
      </c>
      <c r="J918" s="456">
        <v>14499.375</v>
      </c>
      <c r="K918" s="456">
        <v>30738.675</v>
      </c>
      <c r="L918" s="456">
        <v>45238.05</v>
      </c>
      <c r="M918" s="431"/>
      <c r="N918" s="436"/>
      <c r="O918" s="399"/>
      <c r="P918" s="455"/>
      <c r="Q918" s="399"/>
      <c r="R918" s="399"/>
      <c r="S918" s="400"/>
      <c r="T918" s="399"/>
      <c r="U918" s="400"/>
      <c r="V918" s="400"/>
      <c r="W918" s="400"/>
      <c r="X918" s="400"/>
      <c r="Y918" s="400"/>
      <c r="Z918" s="400"/>
      <c r="AA918" s="400"/>
      <c r="AB918" s="399"/>
      <c r="AC918" s="401"/>
      <c r="AD918" s="401"/>
      <c r="AE918" s="401"/>
      <c r="AF918" s="401"/>
      <c r="AG918" s="401"/>
      <c r="AH918" s="401"/>
      <c r="AI918" s="399"/>
    </row>
    <row r="919" ht="12.0" customHeight="1">
      <c r="A919" s="399"/>
      <c r="B919" s="436"/>
      <c r="C919" s="399"/>
      <c r="D919" s="399"/>
      <c r="E919" s="399"/>
      <c r="F919" s="427"/>
      <c r="G919" s="480"/>
      <c r="H919" s="480"/>
      <c r="I919" s="456"/>
      <c r="J919" s="456"/>
      <c r="K919" s="456"/>
      <c r="L919" s="456"/>
      <c r="M919" s="431"/>
      <c r="N919" s="436"/>
      <c r="O919" s="399"/>
      <c r="P919" s="455"/>
      <c r="Q919" s="399"/>
      <c r="R919" s="399"/>
      <c r="S919" s="400"/>
      <c r="T919" s="399"/>
      <c r="U919" s="400"/>
      <c r="V919" s="400"/>
      <c r="W919" s="400"/>
      <c r="X919" s="400"/>
      <c r="Y919" s="400"/>
      <c r="Z919" s="400"/>
      <c r="AA919" s="400"/>
      <c r="AB919" s="399"/>
      <c r="AC919" s="401"/>
      <c r="AD919" s="401"/>
      <c r="AE919" s="401"/>
      <c r="AF919" s="401"/>
      <c r="AG919" s="401"/>
      <c r="AH919" s="401"/>
      <c r="AI919" s="399"/>
    </row>
    <row r="920" ht="12.0" customHeight="1">
      <c r="A920" s="399"/>
      <c r="B920" s="436"/>
      <c r="C920" s="436" t="s">
        <v>1361</v>
      </c>
      <c r="D920" s="399" t="s">
        <v>1362</v>
      </c>
      <c r="E920" s="399"/>
      <c r="F920" s="399"/>
      <c r="G920" s="399"/>
      <c r="H920" s="436" t="s">
        <v>410</v>
      </c>
      <c r="I920" s="423">
        <v>65.10617283950617</v>
      </c>
      <c r="J920" s="470">
        <v>1.0</v>
      </c>
      <c r="K920" s="431">
        <v>65.10617283950617</v>
      </c>
      <c r="L920" s="468">
        <v>0.0</v>
      </c>
      <c r="M920" s="431"/>
      <c r="N920" s="431"/>
      <c r="O920" s="431"/>
      <c r="P920" s="430"/>
      <c r="Q920" s="468">
        <v>3213.6000000000004</v>
      </c>
      <c r="R920" s="468"/>
      <c r="S920" s="400"/>
      <c r="T920" s="439">
        <v>0.0</v>
      </c>
      <c r="U920" s="400"/>
      <c r="V920" s="400"/>
      <c r="W920" s="400"/>
      <c r="X920" s="400"/>
      <c r="Y920" s="400">
        <v>14461.199999999999</v>
      </c>
      <c r="Z920" s="400"/>
      <c r="AA920" s="400">
        <v>14461.199999999999</v>
      </c>
      <c r="AB920" s="399"/>
      <c r="AC920" s="401"/>
      <c r="AD920" s="401"/>
      <c r="AE920" s="401"/>
      <c r="AF920" s="401"/>
      <c r="AG920" s="401"/>
      <c r="AH920" s="401"/>
      <c r="AI920" s="399"/>
    </row>
    <row r="921" ht="12.0" customHeight="1">
      <c r="A921" s="399"/>
      <c r="B921" s="436"/>
      <c r="C921" s="399"/>
      <c r="D921" s="399"/>
      <c r="E921" s="399"/>
      <c r="F921" s="399"/>
      <c r="G921" s="399"/>
      <c r="H921" s="436"/>
      <c r="I921" s="431"/>
      <c r="J921" s="470"/>
      <c r="K921" s="470"/>
      <c r="L921" s="468"/>
      <c r="M921" s="400"/>
      <c r="N921" s="399"/>
      <c r="O921" s="399"/>
      <c r="P921" s="399"/>
      <c r="Q921" s="399"/>
      <c r="R921" s="399"/>
      <c r="S921" s="400"/>
      <c r="T921" s="399"/>
      <c r="U921" s="400"/>
      <c r="V921" s="400"/>
      <c r="W921" s="400"/>
      <c r="X921" s="400"/>
      <c r="Y921" s="400"/>
      <c r="Z921" s="400"/>
      <c r="AA921" s="400"/>
      <c r="AB921" s="399"/>
      <c r="AC921" s="401"/>
      <c r="AD921" s="401"/>
      <c r="AE921" s="401"/>
      <c r="AF921" s="401"/>
      <c r="AG921" s="401"/>
      <c r="AH921" s="401"/>
      <c r="AI921" s="399"/>
    </row>
    <row r="922" ht="12.0" customHeight="1">
      <c r="A922" s="399"/>
      <c r="B922" s="436"/>
      <c r="C922" s="399"/>
      <c r="D922" s="399"/>
      <c r="E922" s="399"/>
      <c r="F922" s="399"/>
      <c r="G922" s="399"/>
      <c r="H922" s="399"/>
      <c r="I922" s="399"/>
      <c r="J922" s="399"/>
      <c r="K922" s="436" t="s">
        <v>607</v>
      </c>
      <c r="L922" s="436" t="s">
        <v>541</v>
      </c>
      <c r="M922" s="436" t="s">
        <v>608</v>
      </c>
      <c r="N922" s="399"/>
      <c r="O922" s="399"/>
      <c r="P922" s="436"/>
      <c r="Q922" s="399"/>
      <c r="R922" s="399"/>
      <c r="S922" s="400"/>
      <c r="T922" s="399"/>
      <c r="U922" s="400"/>
      <c r="V922" s="400"/>
      <c r="W922" s="400"/>
      <c r="X922" s="400"/>
      <c r="Y922" s="400"/>
      <c r="Z922" s="400"/>
      <c r="AA922" s="400"/>
      <c r="AB922" s="399"/>
      <c r="AC922" s="401"/>
      <c r="AD922" s="401"/>
      <c r="AE922" s="401"/>
      <c r="AF922" s="401"/>
      <c r="AG922" s="401"/>
      <c r="AH922" s="401"/>
      <c r="AI922" s="399"/>
    </row>
    <row r="923" ht="12.0" customHeight="1">
      <c r="A923" s="399"/>
      <c r="B923" s="436"/>
      <c r="C923" s="399"/>
      <c r="D923" s="399"/>
      <c r="E923" s="441" t="s">
        <v>609</v>
      </c>
      <c r="F923" s="399"/>
      <c r="G923" s="435" t="s">
        <v>357</v>
      </c>
      <c r="H923" s="435" t="s">
        <v>610</v>
      </c>
      <c r="I923" s="435" t="s">
        <v>612</v>
      </c>
      <c r="J923" s="435" t="s">
        <v>1030</v>
      </c>
      <c r="K923" s="435" t="s">
        <v>613</v>
      </c>
      <c r="L923" s="435" t="s">
        <v>614</v>
      </c>
      <c r="M923" s="435" t="s">
        <v>615</v>
      </c>
      <c r="N923" s="399"/>
      <c r="O923" s="399"/>
      <c r="P923" s="435" t="s">
        <v>373</v>
      </c>
      <c r="Q923" s="399"/>
      <c r="R923" s="399"/>
      <c r="S923" s="400"/>
      <c r="T923" s="399"/>
      <c r="U923" s="400"/>
      <c r="V923" s="400"/>
      <c r="W923" s="400"/>
      <c r="X923" s="400"/>
      <c r="Y923" s="400"/>
      <c r="Z923" s="400"/>
      <c r="AA923" s="400"/>
      <c r="AB923" s="399"/>
      <c r="AC923" s="401"/>
      <c r="AD923" s="401"/>
      <c r="AE923" s="401"/>
      <c r="AF923" s="401"/>
      <c r="AG923" s="401"/>
      <c r="AH923" s="401"/>
      <c r="AI923" s="399"/>
    </row>
    <row r="924" ht="12.0" customHeight="1">
      <c r="A924" s="399"/>
      <c r="B924" s="436"/>
      <c r="C924" s="399"/>
      <c r="D924" s="399" t="s">
        <v>477</v>
      </c>
      <c r="E924" s="399" t="s">
        <v>757</v>
      </c>
      <c r="F924" s="399"/>
      <c r="G924" s="436"/>
      <c r="H924" s="483"/>
      <c r="I924" s="480">
        <v>1648.0</v>
      </c>
      <c r="J924" s="480">
        <v>247200.0</v>
      </c>
      <c r="K924" s="438">
        <v>-0.3</v>
      </c>
      <c r="L924" s="431">
        <v>2142.4</v>
      </c>
      <c r="M924" s="431">
        <v>6.18</v>
      </c>
      <c r="N924" s="455">
        <v>10.0</v>
      </c>
      <c r="O924" s="399" t="s">
        <v>752</v>
      </c>
      <c r="P924" s="431">
        <v>1.0</v>
      </c>
      <c r="Q924" s="455">
        <v>48.82962962962963</v>
      </c>
      <c r="R924" s="399" t="s">
        <v>1340</v>
      </c>
      <c r="S924" s="400"/>
      <c r="T924" s="399"/>
      <c r="U924" s="400"/>
      <c r="V924" s="400"/>
      <c r="W924" s="400"/>
      <c r="X924" s="400"/>
      <c r="Y924" s="400"/>
      <c r="Z924" s="400"/>
      <c r="AA924" s="400"/>
      <c r="AB924" s="399"/>
      <c r="AC924" s="401"/>
      <c r="AD924" s="401"/>
      <c r="AE924" s="401"/>
      <c r="AF924" s="401"/>
      <c r="AG924" s="401"/>
      <c r="AH924" s="401"/>
      <c r="AI924" s="399"/>
    </row>
    <row r="925" ht="12.0" customHeight="1">
      <c r="A925" s="399"/>
      <c r="B925" s="436"/>
      <c r="C925" s="399"/>
      <c r="D925" s="399" t="s">
        <v>477</v>
      </c>
      <c r="E925" s="399" t="s">
        <v>1036</v>
      </c>
      <c r="F925" s="399"/>
      <c r="G925" s="436"/>
      <c r="H925" s="483"/>
      <c r="I925" s="480">
        <v>824.0</v>
      </c>
      <c r="J925" s="480">
        <v>123600.0</v>
      </c>
      <c r="K925" s="438">
        <v>-0.3</v>
      </c>
      <c r="L925" s="431">
        <v>1071.2</v>
      </c>
      <c r="M925" s="431">
        <v>3.09</v>
      </c>
      <c r="N925" s="455">
        <v>15.0</v>
      </c>
      <c r="O925" s="399" t="s">
        <v>752</v>
      </c>
      <c r="P925" s="431">
        <v>1.0</v>
      </c>
      <c r="Q925" s="455">
        <v>16.276543209876543</v>
      </c>
      <c r="R925" s="399" t="s">
        <v>1357</v>
      </c>
      <c r="S925" s="400"/>
      <c r="T925" s="399"/>
      <c r="U925" s="400"/>
      <c r="V925" s="400"/>
      <c r="W925" s="400"/>
      <c r="X925" s="400"/>
      <c r="Y925" s="400"/>
      <c r="Z925" s="400"/>
      <c r="AA925" s="400"/>
      <c r="AB925" s="399"/>
      <c r="AC925" s="401"/>
      <c r="AD925" s="401"/>
      <c r="AE925" s="401"/>
      <c r="AF925" s="401"/>
      <c r="AG925" s="401"/>
      <c r="AH925" s="401"/>
      <c r="AI925" s="399"/>
    </row>
    <row r="926" ht="12.0" customHeight="1">
      <c r="A926" s="399"/>
      <c r="B926" s="436"/>
      <c r="C926" s="399"/>
      <c r="D926" s="399"/>
      <c r="E926" s="399"/>
      <c r="F926" s="399"/>
      <c r="G926" s="436"/>
      <c r="H926" s="483"/>
      <c r="I926" s="455"/>
      <c r="J926" s="455"/>
      <c r="K926" s="438"/>
      <c r="L926" s="431">
        <v>3213.6000000000004</v>
      </c>
      <c r="M926" s="431">
        <v>9.27</v>
      </c>
      <c r="N926" s="455"/>
      <c r="O926" s="399"/>
      <c r="P926" s="399"/>
      <c r="Q926" s="455">
        <v>65.10617283950617</v>
      </c>
      <c r="R926" s="399"/>
      <c r="S926" s="400"/>
      <c r="T926" s="399"/>
      <c r="U926" s="400"/>
      <c r="V926" s="400"/>
      <c r="W926" s="400"/>
      <c r="X926" s="400"/>
      <c r="Y926" s="400"/>
      <c r="Z926" s="400"/>
      <c r="AA926" s="400"/>
      <c r="AB926" s="399"/>
      <c r="AC926" s="401"/>
      <c r="AD926" s="401"/>
      <c r="AE926" s="401"/>
      <c r="AF926" s="401"/>
      <c r="AG926" s="401"/>
      <c r="AH926" s="401"/>
      <c r="AI926" s="399"/>
    </row>
    <row r="927" ht="12.0" customHeight="1">
      <c r="A927" s="399"/>
      <c r="B927" s="436"/>
      <c r="C927" s="399"/>
      <c r="D927" s="399"/>
      <c r="E927" s="399"/>
      <c r="F927" s="399"/>
      <c r="G927" s="399"/>
      <c r="H927" s="399"/>
      <c r="I927" s="399"/>
      <c r="J927" s="399"/>
      <c r="K927" s="431"/>
      <c r="L927" s="399"/>
      <c r="M927" s="399"/>
      <c r="N927" s="399"/>
      <c r="O927" s="399"/>
      <c r="P927" s="399"/>
      <c r="Q927" s="399"/>
      <c r="R927" s="399"/>
      <c r="S927" s="400"/>
      <c r="T927" s="399"/>
      <c r="U927" s="400"/>
      <c r="V927" s="400"/>
      <c r="W927" s="400"/>
      <c r="X927" s="400"/>
      <c r="Y927" s="400"/>
      <c r="Z927" s="400"/>
      <c r="AA927" s="400"/>
      <c r="AB927" s="399"/>
      <c r="AC927" s="401"/>
      <c r="AD927" s="401"/>
      <c r="AE927" s="401"/>
      <c r="AF927" s="401"/>
      <c r="AG927" s="401"/>
      <c r="AH927" s="401"/>
      <c r="AI927" s="399"/>
    </row>
    <row r="928" ht="12.0" customHeight="1">
      <c r="A928" s="399"/>
      <c r="B928" s="436"/>
      <c r="C928" s="399"/>
      <c r="D928" s="399"/>
      <c r="E928" s="441" t="s">
        <v>544</v>
      </c>
      <c r="F928" s="435" t="s">
        <v>553</v>
      </c>
      <c r="G928" s="435" t="s">
        <v>649</v>
      </c>
      <c r="H928" s="479" t="s">
        <v>631</v>
      </c>
      <c r="I928" s="435" t="s">
        <v>632</v>
      </c>
      <c r="J928" s="479" t="s">
        <v>633</v>
      </c>
      <c r="K928" s="442" t="s">
        <v>634</v>
      </c>
      <c r="L928" s="479" t="s">
        <v>635</v>
      </c>
      <c r="M928" s="431"/>
      <c r="N928" s="436"/>
      <c r="O928" s="399"/>
      <c r="P928" s="455"/>
      <c r="Q928" s="399"/>
      <c r="R928" s="399"/>
      <c r="S928" s="400"/>
      <c r="T928" s="399"/>
      <c r="U928" s="400"/>
      <c r="V928" s="400"/>
      <c r="W928" s="400"/>
      <c r="X928" s="400"/>
      <c r="Y928" s="400"/>
      <c r="Z928" s="400"/>
      <c r="AA928" s="400"/>
      <c r="AB928" s="399"/>
      <c r="AC928" s="401"/>
      <c r="AD928" s="401"/>
      <c r="AE928" s="401"/>
      <c r="AF928" s="401"/>
      <c r="AG928" s="401"/>
      <c r="AH928" s="401"/>
      <c r="AI928" s="399"/>
    </row>
    <row r="929" ht="12.0" customHeight="1">
      <c r="A929" s="399"/>
      <c r="B929" s="436"/>
      <c r="C929" s="399"/>
      <c r="D929" s="399"/>
      <c r="E929" s="399" t="s">
        <v>477</v>
      </c>
      <c r="F929" s="431">
        <v>3213.6000000000004</v>
      </c>
      <c r="G929" s="480">
        <v>370800.0</v>
      </c>
      <c r="H929" s="480">
        <v>9.27</v>
      </c>
      <c r="I929" s="456">
        <v>0.0</v>
      </c>
      <c r="J929" s="456">
        <v>4635.0</v>
      </c>
      <c r="K929" s="456">
        <v>9826.199999999999</v>
      </c>
      <c r="L929" s="456">
        <v>14461.199999999999</v>
      </c>
      <c r="M929" s="431"/>
      <c r="N929" s="436"/>
      <c r="O929" s="399"/>
      <c r="P929" s="455"/>
      <c r="Q929" s="399"/>
      <c r="R929" s="399"/>
      <c r="S929" s="400"/>
      <c r="T929" s="399"/>
      <c r="U929" s="400"/>
      <c r="V929" s="400"/>
      <c r="W929" s="400"/>
      <c r="X929" s="400"/>
      <c r="Y929" s="400"/>
      <c r="Z929" s="400"/>
      <c r="AA929" s="400"/>
      <c r="AB929" s="399"/>
      <c r="AC929" s="401"/>
      <c r="AD929" s="401"/>
      <c r="AE929" s="401"/>
      <c r="AF929" s="401"/>
      <c r="AG929" s="401"/>
      <c r="AH929" s="401"/>
      <c r="AI929" s="399"/>
    </row>
    <row r="930" ht="12.0" customHeight="1">
      <c r="A930" s="399"/>
      <c r="B930" s="436"/>
      <c r="C930" s="399"/>
      <c r="D930" s="399"/>
      <c r="E930" s="399"/>
      <c r="F930" s="431"/>
      <c r="G930" s="480"/>
      <c r="H930" s="480"/>
      <c r="I930" s="456"/>
      <c r="J930" s="456"/>
      <c r="K930" s="456"/>
      <c r="L930" s="456"/>
      <c r="M930" s="431"/>
      <c r="N930" s="436"/>
      <c r="O930" s="399"/>
      <c r="P930" s="455"/>
      <c r="Q930" s="399"/>
      <c r="R930" s="399"/>
      <c r="S930" s="400"/>
      <c r="T930" s="399"/>
      <c r="U930" s="400"/>
      <c r="V930" s="400"/>
      <c r="W930" s="400"/>
      <c r="X930" s="400"/>
      <c r="Y930" s="400"/>
      <c r="Z930" s="400"/>
      <c r="AA930" s="400"/>
      <c r="AB930" s="399"/>
      <c r="AC930" s="401"/>
      <c r="AD930" s="401"/>
      <c r="AE930" s="401"/>
      <c r="AF930" s="401"/>
      <c r="AG930" s="401"/>
      <c r="AH930" s="401"/>
      <c r="AI930" s="399"/>
    </row>
    <row r="931" ht="12.0" customHeight="1">
      <c r="A931" s="399"/>
      <c r="B931" s="436"/>
      <c r="C931" s="436" t="s">
        <v>1363</v>
      </c>
      <c r="D931" s="399" t="s">
        <v>1311</v>
      </c>
      <c r="E931" s="399"/>
      <c r="F931" s="399"/>
      <c r="G931" s="399"/>
      <c r="H931" s="436" t="s">
        <v>410</v>
      </c>
      <c r="I931" s="423">
        <v>1581.1851851851852</v>
      </c>
      <c r="J931" s="470">
        <v>1.0</v>
      </c>
      <c r="K931" s="431">
        <v>1581.1851851851852</v>
      </c>
      <c r="L931" s="468">
        <v>0.0</v>
      </c>
      <c r="M931" s="431"/>
      <c r="N931" s="431"/>
      <c r="O931" s="431"/>
      <c r="P931" s="430"/>
      <c r="Q931" s="468">
        <v>68558.09999999999</v>
      </c>
      <c r="R931" s="468"/>
      <c r="S931" s="400"/>
      <c r="T931" s="439">
        <v>0.0</v>
      </c>
      <c r="U931" s="400"/>
      <c r="V931" s="400"/>
      <c r="W931" s="400"/>
      <c r="X931" s="400"/>
      <c r="Y931" s="400">
        <v>308511.44999999995</v>
      </c>
      <c r="Z931" s="400"/>
      <c r="AA931" s="400">
        <v>308511.44999999995</v>
      </c>
      <c r="AB931" s="399"/>
      <c r="AC931" s="401"/>
      <c r="AD931" s="401"/>
      <c r="AE931" s="401"/>
      <c r="AF931" s="401"/>
      <c r="AG931" s="401"/>
      <c r="AH931" s="401"/>
      <c r="AI931" s="399"/>
    </row>
    <row r="932" ht="12.0" customHeight="1">
      <c r="A932" s="399"/>
      <c r="B932" s="436"/>
      <c r="C932" s="399"/>
      <c r="D932" s="399"/>
      <c r="E932" s="399"/>
      <c r="F932" s="399"/>
      <c r="G932" s="399"/>
      <c r="H932" s="399"/>
      <c r="I932" s="399"/>
      <c r="J932" s="399"/>
      <c r="K932" s="436"/>
      <c r="L932" s="436"/>
      <c r="M932" s="436"/>
      <c r="N932" s="399"/>
      <c r="O932" s="399"/>
      <c r="P932" s="436"/>
      <c r="Q932" s="399"/>
      <c r="R932" s="399"/>
      <c r="S932" s="400"/>
      <c r="T932" s="399"/>
      <c r="U932" s="400"/>
      <c r="V932" s="400"/>
      <c r="W932" s="400"/>
      <c r="X932" s="400"/>
      <c r="Y932" s="400"/>
      <c r="Z932" s="400"/>
      <c r="AA932" s="400"/>
      <c r="AB932" s="399"/>
      <c r="AC932" s="401"/>
      <c r="AD932" s="401"/>
      <c r="AE932" s="401"/>
      <c r="AF932" s="401"/>
      <c r="AG932" s="401"/>
      <c r="AH932" s="401"/>
      <c r="AI932" s="399"/>
    </row>
    <row r="933" ht="12.0" customHeight="1">
      <c r="A933" s="399"/>
      <c r="B933" s="436"/>
      <c r="C933" s="399"/>
      <c r="D933" s="399"/>
      <c r="E933" s="399"/>
      <c r="F933" s="399"/>
      <c r="G933" s="399"/>
      <c r="H933" s="399"/>
      <c r="I933" s="399"/>
      <c r="J933" s="399"/>
      <c r="K933" s="436" t="s">
        <v>607</v>
      </c>
      <c r="L933" s="436" t="s">
        <v>541</v>
      </c>
      <c r="M933" s="436" t="s">
        <v>608</v>
      </c>
      <c r="N933" s="399"/>
      <c r="O933" s="399"/>
      <c r="P933" s="436"/>
      <c r="Q933" s="399"/>
      <c r="R933" s="399"/>
      <c r="S933" s="400"/>
      <c r="T933" s="399"/>
      <c r="U933" s="400"/>
      <c r="V933" s="400"/>
      <c r="W933" s="400"/>
      <c r="X933" s="400"/>
      <c r="Y933" s="400"/>
      <c r="Z933" s="400"/>
      <c r="AA933" s="400"/>
      <c r="AB933" s="399"/>
      <c r="AC933" s="401"/>
      <c r="AD933" s="401"/>
      <c r="AE933" s="401"/>
      <c r="AF933" s="401"/>
      <c r="AG933" s="401"/>
      <c r="AH933" s="401"/>
      <c r="AI933" s="399"/>
    </row>
    <row r="934" ht="12.0" customHeight="1">
      <c r="A934" s="399"/>
      <c r="B934" s="436"/>
      <c r="C934" s="399"/>
      <c r="D934" s="399"/>
      <c r="E934" s="441" t="s">
        <v>609</v>
      </c>
      <c r="F934" s="399"/>
      <c r="G934" s="435" t="s">
        <v>357</v>
      </c>
      <c r="H934" s="435" t="s">
        <v>610</v>
      </c>
      <c r="I934" s="435" t="s">
        <v>612</v>
      </c>
      <c r="J934" s="435" t="s">
        <v>1030</v>
      </c>
      <c r="K934" s="435" t="s">
        <v>613</v>
      </c>
      <c r="L934" s="435" t="s">
        <v>614</v>
      </c>
      <c r="M934" s="435" t="s">
        <v>615</v>
      </c>
      <c r="N934" s="399"/>
      <c r="O934" s="399"/>
      <c r="P934" s="435" t="s">
        <v>373</v>
      </c>
      <c r="Q934" s="399"/>
      <c r="R934" s="399"/>
      <c r="S934" s="400"/>
      <c r="T934" s="399"/>
      <c r="U934" s="400"/>
      <c r="V934" s="400"/>
      <c r="W934" s="400"/>
      <c r="X934" s="400"/>
      <c r="Y934" s="400"/>
      <c r="Z934" s="400"/>
      <c r="AA934" s="400"/>
      <c r="AB934" s="399"/>
      <c r="AC934" s="401"/>
      <c r="AD934" s="401"/>
      <c r="AE934" s="401"/>
      <c r="AF934" s="401"/>
      <c r="AG934" s="401"/>
      <c r="AH934" s="401"/>
      <c r="AI934" s="399"/>
    </row>
    <row r="935" ht="12.0" customHeight="1">
      <c r="A935" s="399"/>
      <c r="B935" s="436"/>
      <c r="C935" s="399"/>
      <c r="D935" s="399" t="s">
        <v>477</v>
      </c>
      <c r="E935" s="399" t="s">
        <v>757</v>
      </c>
      <c r="F935" s="399"/>
      <c r="G935" s="436"/>
      <c r="H935" s="483"/>
      <c r="I935" s="480">
        <v>628.0</v>
      </c>
      <c r="J935" s="480">
        <v>94200.0</v>
      </c>
      <c r="K935" s="438">
        <v>-0.3</v>
      </c>
      <c r="L935" s="431">
        <v>816.4</v>
      </c>
      <c r="M935" s="431">
        <v>2.355</v>
      </c>
      <c r="N935" s="455">
        <v>5.0</v>
      </c>
      <c r="O935" s="399" t="s">
        <v>752</v>
      </c>
      <c r="P935" s="431">
        <v>1.0</v>
      </c>
      <c r="Q935" s="455">
        <v>37.214814814814815</v>
      </c>
      <c r="R935" s="399" t="s">
        <v>1364</v>
      </c>
      <c r="S935" s="400"/>
      <c r="T935" s="399"/>
      <c r="U935" s="400"/>
      <c r="V935" s="400"/>
      <c r="W935" s="400"/>
      <c r="X935" s="400"/>
      <c r="Y935" s="400"/>
      <c r="Z935" s="400"/>
      <c r="AA935" s="400"/>
      <c r="AB935" s="399"/>
      <c r="AC935" s="401"/>
      <c r="AD935" s="401"/>
      <c r="AE935" s="401"/>
      <c r="AF935" s="401"/>
      <c r="AG935" s="401"/>
      <c r="AH935" s="401"/>
      <c r="AI935" s="399"/>
    </row>
    <row r="936" ht="12.0" customHeight="1">
      <c r="A936" s="399"/>
      <c r="B936" s="436"/>
      <c r="C936" s="399"/>
      <c r="D936" s="399" t="s">
        <v>477</v>
      </c>
      <c r="E936" s="399" t="s">
        <v>1036</v>
      </c>
      <c r="F936" s="399"/>
      <c r="G936" s="436"/>
      <c r="H936" s="483"/>
      <c r="I936" s="480">
        <v>52109.0</v>
      </c>
      <c r="J936" s="480">
        <v>7816350.0</v>
      </c>
      <c r="K936" s="438">
        <v>-0.3</v>
      </c>
      <c r="L936" s="431">
        <v>67741.7</v>
      </c>
      <c r="M936" s="431">
        <v>195.40875</v>
      </c>
      <c r="N936" s="455">
        <v>10.0</v>
      </c>
      <c r="O936" s="399" t="s">
        <v>752</v>
      </c>
      <c r="P936" s="431">
        <v>1.0</v>
      </c>
      <c r="Q936" s="455">
        <v>1543.9703703703703</v>
      </c>
      <c r="R936" s="399" t="s">
        <v>1365</v>
      </c>
      <c r="S936" s="400"/>
      <c r="T936" s="399"/>
      <c r="U936" s="400"/>
      <c r="V936" s="400"/>
      <c r="W936" s="400"/>
      <c r="X936" s="400"/>
      <c r="Y936" s="400"/>
      <c r="Z936" s="400"/>
      <c r="AA936" s="400"/>
      <c r="AB936" s="399"/>
      <c r="AC936" s="401"/>
      <c r="AD936" s="401"/>
      <c r="AE936" s="401"/>
      <c r="AF936" s="401"/>
      <c r="AG936" s="401"/>
      <c r="AH936" s="401"/>
      <c r="AI936" s="399"/>
    </row>
    <row r="937" ht="12.0" customHeight="1">
      <c r="A937" s="399"/>
      <c r="B937" s="436"/>
      <c r="C937" s="399"/>
      <c r="D937" s="399"/>
      <c r="E937" s="399"/>
      <c r="F937" s="399"/>
      <c r="G937" s="436"/>
      <c r="H937" s="455"/>
      <c r="I937" s="480">
        <v>52737.0</v>
      </c>
      <c r="J937" s="480">
        <v>7910550.0</v>
      </c>
      <c r="K937" s="438"/>
      <c r="L937" s="480">
        <v>68558.09999999999</v>
      </c>
      <c r="M937" s="480">
        <v>197.76375</v>
      </c>
      <c r="N937" s="480"/>
      <c r="O937" s="427"/>
      <c r="P937" s="399"/>
      <c r="Q937" s="480">
        <v>1581.1851851851852</v>
      </c>
      <c r="R937" s="399"/>
      <c r="S937" s="400"/>
      <c r="T937" s="399"/>
      <c r="U937" s="400"/>
      <c r="V937" s="400"/>
      <c r="W937" s="400"/>
      <c r="X937" s="400"/>
      <c r="Y937" s="400"/>
      <c r="Z937" s="400"/>
      <c r="AA937" s="400"/>
      <c r="AB937" s="399"/>
      <c r="AC937" s="401"/>
      <c r="AD937" s="401"/>
      <c r="AE937" s="401"/>
      <c r="AF937" s="401"/>
      <c r="AG937" s="401"/>
      <c r="AH937" s="401"/>
      <c r="AI937" s="399"/>
    </row>
    <row r="938" ht="12.0" customHeight="1">
      <c r="A938" s="399"/>
      <c r="B938" s="436"/>
      <c r="C938" s="399"/>
      <c r="D938" s="399"/>
      <c r="E938" s="399"/>
      <c r="F938" s="399"/>
      <c r="G938" s="399"/>
      <c r="H938" s="436"/>
      <c r="I938" s="431"/>
      <c r="J938" s="470"/>
      <c r="K938" s="470"/>
      <c r="L938" s="468"/>
      <c r="M938" s="400"/>
      <c r="N938" s="399"/>
      <c r="O938" s="399"/>
      <c r="P938" s="399"/>
      <c r="Q938" s="399"/>
      <c r="R938" s="399"/>
      <c r="S938" s="400"/>
      <c r="T938" s="399"/>
      <c r="U938" s="400"/>
      <c r="V938" s="400"/>
      <c r="W938" s="400"/>
      <c r="X938" s="400"/>
      <c r="Y938" s="400"/>
      <c r="Z938" s="400"/>
      <c r="AA938" s="400"/>
      <c r="AB938" s="399"/>
      <c r="AC938" s="401"/>
      <c r="AD938" s="401"/>
      <c r="AE938" s="401"/>
      <c r="AF938" s="401"/>
      <c r="AG938" s="401"/>
      <c r="AH938" s="401"/>
      <c r="AI938" s="399"/>
    </row>
    <row r="939" ht="12.0" customHeight="1">
      <c r="A939" s="399"/>
      <c r="B939" s="436"/>
      <c r="C939" s="399"/>
      <c r="D939" s="399"/>
      <c r="E939" s="441" t="s">
        <v>544</v>
      </c>
      <c r="F939" s="435" t="s">
        <v>553</v>
      </c>
      <c r="G939" s="435" t="s">
        <v>649</v>
      </c>
      <c r="H939" s="479" t="s">
        <v>631</v>
      </c>
      <c r="I939" s="435" t="s">
        <v>632</v>
      </c>
      <c r="J939" s="479" t="s">
        <v>633</v>
      </c>
      <c r="K939" s="442" t="s">
        <v>634</v>
      </c>
      <c r="L939" s="479" t="s">
        <v>635</v>
      </c>
      <c r="M939" s="431"/>
      <c r="N939" s="436"/>
      <c r="O939" s="399"/>
      <c r="P939" s="455"/>
      <c r="Q939" s="399"/>
      <c r="R939" s="399"/>
      <c r="S939" s="400"/>
      <c r="T939" s="399"/>
      <c r="U939" s="400"/>
      <c r="V939" s="400"/>
      <c r="W939" s="400"/>
      <c r="X939" s="400"/>
      <c r="Y939" s="400"/>
      <c r="Z939" s="400"/>
      <c r="AA939" s="400"/>
      <c r="AB939" s="399"/>
      <c r="AC939" s="401"/>
      <c r="AD939" s="401"/>
      <c r="AE939" s="401"/>
      <c r="AF939" s="401"/>
      <c r="AG939" s="401"/>
      <c r="AH939" s="401"/>
      <c r="AI939" s="399"/>
    </row>
    <row r="940" ht="12.0" customHeight="1">
      <c r="A940" s="399"/>
      <c r="B940" s="436"/>
      <c r="C940" s="399"/>
      <c r="D940" s="399"/>
      <c r="E940" s="399" t="s">
        <v>477</v>
      </c>
      <c r="F940" s="427">
        <v>68558.09999999999</v>
      </c>
      <c r="G940" s="480">
        <v>7910550.0</v>
      </c>
      <c r="H940" s="480">
        <v>197.76375</v>
      </c>
      <c r="I940" s="456">
        <v>0.0</v>
      </c>
      <c r="J940" s="456">
        <v>98881.875</v>
      </c>
      <c r="K940" s="456">
        <v>209629.57499999998</v>
      </c>
      <c r="L940" s="456">
        <v>308511.44999999995</v>
      </c>
      <c r="M940" s="431"/>
      <c r="N940" s="436"/>
      <c r="O940" s="399"/>
      <c r="P940" s="455"/>
      <c r="Q940" s="399"/>
      <c r="R940" s="399"/>
      <c r="S940" s="400"/>
      <c r="T940" s="399"/>
      <c r="U940" s="400"/>
      <c r="V940" s="400"/>
      <c r="W940" s="400"/>
      <c r="X940" s="400"/>
      <c r="Y940" s="400"/>
      <c r="Z940" s="400"/>
      <c r="AA940" s="400"/>
      <c r="AB940" s="399"/>
      <c r="AC940" s="401"/>
      <c r="AD940" s="401"/>
      <c r="AE940" s="401"/>
      <c r="AF940" s="401"/>
      <c r="AG940" s="401"/>
      <c r="AH940" s="401"/>
      <c r="AI940" s="399"/>
    </row>
    <row r="941" ht="12.0" customHeight="1">
      <c r="A941" s="399"/>
      <c r="B941" s="436"/>
      <c r="C941" s="399"/>
      <c r="D941" s="399"/>
      <c r="E941" s="399"/>
      <c r="F941" s="431"/>
      <c r="G941" s="480"/>
      <c r="H941" s="480"/>
      <c r="I941" s="456"/>
      <c r="J941" s="456"/>
      <c r="K941" s="456"/>
      <c r="L941" s="456"/>
      <c r="M941" s="431"/>
      <c r="N941" s="436"/>
      <c r="O941" s="399"/>
      <c r="P941" s="455"/>
      <c r="Q941" s="399"/>
      <c r="R941" s="399"/>
      <c r="S941" s="400"/>
      <c r="T941" s="399"/>
      <c r="U941" s="400"/>
      <c r="V941" s="400"/>
      <c r="W941" s="400"/>
      <c r="X941" s="400"/>
      <c r="Y941" s="400"/>
      <c r="Z941" s="400"/>
      <c r="AA941" s="400"/>
      <c r="AB941" s="399"/>
      <c r="AC941" s="401"/>
      <c r="AD941" s="401"/>
      <c r="AE941" s="401"/>
      <c r="AF941" s="401"/>
      <c r="AG941" s="401"/>
      <c r="AH941" s="401"/>
      <c r="AI941" s="399"/>
    </row>
    <row r="942" ht="12.0" customHeight="1">
      <c r="A942" s="399"/>
      <c r="B942" s="436"/>
      <c r="C942" s="399"/>
      <c r="D942" s="399"/>
      <c r="E942" s="399"/>
      <c r="F942" s="427"/>
      <c r="G942" s="480"/>
      <c r="H942" s="480"/>
      <c r="I942" s="456"/>
      <c r="J942" s="456"/>
      <c r="K942" s="456"/>
      <c r="L942" s="456"/>
      <c r="M942" s="431"/>
      <c r="N942" s="436"/>
      <c r="O942" s="399"/>
      <c r="P942" s="455"/>
      <c r="Q942" s="399"/>
      <c r="R942" s="399"/>
      <c r="S942" s="400"/>
      <c r="T942" s="399"/>
      <c r="U942" s="400"/>
      <c r="V942" s="400"/>
      <c r="W942" s="400"/>
      <c r="X942" s="400"/>
      <c r="Y942" s="400"/>
      <c r="Z942" s="400"/>
      <c r="AA942" s="400"/>
      <c r="AB942" s="399"/>
      <c r="AC942" s="401"/>
      <c r="AD942" s="401"/>
      <c r="AE942" s="401"/>
      <c r="AF942" s="401"/>
      <c r="AG942" s="401"/>
      <c r="AH942" s="401"/>
      <c r="AI942" s="399"/>
    </row>
    <row r="943" ht="12.0" customHeight="1">
      <c r="A943" s="558"/>
      <c r="B943" s="559">
        <v>1.14</v>
      </c>
      <c r="C943" s="558" t="s">
        <v>802</v>
      </c>
      <c r="D943" s="558"/>
      <c r="E943" s="558"/>
      <c r="F943" s="558"/>
      <c r="G943" s="558"/>
      <c r="H943" s="560" t="s">
        <v>410</v>
      </c>
      <c r="I943" s="561">
        <v>504.0</v>
      </c>
      <c r="J943" s="562">
        <v>1.0</v>
      </c>
      <c r="K943" s="563">
        <v>504.0</v>
      </c>
      <c r="L943" s="564">
        <v>1512.0</v>
      </c>
      <c r="M943" s="558"/>
      <c r="N943" s="558"/>
      <c r="O943" s="558"/>
      <c r="P943" s="558"/>
      <c r="Q943" s="558"/>
      <c r="R943" s="565"/>
      <c r="S943" s="566">
        <v>10000.0</v>
      </c>
      <c r="T943" s="565"/>
      <c r="U943" s="565"/>
      <c r="V943" s="565"/>
      <c r="W943" s="565"/>
      <c r="X943" s="565"/>
      <c r="Y943" s="565"/>
      <c r="Z943" s="558"/>
      <c r="AA943" s="565">
        <v>10000.0</v>
      </c>
      <c r="AB943" s="558"/>
      <c r="AC943" s="401"/>
      <c r="AD943" s="401"/>
      <c r="AE943" s="401"/>
      <c r="AF943" s="401"/>
      <c r="AG943" s="401"/>
      <c r="AH943" s="401"/>
      <c r="AI943" s="558"/>
    </row>
    <row r="944" ht="12.0" customHeight="1">
      <c r="A944" s="399"/>
      <c r="B944" s="436"/>
      <c r="C944" s="399"/>
      <c r="D944" s="399"/>
      <c r="E944" s="399"/>
      <c r="F944" s="399"/>
      <c r="G944" s="399"/>
      <c r="H944" s="399"/>
      <c r="I944" s="399"/>
      <c r="J944" s="399"/>
      <c r="K944" s="399"/>
      <c r="L944" s="469"/>
      <c r="M944" s="399"/>
      <c r="N944" s="399"/>
      <c r="O944" s="399"/>
      <c r="P944" s="399"/>
      <c r="Q944" s="399"/>
      <c r="R944" s="400"/>
      <c r="S944" s="445"/>
      <c r="T944" s="400"/>
      <c r="U944" s="400"/>
      <c r="V944" s="400"/>
      <c r="W944" s="400"/>
      <c r="X944" s="400"/>
      <c r="Y944" s="400"/>
      <c r="Z944" s="399"/>
      <c r="AA944" s="399"/>
      <c r="AB944" s="399"/>
      <c r="AC944" s="401"/>
      <c r="AD944" s="401"/>
      <c r="AE944" s="401"/>
      <c r="AF944" s="401"/>
      <c r="AG944" s="401"/>
      <c r="AH944" s="401"/>
      <c r="AI944" s="399"/>
    </row>
    <row r="945" ht="12.0" customHeight="1">
      <c r="A945" s="399"/>
      <c r="B945" s="436"/>
      <c r="C945" s="399"/>
      <c r="D945" s="399"/>
      <c r="E945" s="399"/>
      <c r="F945" s="399"/>
      <c r="G945" s="399"/>
      <c r="H945" s="399"/>
      <c r="I945" s="399"/>
      <c r="J945" s="436" t="s">
        <v>803</v>
      </c>
      <c r="K945" s="399"/>
      <c r="L945" s="469"/>
      <c r="M945" s="399"/>
      <c r="N945" s="399"/>
      <c r="O945" s="399"/>
      <c r="P945" s="399"/>
      <c r="Q945" s="399"/>
      <c r="R945" s="400"/>
      <c r="S945" s="445"/>
      <c r="T945" s="400"/>
      <c r="U945" s="400"/>
      <c r="V945" s="400"/>
      <c r="W945" s="400"/>
      <c r="X945" s="400"/>
      <c r="Y945" s="400"/>
      <c r="Z945" s="399"/>
      <c r="AA945" s="399"/>
      <c r="AB945" s="399"/>
      <c r="AC945" s="401"/>
      <c r="AD945" s="401"/>
      <c r="AE945" s="401"/>
      <c r="AF945" s="401"/>
      <c r="AG945" s="401"/>
      <c r="AH945" s="401"/>
      <c r="AI945" s="399"/>
    </row>
    <row r="946" ht="12.0" customHeight="1">
      <c r="A946" s="399"/>
      <c r="B946" s="436"/>
      <c r="C946" s="399"/>
      <c r="D946" s="399"/>
      <c r="E946" s="399"/>
      <c r="F946" s="399"/>
      <c r="G946" s="399"/>
      <c r="H946" s="435" t="s">
        <v>804</v>
      </c>
      <c r="I946" s="399"/>
      <c r="J946" s="435" t="s">
        <v>805</v>
      </c>
      <c r="K946" s="399"/>
      <c r="L946" s="469"/>
      <c r="M946" s="399"/>
      <c r="N946" s="399"/>
      <c r="O946" s="399"/>
      <c r="P946" s="399"/>
      <c r="Q946" s="399"/>
      <c r="R946" s="400"/>
      <c r="S946" s="445"/>
      <c r="T946" s="400"/>
      <c r="U946" s="400"/>
      <c r="V946" s="400"/>
      <c r="W946" s="400"/>
      <c r="X946" s="400"/>
      <c r="Y946" s="400"/>
      <c r="Z946" s="399"/>
      <c r="AA946" s="399"/>
      <c r="AB946" s="399"/>
      <c r="AC946" s="401"/>
      <c r="AD946" s="401"/>
      <c r="AE946" s="401"/>
      <c r="AF946" s="401"/>
      <c r="AG946" s="401"/>
      <c r="AH946" s="401"/>
      <c r="AI946" s="399"/>
    </row>
    <row r="947" ht="12.0" customHeight="1">
      <c r="A947" s="399"/>
      <c r="B947" s="436"/>
      <c r="C947" s="436" t="s">
        <v>1366</v>
      </c>
      <c r="D947" s="424" t="s">
        <v>807</v>
      </c>
      <c r="E947" s="399"/>
      <c r="F947" s="399">
        <v>45.0</v>
      </c>
      <c r="G947" s="436" t="s">
        <v>808</v>
      </c>
      <c r="H947" s="436">
        <v>360.0</v>
      </c>
      <c r="I947" s="399" t="s">
        <v>414</v>
      </c>
      <c r="J947" s="436">
        <v>5.0</v>
      </c>
      <c r="K947" s="399" t="s">
        <v>1367</v>
      </c>
      <c r="L947" s="469"/>
      <c r="M947" s="399"/>
      <c r="N947" s="399"/>
      <c r="O947" s="399"/>
      <c r="P947" s="399"/>
      <c r="Q947" s="399"/>
      <c r="R947" s="400"/>
      <c r="S947" s="445"/>
      <c r="T947" s="400"/>
      <c r="U947" s="400"/>
      <c r="V947" s="400"/>
      <c r="W947" s="400"/>
      <c r="X947" s="400"/>
      <c r="Y947" s="400"/>
      <c r="Z947" s="399"/>
      <c r="AA947" s="399"/>
      <c r="AB947" s="399"/>
      <c r="AC947" s="401"/>
      <c r="AD947" s="401"/>
      <c r="AE947" s="401"/>
      <c r="AF947" s="401"/>
      <c r="AG947" s="401"/>
      <c r="AH947" s="401"/>
      <c r="AI947" s="399"/>
    </row>
    <row r="948" ht="12.0" customHeight="1">
      <c r="A948" s="399"/>
      <c r="B948" s="436"/>
      <c r="C948" s="436"/>
      <c r="D948" s="399"/>
      <c r="E948" s="399"/>
      <c r="F948" s="399"/>
      <c r="G948" s="399"/>
      <c r="H948" s="436"/>
      <c r="I948" s="399"/>
      <c r="J948" s="436"/>
      <c r="K948" s="399"/>
      <c r="L948" s="399"/>
      <c r="M948" s="399"/>
      <c r="N948" s="399"/>
      <c r="O948" s="399"/>
      <c r="P948" s="399"/>
      <c r="Q948" s="399"/>
      <c r="R948" s="400"/>
      <c r="S948" s="399"/>
      <c r="T948" s="400"/>
      <c r="U948" s="400"/>
      <c r="V948" s="400"/>
      <c r="W948" s="400"/>
      <c r="X948" s="400"/>
      <c r="Y948" s="400"/>
      <c r="Z948" s="399"/>
      <c r="AA948" s="399"/>
      <c r="AB948" s="399"/>
      <c r="AC948" s="401"/>
      <c r="AD948" s="401"/>
      <c r="AE948" s="401"/>
      <c r="AF948" s="401"/>
      <c r="AG948" s="401"/>
      <c r="AH948" s="401"/>
      <c r="AI948" s="399"/>
    </row>
    <row r="949" ht="12.0" customHeight="1">
      <c r="A949" s="399"/>
      <c r="B949" s="436"/>
      <c r="C949" s="436" t="s">
        <v>1368</v>
      </c>
      <c r="D949" s="399" t="s">
        <v>811</v>
      </c>
      <c r="E949" s="399"/>
      <c r="F949" s="399">
        <v>5.0</v>
      </c>
      <c r="G949" s="436" t="s">
        <v>808</v>
      </c>
      <c r="H949" s="436">
        <v>40.0</v>
      </c>
      <c r="I949" s="399" t="s">
        <v>414</v>
      </c>
      <c r="J949" s="436">
        <v>0.0</v>
      </c>
      <c r="K949" s="399" t="s">
        <v>1369</v>
      </c>
      <c r="L949" s="399"/>
      <c r="M949" s="399"/>
      <c r="N949" s="399"/>
      <c r="O949" s="399"/>
      <c r="P949" s="399"/>
      <c r="Q949" s="399"/>
      <c r="R949" s="400"/>
      <c r="S949" s="399"/>
      <c r="T949" s="400"/>
      <c r="U949" s="400"/>
      <c r="V949" s="400"/>
      <c r="W949" s="400"/>
      <c r="X949" s="400"/>
      <c r="Y949" s="400"/>
      <c r="Z949" s="399"/>
      <c r="AA949" s="399"/>
      <c r="AB949" s="399"/>
      <c r="AC949" s="401"/>
      <c r="AD949" s="401"/>
      <c r="AE949" s="401"/>
      <c r="AF949" s="401"/>
      <c r="AG949" s="401"/>
      <c r="AH949" s="401"/>
      <c r="AI949" s="399"/>
    </row>
    <row r="950" ht="12.0" customHeight="1">
      <c r="A950" s="399"/>
      <c r="B950" s="436"/>
      <c r="C950" s="436"/>
      <c r="D950" s="399"/>
      <c r="E950" s="399"/>
      <c r="F950" s="399"/>
      <c r="G950" s="399"/>
      <c r="H950" s="436"/>
      <c r="I950" s="399"/>
      <c r="J950" s="436"/>
      <c r="K950" s="399"/>
      <c r="L950" s="399"/>
      <c r="M950" s="399"/>
      <c r="N950" s="399"/>
      <c r="O950" s="399"/>
      <c r="P950" s="399"/>
      <c r="Q950" s="399"/>
      <c r="R950" s="400"/>
      <c r="S950" s="399"/>
      <c r="T950" s="400"/>
      <c r="U950" s="400"/>
      <c r="V950" s="400"/>
      <c r="W950" s="400"/>
      <c r="X950" s="400"/>
      <c r="Y950" s="400"/>
      <c r="Z950" s="399"/>
      <c r="AA950" s="399"/>
      <c r="AB950" s="399"/>
      <c r="AC950" s="401"/>
      <c r="AD950" s="401"/>
      <c r="AE950" s="401"/>
      <c r="AF950" s="401"/>
      <c r="AG950" s="401"/>
      <c r="AH950" s="401"/>
      <c r="AI950" s="399"/>
    </row>
    <row r="951" ht="12.0" customHeight="1">
      <c r="A951" s="399"/>
      <c r="B951" s="436"/>
      <c r="C951" s="436" t="s">
        <v>1370</v>
      </c>
      <c r="D951" s="399" t="s">
        <v>814</v>
      </c>
      <c r="E951" s="399"/>
      <c r="F951" s="399">
        <v>3.0</v>
      </c>
      <c r="G951" s="436" t="s">
        <v>808</v>
      </c>
      <c r="H951" s="436">
        <v>24.0</v>
      </c>
      <c r="I951" s="399" t="s">
        <v>414</v>
      </c>
      <c r="J951" s="436">
        <v>3.0</v>
      </c>
      <c r="K951" s="399" t="s">
        <v>222</v>
      </c>
      <c r="L951" s="399"/>
      <c r="M951" s="399"/>
      <c r="N951" s="399"/>
      <c r="O951" s="399"/>
      <c r="P951" s="399"/>
      <c r="Q951" s="399"/>
      <c r="R951" s="400"/>
      <c r="S951" s="399"/>
      <c r="T951" s="400"/>
      <c r="U951" s="400"/>
      <c r="V951" s="400"/>
      <c r="W951" s="400"/>
      <c r="X951" s="400"/>
      <c r="Y951" s="400"/>
      <c r="Z951" s="399"/>
      <c r="AA951" s="399"/>
      <c r="AB951" s="399"/>
      <c r="AC951" s="401"/>
      <c r="AD951" s="401"/>
      <c r="AE951" s="401"/>
      <c r="AF951" s="401"/>
      <c r="AG951" s="401"/>
      <c r="AH951" s="401"/>
      <c r="AI951" s="399"/>
    </row>
    <row r="952" ht="12.0" customHeight="1">
      <c r="A952" s="399"/>
      <c r="B952" s="436"/>
      <c r="C952" s="436"/>
      <c r="D952" s="399"/>
      <c r="E952" s="399"/>
      <c r="F952" s="399"/>
      <c r="G952" s="399"/>
      <c r="H952" s="436"/>
      <c r="I952" s="399"/>
      <c r="J952" s="436"/>
      <c r="K952" s="399"/>
      <c r="L952" s="399"/>
      <c r="M952" s="399"/>
      <c r="N952" s="399"/>
      <c r="O952" s="399"/>
      <c r="P952" s="399"/>
      <c r="Q952" s="399"/>
      <c r="R952" s="400"/>
      <c r="S952" s="399"/>
      <c r="T952" s="400"/>
      <c r="U952" s="400"/>
      <c r="V952" s="400"/>
      <c r="W952" s="400"/>
      <c r="X952" s="400"/>
      <c r="Y952" s="400"/>
      <c r="Z952" s="399"/>
      <c r="AA952" s="399"/>
      <c r="AB952" s="399"/>
      <c r="AC952" s="401"/>
      <c r="AD952" s="401"/>
      <c r="AE952" s="401"/>
      <c r="AF952" s="401"/>
      <c r="AG952" s="401"/>
      <c r="AH952" s="401"/>
      <c r="AI952" s="399"/>
    </row>
    <row r="953" ht="12.0" customHeight="1">
      <c r="A953" s="399"/>
      <c r="B953" s="436"/>
      <c r="C953" s="436" t="s">
        <v>1371</v>
      </c>
      <c r="D953" s="399" t="s">
        <v>816</v>
      </c>
      <c r="E953" s="399"/>
      <c r="F953" s="399">
        <v>20.0</v>
      </c>
      <c r="G953" s="436" t="s">
        <v>808</v>
      </c>
      <c r="H953" s="436">
        <v>0.0</v>
      </c>
      <c r="I953" s="399" t="s">
        <v>414</v>
      </c>
      <c r="J953" s="436">
        <v>20.0</v>
      </c>
      <c r="K953" s="399" t="s">
        <v>222</v>
      </c>
      <c r="L953" s="399"/>
      <c r="M953" s="399"/>
      <c r="N953" s="399"/>
      <c r="O953" s="399"/>
      <c r="P953" s="399"/>
      <c r="Q953" s="399"/>
      <c r="R953" s="400"/>
      <c r="S953" s="399"/>
      <c r="T953" s="400"/>
      <c r="U953" s="400"/>
      <c r="V953" s="400"/>
      <c r="W953" s="400"/>
      <c r="X953" s="400"/>
      <c r="Y953" s="400"/>
      <c r="Z953" s="399"/>
      <c r="AA953" s="399"/>
      <c r="AB953" s="399"/>
      <c r="AC953" s="401"/>
      <c r="AD953" s="401"/>
      <c r="AE953" s="401"/>
      <c r="AF953" s="401"/>
      <c r="AG953" s="401"/>
      <c r="AH953" s="401"/>
      <c r="AI953" s="399"/>
    </row>
    <row r="954" ht="12.0" customHeight="1">
      <c r="A954" s="399"/>
      <c r="B954" s="436"/>
      <c r="C954" s="436"/>
      <c r="D954" s="399"/>
      <c r="E954" s="399"/>
      <c r="F954" s="399"/>
      <c r="G954" s="399"/>
      <c r="H954" s="436"/>
      <c r="I954" s="399"/>
      <c r="J954" s="436"/>
      <c r="K954" s="399"/>
      <c r="L954" s="399"/>
      <c r="M954" s="399"/>
      <c r="N954" s="399"/>
      <c r="O954" s="399"/>
      <c r="P954" s="399"/>
      <c r="Q954" s="399"/>
      <c r="R954" s="400"/>
      <c r="S954" s="399"/>
      <c r="T954" s="400"/>
      <c r="U954" s="400"/>
      <c r="V954" s="400"/>
      <c r="W954" s="400"/>
      <c r="X954" s="400"/>
      <c r="Y954" s="400"/>
      <c r="Z954" s="399"/>
      <c r="AA954" s="399"/>
      <c r="AB954" s="399"/>
      <c r="AC954" s="401"/>
      <c r="AD954" s="401"/>
      <c r="AE954" s="401"/>
      <c r="AF954" s="401"/>
      <c r="AG954" s="401"/>
      <c r="AH954" s="401"/>
      <c r="AI954" s="399"/>
    </row>
    <row r="955" ht="12.0" customHeight="1">
      <c r="A955" s="399"/>
      <c r="B955" s="436"/>
      <c r="C955" s="436" t="s">
        <v>1372</v>
      </c>
      <c r="D955" s="399" t="s">
        <v>818</v>
      </c>
      <c r="E955" s="399"/>
      <c r="F955" s="399">
        <v>10.0</v>
      </c>
      <c r="G955" s="436" t="s">
        <v>808</v>
      </c>
      <c r="H955" s="436">
        <v>80.0</v>
      </c>
      <c r="I955" s="399" t="s">
        <v>414</v>
      </c>
      <c r="J955" s="436">
        <v>7.0</v>
      </c>
      <c r="K955" s="399" t="s">
        <v>1373</v>
      </c>
      <c r="L955" s="399"/>
      <c r="M955" s="399"/>
      <c r="N955" s="399"/>
      <c r="O955" s="399"/>
      <c r="P955" s="399"/>
      <c r="Q955" s="399"/>
      <c r="R955" s="400"/>
      <c r="S955" s="399"/>
      <c r="T955" s="400"/>
      <c r="U955" s="400"/>
      <c r="V955" s="400"/>
      <c r="W955" s="400"/>
      <c r="X955" s="400"/>
      <c r="Y955" s="400"/>
      <c r="Z955" s="399"/>
      <c r="AA955" s="399"/>
      <c r="AB955" s="399"/>
      <c r="AC955" s="401"/>
      <c r="AD955" s="401"/>
      <c r="AE955" s="401"/>
      <c r="AF955" s="401"/>
      <c r="AG955" s="401"/>
      <c r="AH955" s="401"/>
      <c r="AI955" s="399"/>
    </row>
    <row r="956" ht="12.0" customHeight="1">
      <c r="A956" s="399"/>
      <c r="B956" s="436"/>
      <c r="C956" s="399"/>
      <c r="D956" s="399"/>
      <c r="E956" s="399"/>
      <c r="F956" s="399"/>
      <c r="G956" s="399"/>
      <c r="H956" s="399"/>
      <c r="I956" s="399"/>
      <c r="J956" s="399"/>
      <c r="K956" s="399"/>
      <c r="L956" s="399"/>
      <c r="M956" s="399"/>
      <c r="N956" s="399"/>
      <c r="O956" s="399"/>
      <c r="P956" s="399"/>
      <c r="Q956" s="399"/>
      <c r="R956" s="400"/>
      <c r="S956" s="399"/>
      <c r="T956" s="400"/>
      <c r="U956" s="400"/>
      <c r="V956" s="400"/>
      <c r="W956" s="400"/>
      <c r="X956" s="400"/>
      <c r="Y956" s="400"/>
      <c r="Z956" s="399"/>
      <c r="AA956" s="399"/>
      <c r="AB956" s="399"/>
      <c r="AC956" s="401"/>
      <c r="AD956" s="401"/>
      <c r="AE956" s="401"/>
      <c r="AF956" s="401"/>
      <c r="AG956" s="401"/>
      <c r="AH956" s="401"/>
      <c r="AI956" s="399"/>
    </row>
    <row r="957" ht="12.0" customHeight="1">
      <c r="A957" s="399"/>
      <c r="B957" s="436"/>
      <c r="C957" s="399"/>
      <c r="D957" s="399"/>
      <c r="E957" s="399"/>
      <c r="F957" s="399"/>
      <c r="G957" s="399"/>
      <c r="H957" s="436">
        <v>504.0</v>
      </c>
      <c r="I957" s="436"/>
      <c r="J957" s="436">
        <v>35.0</v>
      </c>
      <c r="K957" s="399"/>
      <c r="L957" s="399"/>
      <c r="M957" s="399"/>
      <c r="N957" s="399"/>
      <c r="O957" s="399"/>
      <c r="P957" s="399"/>
      <c r="Q957" s="399"/>
      <c r="R957" s="400"/>
      <c r="S957" s="399"/>
      <c r="T957" s="400"/>
      <c r="U957" s="400"/>
      <c r="V957" s="400"/>
      <c r="W957" s="400"/>
      <c r="X957" s="400"/>
      <c r="Y957" s="400"/>
      <c r="Z957" s="399"/>
      <c r="AA957" s="399"/>
      <c r="AB957" s="399"/>
      <c r="AC957" s="401"/>
      <c r="AD957" s="401"/>
      <c r="AE957" s="401"/>
      <c r="AF957" s="401"/>
      <c r="AG957" s="401"/>
      <c r="AH957" s="401"/>
      <c r="AI957" s="399"/>
    </row>
    <row r="958" ht="12.0" customHeight="1">
      <c r="A958" s="399"/>
      <c r="B958" s="436"/>
      <c r="C958" s="399"/>
      <c r="D958" s="399"/>
      <c r="E958" s="399"/>
      <c r="F958" s="399"/>
      <c r="G958" s="399"/>
      <c r="H958" s="436"/>
      <c r="I958" s="436"/>
      <c r="J958" s="436"/>
      <c r="K958" s="399"/>
      <c r="L958" s="399"/>
      <c r="M958" s="399"/>
      <c r="N958" s="399"/>
      <c r="O958" s="399"/>
      <c r="P958" s="399"/>
      <c r="Q958" s="399"/>
      <c r="R958" s="400"/>
      <c r="S958" s="399"/>
      <c r="T958" s="400"/>
      <c r="U958" s="400"/>
      <c r="V958" s="400"/>
      <c r="W958" s="400"/>
      <c r="X958" s="400"/>
      <c r="Y958" s="400"/>
      <c r="Z958" s="399"/>
      <c r="AA958" s="399"/>
      <c r="AB958" s="399"/>
      <c r="AC958" s="401"/>
      <c r="AD958" s="401"/>
      <c r="AE958" s="401"/>
      <c r="AF958" s="401"/>
      <c r="AG958" s="401"/>
      <c r="AH958" s="401"/>
      <c r="AI958" s="399"/>
    </row>
    <row r="959" ht="12.0" customHeight="1">
      <c r="A959" s="399"/>
      <c r="B959" s="436"/>
      <c r="C959" s="399" t="s">
        <v>1374</v>
      </c>
      <c r="D959" s="399"/>
      <c r="E959" s="456">
        <v>500.0</v>
      </c>
      <c r="F959" s="399" t="s">
        <v>1375</v>
      </c>
      <c r="G959" s="436">
        <v>20.0</v>
      </c>
      <c r="H959" s="436" t="s">
        <v>1376</v>
      </c>
      <c r="I959" s="456">
        <v>10000.0</v>
      </c>
      <c r="J959" s="436"/>
      <c r="K959" s="399"/>
      <c r="L959" s="399"/>
      <c r="M959" s="399"/>
      <c r="N959" s="399"/>
      <c r="O959" s="399"/>
      <c r="P959" s="399"/>
      <c r="Q959" s="399"/>
      <c r="R959" s="400"/>
      <c r="S959" s="399"/>
      <c r="T959" s="400"/>
      <c r="U959" s="400"/>
      <c r="V959" s="400"/>
      <c r="W959" s="400"/>
      <c r="X959" s="400"/>
      <c r="Y959" s="400"/>
      <c r="Z959" s="399"/>
      <c r="AA959" s="399"/>
      <c r="AB959" s="399"/>
      <c r="AC959" s="401"/>
      <c r="AD959" s="401"/>
      <c r="AE959" s="401"/>
      <c r="AF959" s="401"/>
      <c r="AG959" s="401"/>
      <c r="AH959" s="401"/>
      <c r="AI959" s="399"/>
    </row>
    <row r="960" ht="12.0" customHeight="1">
      <c r="A960" s="399"/>
      <c r="B960" s="436"/>
      <c r="C960" s="399"/>
      <c r="D960" s="399"/>
      <c r="E960" s="399"/>
      <c r="F960" s="431"/>
      <c r="G960" s="480"/>
      <c r="H960" s="480"/>
      <c r="I960" s="456"/>
      <c r="J960" s="456"/>
      <c r="K960" s="456"/>
      <c r="L960" s="456"/>
      <c r="M960" s="431"/>
      <c r="N960" s="436"/>
      <c r="O960" s="399"/>
      <c r="P960" s="455"/>
      <c r="Q960" s="399"/>
      <c r="R960" s="399"/>
      <c r="S960" s="400"/>
      <c r="T960" s="399"/>
      <c r="U960" s="400"/>
      <c r="V960" s="400"/>
      <c r="W960" s="400"/>
      <c r="X960" s="400"/>
      <c r="Y960" s="400"/>
      <c r="Z960" s="400"/>
      <c r="AA960" s="400"/>
      <c r="AB960" s="399"/>
      <c r="AC960" s="401"/>
      <c r="AD960" s="401"/>
      <c r="AE960" s="401"/>
      <c r="AF960" s="401"/>
      <c r="AG960" s="401"/>
      <c r="AH960" s="401"/>
      <c r="AI960" s="399"/>
    </row>
    <row r="961" ht="12.0" customHeight="1">
      <c r="A961" s="558"/>
      <c r="B961" s="559">
        <v>1.15</v>
      </c>
      <c r="C961" s="559" t="s">
        <v>1377</v>
      </c>
      <c r="D961" s="559"/>
      <c r="E961" s="558"/>
      <c r="F961" s="558"/>
      <c r="G961" s="558"/>
      <c r="H961" s="560" t="s">
        <v>410</v>
      </c>
      <c r="I961" s="567">
        <v>0.0</v>
      </c>
      <c r="J961" s="562">
        <v>1.0</v>
      </c>
      <c r="K961" s="563">
        <v>0.0</v>
      </c>
      <c r="L961" s="564">
        <v>0.0</v>
      </c>
      <c r="M961" s="563">
        <v>0.0</v>
      </c>
      <c r="N961" s="563"/>
      <c r="O961" s="563"/>
      <c r="P961" s="561"/>
      <c r="Q961" s="564"/>
      <c r="R961" s="565"/>
      <c r="S961" s="566"/>
      <c r="T961" s="565"/>
      <c r="U961" s="565"/>
      <c r="V961" s="565"/>
      <c r="W961" s="565"/>
      <c r="X961" s="565"/>
      <c r="Y961" s="565"/>
      <c r="Z961" s="558"/>
      <c r="AA961" s="565">
        <v>0.0</v>
      </c>
      <c r="AB961" s="558"/>
      <c r="AC961" s="401"/>
      <c r="AD961" s="401"/>
      <c r="AE961" s="401"/>
      <c r="AF961" s="401"/>
      <c r="AG961" s="401"/>
      <c r="AH961" s="401"/>
      <c r="AI961" s="558"/>
    </row>
    <row r="962" ht="12.0" customHeight="1">
      <c r="A962" s="399"/>
      <c r="B962" s="436"/>
      <c r="C962" s="436"/>
      <c r="D962" s="399"/>
      <c r="E962" s="399"/>
      <c r="F962" s="399"/>
      <c r="G962" s="399"/>
      <c r="H962" s="399"/>
      <c r="I962" s="436"/>
      <c r="J962" s="431"/>
      <c r="K962" s="470"/>
      <c r="L962" s="470"/>
      <c r="M962" s="468"/>
      <c r="N962" s="400"/>
      <c r="O962" s="399"/>
      <c r="P962" s="399"/>
      <c r="Q962" s="399"/>
      <c r="R962" s="399"/>
      <c r="S962" s="400"/>
      <c r="T962" s="399"/>
      <c r="U962" s="400"/>
      <c r="V962" s="400"/>
      <c r="W962" s="400"/>
      <c r="X962" s="400"/>
      <c r="Y962" s="400"/>
      <c r="Z962" s="400"/>
      <c r="AA962" s="399"/>
      <c r="AB962" s="399"/>
      <c r="AC962" s="401"/>
      <c r="AD962" s="401"/>
      <c r="AE962" s="401"/>
      <c r="AF962" s="401"/>
      <c r="AG962" s="401"/>
      <c r="AH962" s="401"/>
      <c r="AI962" s="399"/>
    </row>
    <row r="963" ht="12.0" customHeight="1">
      <c r="A963" s="399"/>
      <c r="B963" s="436"/>
      <c r="C963" s="399"/>
      <c r="D963" s="399"/>
      <c r="E963" s="399"/>
      <c r="F963" s="399"/>
      <c r="G963" s="399"/>
      <c r="H963" s="399"/>
      <c r="I963" s="399"/>
      <c r="J963" s="399"/>
      <c r="K963" s="436" t="s">
        <v>607</v>
      </c>
      <c r="L963" s="436" t="s">
        <v>541</v>
      </c>
      <c r="M963" s="436" t="s">
        <v>648</v>
      </c>
      <c r="N963" s="399"/>
      <c r="O963" s="399"/>
      <c r="P963" s="436"/>
      <c r="Q963" s="399"/>
      <c r="R963" s="400"/>
      <c r="S963" s="399"/>
      <c r="T963" s="400"/>
      <c r="U963" s="400"/>
      <c r="V963" s="400"/>
      <c r="W963" s="400"/>
      <c r="X963" s="400"/>
      <c r="Y963" s="400"/>
      <c r="Z963" s="399"/>
      <c r="AA963" s="399"/>
      <c r="AB963" s="399"/>
      <c r="AC963" s="401"/>
      <c r="AD963" s="401"/>
      <c r="AE963" s="401"/>
      <c r="AF963" s="401"/>
      <c r="AG963" s="401"/>
      <c r="AH963" s="401"/>
      <c r="AI963" s="399"/>
    </row>
    <row r="964" ht="12.0" customHeight="1">
      <c r="A964" s="399"/>
      <c r="B964" s="436"/>
      <c r="C964" s="399"/>
      <c r="D964" s="399"/>
      <c r="E964" s="441" t="s">
        <v>609</v>
      </c>
      <c r="F964" s="399"/>
      <c r="G964" s="435" t="s">
        <v>357</v>
      </c>
      <c r="H964" s="435" t="s">
        <v>610</v>
      </c>
      <c r="I964" s="435" t="s">
        <v>611</v>
      </c>
      <c r="J964" s="435" t="s">
        <v>612</v>
      </c>
      <c r="K964" s="435" t="s">
        <v>613</v>
      </c>
      <c r="L964" s="435" t="s">
        <v>614</v>
      </c>
      <c r="M964" s="435" t="s">
        <v>615</v>
      </c>
      <c r="N964" s="399"/>
      <c r="O964" s="399"/>
      <c r="P964" s="436"/>
      <c r="Q964" s="399"/>
      <c r="R964" s="400"/>
      <c r="S964" s="399"/>
      <c r="T964" s="400"/>
      <c r="U964" s="400"/>
      <c r="V964" s="400"/>
      <c r="W964" s="400"/>
      <c r="X964" s="400"/>
      <c r="Y964" s="400"/>
      <c r="Z964" s="399"/>
      <c r="AA964" s="399"/>
      <c r="AB964" s="399"/>
      <c r="AC964" s="401"/>
      <c r="AD964" s="401"/>
      <c r="AE964" s="401"/>
      <c r="AF964" s="401"/>
      <c r="AG964" s="401"/>
      <c r="AH964" s="401"/>
      <c r="AI964" s="399"/>
    </row>
    <row r="965" ht="12.0" customHeight="1">
      <c r="A965" s="399"/>
      <c r="B965" s="436"/>
      <c r="C965" s="399"/>
      <c r="D965" s="469" t="s">
        <v>733</v>
      </c>
      <c r="E965" s="399" t="s">
        <v>734</v>
      </c>
      <c r="F965" s="399"/>
      <c r="G965" s="436"/>
      <c r="H965" s="483"/>
      <c r="I965" s="436"/>
      <c r="J965" s="455"/>
      <c r="K965" s="438">
        <v>0.0</v>
      </c>
      <c r="L965" s="431">
        <v>0.0</v>
      </c>
      <c r="M965" s="431">
        <v>0.0</v>
      </c>
      <c r="N965" s="436">
        <v>0.01</v>
      </c>
      <c r="O965" s="399" t="s">
        <v>735</v>
      </c>
      <c r="P965" s="455">
        <v>0.0</v>
      </c>
      <c r="Q965" s="399" t="s">
        <v>736</v>
      </c>
      <c r="R965" s="400"/>
      <c r="S965" s="399"/>
      <c r="T965" s="400"/>
      <c r="U965" s="400"/>
      <c r="V965" s="400"/>
      <c r="W965" s="400"/>
      <c r="X965" s="400"/>
      <c r="Y965" s="400"/>
      <c r="Z965" s="399"/>
      <c r="AA965" s="399"/>
      <c r="AB965" s="399"/>
      <c r="AC965" s="401"/>
      <c r="AD965" s="401"/>
      <c r="AE965" s="401"/>
      <c r="AF965" s="401"/>
      <c r="AG965" s="401"/>
      <c r="AH965" s="401"/>
      <c r="AI965" s="399"/>
    </row>
    <row r="966" ht="12.0" customHeight="1">
      <c r="A966" s="399"/>
      <c r="B966" s="436"/>
      <c r="C966" s="399"/>
      <c r="D966" s="424" t="s">
        <v>477</v>
      </c>
      <c r="E966" s="399" t="s">
        <v>737</v>
      </c>
      <c r="F966" s="399"/>
      <c r="G966" s="436"/>
      <c r="H966" s="483"/>
      <c r="I966" s="436"/>
      <c r="J966" s="455"/>
      <c r="K966" s="438">
        <v>0.0</v>
      </c>
      <c r="L966" s="431">
        <v>0.0</v>
      </c>
      <c r="M966" s="431">
        <v>0.0</v>
      </c>
      <c r="N966" s="436">
        <v>0.01</v>
      </c>
      <c r="O966" s="399" t="s">
        <v>735</v>
      </c>
      <c r="P966" s="455">
        <v>0.0</v>
      </c>
      <c r="Q966" s="399" t="s">
        <v>736</v>
      </c>
      <c r="R966" s="400"/>
      <c r="S966" s="399"/>
      <c r="T966" s="400"/>
      <c r="U966" s="400"/>
      <c r="V966" s="400"/>
      <c r="W966" s="400"/>
      <c r="X966" s="400"/>
      <c r="Y966" s="400"/>
      <c r="Z966" s="399"/>
      <c r="AA966" s="399"/>
      <c r="AB966" s="399"/>
      <c r="AC966" s="401"/>
      <c r="AD966" s="401"/>
      <c r="AE966" s="401"/>
      <c r="AF966" s="401"/>
      <c r="AG966" s="401"/>
      <c r="AH966" s="401"/>
      <c r="AI966" s="399"/>
    </row>
    <row r="967" ht="12.0" customHeight="1">
      <c r="A967" s="399"/>
      <c r="B967" s="436"/>
      <c r="C967" s="399"/>
      <c r="D967" s="424" t="s">
        <v>477</v>
      </c>
      <c r="E967" s="399" t="s">
        <v>738</v>
      </c>
      <c r="F967" s="399"/>
      <c r="G967" s="436"/>
      <c r="H967" s="483"/>
      <c r="I967" s="436"/>
      <c r="J967" s="455"/>
      <c r="K967" s="438">
        <v>0.0</v>
      </c>
      <c r="L967" s="431">
        <v>0.0</v>
      </c>
      <c r="M967" s="431">
        <v>0.0</v>
      </c>
      <c r="N967" s="482">
        <v>0.08866666666666667</v>
      </c>
      <c r="O967" s="399" t="s">
        <v>616</v>
      </c>
      <c r="P967" s="455">
        <v>0.0</v>
      </c>
      <c r="Q967" s="399" t="s">
        <v>689</v>
      </c>
      <c r="R967" s="400"/>
      <c r="S967" s="399"/>
      <c r="T967" s="400"/>
      <c r="U967" s="400"/>
      <c r="V967" s="400"/>
      <c r="W967" s="400"/>
      <c r="X967" s="400"/>
      <c r="Y967" s="400"/>
      <c r="Z967" s="399"/>
      <c r="AA967" s="399"/>
      <c r="AB967" s="399"/>
      <c r="AC967" s="401"/>
      <c r="AD967" s="401"/>
      <c r="AE967" s="401"/>
      <c r="AF967" s="401"/>
      <c r="AG967" s="401"/>
      <c r="AH967" s="401"/>
      <c r="AI967" s="399"/>
    </row>
    <row r="968" ht="12.0" customHeight="1">
      <c r="A968" s="399"/>
      <c r="B968" s="436"/>
      <c r="C968" s="399"/>
      <c r="D968" s="424" t="s">
        <v>478</v>
      </c>
      <c r="E968" s="399" t="s">
        <v>737</v>
      </c>
      <c r="F968" s="399"/>
      <c r="G968" s="436"/>
      <c r="H968" s="483"/>
      <c r="I968" s="436"/>
      <c r="J968" s="455"/>
      <c r="K968" s="438">
        <v>0.0</v>
      </c>
      <c r="L968" s="431">
        <v>0.0</v>
      </c>
      <c r="M968" s="431">
        <v>0.0</v>
      </c>
      <c r="N968" s="436">
        <v>0.01</v>
      </c>
      <c r="O968" s="399" t="s">
        <v>735</v>
      </c>
      <c r="P968" s="455">
        <v>0.0</v>
      </c>
      <c r="Q968" s="399" t="s">
        <v>736</v>
      </c>
      <c r="R968" s="400"/>
      <c r="S968" s="399"/>
      <c r="T968" s="400"/>
      <c r="U968" s="400"/>
      <c r="V968" s="400"/>
      <c r="W968" s="400"/>
      <c r="X968" s="400"/>
      <c r="Y968" s="400"/>
      <c r="Z968" s="399"/>
      <c r="AA968" s="399"/>
      <c r="AB968" s="399"/>
      <c r="AC968" s="401"/>
      <c r="AD968" s="401"/>
      <c r="AE968" s="401"/>
      <c r="AF968" s="401"/>
      <c r="AG968" s="401"/>
      <c r="AH968" s="401"/>
      <c r="AI968" s="399"/>
    </row>
    <row r="969" ht="12.0" customHeight="1">
      <c r="A969" s="399"/>
      <c r="B969" s="436"/>
      <c r="C969" s="399"/>
      <c r="D969" s="424" t="s">
        <v>478</v>
      </c>
      <c r="E969" s="399" t="s">
        <v>739</v>
      </c>
      <c r="F969" s="399"/>
      <c r="G969" s="436"/>
      <c r="H969" s="483"/>
      <c r="I969" s="436"/>
      <c r="J969" s="455"/>
      <c r="K969" s="438">
        <v>0.0</v>
      </c>
      <c r="L969" s="478">
        <v>0.0</v>
      </c>
      <c r="M969" s="478">
        <v>0.0</v>
      </c>
      <c r="N969" s="482">
        <v>0.11970000000000001</v>
      </c>
      <c r="O969" s="399" t="s">
        <v>616</v>
      </c>
      <c r="P969" s="479">
        <v>0.0</v>
      </c>
      <c r="Q969" s="399" t="s">
        <v>697</v>
      </c>
      <c r="R969" s="400"/>
      <c r="S969" s="399"/>
      <c r="T969" s="400"/>
      <c r="U969" s="400"/>
      <c r="V969" s="400"/>
      <c r="W969" s="400"/>
      <c r="X969" s="400"/>
      <c r="Y969" s="400"/>
      <c r="Z969" s="399"/>
      <c r="AA969" s="399"/>
      <c r="AB969" s="399"/>
      <c r="AC969" s="401"/>
      <c r="AD969" s="401"/>
      <c r="AE969" s="401"/>
      <c r="AF969" s="401"/>
      <c r="AG969" s="401"/>
      <c r="AH969" s="401"/>
      <c r="AI969" s="399"/>
    </row>
    <row r="970" ht="12.0" customHeight="1">
      <c r="A970" s="399"/>
      <c r="B970" s="436"/>
      <c r="C970" s="399"/>
      <c r="D970" s="399"/>
      <c r="E970" s="399"/>
      <c r="F970" s="399"/>
      <c r="G970" s="436"/>
      <c r="H970" s="455"/>
      <c r="I970" s="399"/>
      <c r="J970" s="455"/>
      <c r="K970" s="438"/>
      <c r="L970" s="431">
        <v>0.0</v>
      </c>
      <c r="M970" s="431">
        <v>0.0</v>
      </c>
      <c r="N970" s="436"/>
      <c r="O970" s="399"/>
      <c r="P970" s="455">
        <v>0.0</v>
      </c>
      <c r="Q970" s="399"/>
      <c r="R970" s="400"/>
      <c r="S970" s="399"/>
      <c r="T970" s="400"/>
      <c r="U970" s="400"/>
      <c r="V970" s="400"/>
      <c r="W970" s="400"/>
      <c r="X970" s="400"/>
      <c r="Y970" s="400"/>
      <c r="Z970" s="399"/>
      <c r="AA970" s="399"/>
      <c r="AB970" s="399"/>
      <c r="AC970" s="401"/>
      <c r="AD970" s="401"/>
      <c r="AE970" s="401"/>
      <c r="AF970" s="401"/>
      <c r="AG970" s="401"/>
      <c r="AH970" s="401"/>
      <c r="AI970" s="399"/>
    </row>
    <row r="971" ht="12.0" customHeight="1">
      <c r="A971" s="399"/>
      <c r="B971" s="436"/>
      <c r="C971" s="436"/>
      <c r="D971" s="399"/>
      <c r="E971" s="399"/>
      <c r="F971" s="399"/>
      <c r="G971" s="399"/>
      <c r="H971" s="399"/>
      <c r="I971" s="436"/>
      <c r="J971" s="431"/>
      <c r="K971" s="470"/>
      <c r="L971" s="470"/>
      <c r="M971" s="468"/>
      <c r="N971" s="400"/>
      <c r="O971" s="399"/>
      <c r="P971" s="399"/>
      <c r="Q971" s="399"/>
      <c r="R971" s="399"/>
      <c r="S971" s="400"/>
      <c r="T971" s="399"/>
      <c r="U971" s="400"/>
      <c r="V971" s="400"/>
      <c r="W971" s="400"/>
      <c r="X971" s="400"/>
      <c r="Y971" s="400"/>
      <c r="Z971" s="400"/>
      <c r="AA971" s="399"/>
      <c r="AB971" s="399"/>
      <c r="AC971" s="401"/>
      <c r="AD971" s="401"/>
      <c r="AE971" s="401"/>
      <c r="AF971" s="401"/>
      <c r="AG971" s="401"/>
      <c r="AH971" s="401"/>
      <c r="AI971" s="399"/>
    </row>
    <row r="972" ht="12.0" customHeight="1">
      <c r="A972" s="399"/>
      <c r="B972" s="436"/>
      <c r="C972" s="399"/>
      <c r="D972" s="399"/>
      <c r="E972" s="441" t="s">
        <v>544</v>
      </c>
      <c r="F972" s="399"/>
      <c r="G972" s="435" t="s">
        <v>553</v>
      </c>
      <c r="H972" s="479" t="s">
        <v>631</v>
      </c>
      <c r="I972" s="435" t="s">
        <v>632</v>
      </c>
      <c r="J972" s="479" t="s">
        <v>633</v>
      </c>
      <c r="K972" s="442" t="s">
        <v>634</v>
      </c>
      <c r="L972" s="479" t="s">
        <v>635</v>
      </c>
      <c r="M972" s="431"/>
      <c r="N972" s="436"/>
      <c r="O972" s="399"/>
      <c r="P972" s="455"/>
      <c r="Q972" s="399"/>
      <c r="R972" s="400"/>
      <c r="S972" s="399"/>
      <c r="T972" s="400"/>
      <c r="U972" s="400"/>
      <c r="V972" s="400"/>
      <c r="W972" s="400"/>
      <c r="X972" s="400"/>
      <c r="Y972" s="400"/>
      <c r="Z972" s="399"/>
      <c r="AA972" s="399"/>
      <c r="AB972" s="399"/>
      <c r="AC972" s="401"/>
      <c r="AD972" s="401"/>
      <c r="AE972" s="401"/>
      <c r="AF972" s="401"/>
      <c r="AG972" s="401"/>
      <c r="AH972" s="401"/>
      <c r="AI972" s="399"/>
    </row>
    <row r="973" ht="12.0" customHeight="1">
      <c r="A973" s="399"/>
      <c r="B973" s="436"/>
      <c r="C973" s="399"/>
      <c r="D973" s="399"/>
      <c r="E973" s="399" t="s">
        <v>636</v>
      </c>
      <c r="F973" s="399"/>
      <c r="G973" s="480">
        <v>0.0</v>
      </c>
      <c r="H973" s="480">
        <v>0.0</v>
      </c>
      <c r="I973" s="456">
        <v>0.0</v>
      </c>
      <c r="J973" s="456">
        <v>0.0</v>
      </c>
      <c r="K973" s="456">
        <v>0.0</v>
      </c>
      <c r="L973" s="456">
        <v>0.0</v>
      </c>
      <c r="M973" s="431"/>
      <c r="N973" s="436"/>
      <c r="O973" s="399"/>
      <c r="P973" s="455"/>
      <c r="Q973" s="399"/>
      <c r="R973" s="400"/>
      <c r="S973" s="399"/>
      <c r="T973" s="400"/>
      <c r="U973" s="400"/>
      <c r="V973" s="400"/>
      <c r="W973" s="400"/>
      <c r="X973" s="400"/>
      <c r="Y973" s="400"/>
      <c r="Z973" s="399"/>
      <c r="AA973" s="399"/>
      <c r="AB973" s="399"/>
      <c r="AC973" s="401"/>
      <c r="AD973" s="401"/>
      <c r="AE973" s="401"/>
      <c r="AF973" s="401"/>
      <c r="AG973" s="401"/>
      <c r="AH973" s="401"/>
      <c r="AI973" s="399"/>
    </row>
    <row r="974" ht="12.0" customHeight="1">
      <c r="A974" s="399"/>
      <c r="B974" s="436"/>
      <c r="C974" s="399"/>
      <c r="D974" s="399"/>
      <c r="E974" s="399" t="s">
        <v>733</v>
      </c>
      <c r="F974" s="399"/>
      <c r="G974" s="480">
        <v>0.0</v>
      </c>
      <c r="H974" s="480">
        <v>0.0</v>
      </c>
      <c r="I974" s="456">
        <v>0.0</v>
      </c>
      <c r="J974" s="456">
        <v>0.0</v>
      </c>
      <c r="K974" s="456">
        <v>0.0</v>
      </c>
      <c r="L974" s="456">
        <v>0.0</v>
      </c>
      <c r="M974" s="431" t="s">
        <v>740</v>
      </c>
      <c r="N974" s="436"/>
      <c r="O974" s="399"/>
      <c r="P974" s="455"/>
      <c r="Q974" s="399"/>
      <c r="R974" s="400"/>
      <c r="S974" s="399"/>
      <c r="T974" s="400"/>
      <c r="U974" s="400"/>
      <c r="V974" s="400"/>
      <c r="W974" s="400"/>
      <c r="X974" s="400"/>
      <c r="Y974" s="400"/>
      <c r="Z974" s="399"/>
      <c r="AA974" s="399"/>
      <c r="AB974" s="399"/>
      <c r="AC974" s="401"/>
      <c r="AD974" s="401"/>
      <c r="AE974" s="401"/>
      <c r="AF974" s="401"/>
      <c r="AG974" s="401"/>
      <c r="AH974" s="401"/>
      <c r="AI974" s="399"/>
    </row>
    <row r="975" ht="12.0" customHeight="1">
      <c r="A975" s="399"/>
      <c r="B975" s="436"/>
      <c r="C975" s="399"/>
      <c r="D975" s="399"/>
      <c r="E975" s="399" t="s">
        <v>478</v>
      </c>
      <c r="F975" s="399"/>
      <c r="G975" s="480">
        <v>0.0</v>
      </c>
      <c r="H975" s="480">
        <v>0.0</v>
      </c>
      <c r="I975" s="456">
        <v>0.0</v>
      </c>
      <c r="J975" s="456">
        <v>0.0</v>
      </c>
      <c r="K975" s="456">
        <v>0.0</v>
      </c>
      <c r="L975" s="456">
        <v>0.0</v>
      </c>
      <c r="M975" s="431" t="s">
        <v>740</v>
      </c>
      <c r="N975" s="436"/>
      <c r="O975" s="399"/>
      <c r="P975" s="455"/>
      <c r="Q975" s="399"/>
      <c r="R975" s="400"/>
      <c r="S975" s="399"/>
      <c r="T975" s="400"/>
      <c r="U975" s="400"/>
      <c r="V975" s="400"/>
      <c r="W975" s="400"/>
      <c r="X975" s="400"/>
      <c r="Y975" s="400"/>
      <c r="Z975" s="399"/>
      <c r="AA975" s="399"/>
      <c r="AB975" s="399"/>
      <c r="AC975" s="401"/>
      <c r="AD975" s="401"/>
      <c r="AE975" s="401"/>
      <c r="AF975" s="401"/>
      <c r="AG975" s="401"/>
      <c r="AH975" s="401"/>
      <c r="AI975" s="399"/>
    </row>
    <row r="976" ht="12.0" customHeight="1">
      <c r="A976" s="399"/>
      <c r="B976" s="436"/>
      <c r="C976" s="399"/>
      <c r="D976" s="399"/>
      <c r="E976" s="399"/>
      <c r="F976" s="431"/>
      <c r="G976" s="480"/>
      <c r="H976" s="480"/>
      <c r="I976" s="456"/>
      <c r="J976" s="456"/>
      <c r="K976" s="456"/>
      <c r="L976" s="456"/>
      <c r="M976" s="431"/>
      <c r="N976" s="436"/>
      <c r="O976" s="399"/>
      <c r="P976" s="455"/>
      <c r="Q976" s="399"/>
      <c r="R976" s="399"/>
      <c r="S976" s="400"/>
      <c r="T976" s="399"/>
      <c r="U976" s="400"/>
      <c r="V976" s="400"/>
      <c r="W976" s="400"/>
      <c r="X976" s="400"/>
      <c r="Y976" s="400"/>
      <c r="Z976" s="400"/>
      <c r="AA976" s="400"/>
      <c r="AB976" s="399"/>
      <c r="AC976" s="401"/>
      <c r="AD976" s="401"/>
      <c r="AE976" s="401"/>
      <c r="AF976" s="401"/>
      <c r="AG976" s="401"/>
      <c r="AH976" s="401"/>
      <c r="AI976" s="399"/>
    </row>
    <row r="977" ht="12.0" customHeight="1">
      <c r="A977" s="558"/>
      <c r="B977" s="560">
        <v>1.16</v>
      </c>
      <c r="C977" s="558" t="s">
        <v>820</v>
      </c>
      <c r="D977" s="558"/>
      <c r="E977" s="558"/>
      <c r="F977" s="558"/>
      <c r="G977" s="558"/>
      <c r="H977" s="558"/>
      <c r="I977" s="558"/>
      <c r="J977" s="558"/>
      <c r="K977" s="558"/>
      <c r="L977" s="558"/>
      <c r="M977" s="558"/>
      <c r="N977" s="558"/>
      <c r="O977" s="558"/>
      <c r="P977" s="558"/>
      <c r="Q977" s="558"/>
      <c r="R977" s="565"/>
      <c r="S977" s="558"/>
      <c r="T977" s="565"/>
      <c r="U977" s="565"/>
      <c r="V977" s="565"/>
      <c r="W977" s="565"/>
      <c r="X977" s="565"/>
      <c r="Y977" s="565"/>
      <c r="Z977" s="558"/>
      <c r="AA977" s="558"/>
      <c r="AB977" s="558"/>
      <c r="AC977" s="401"/>
      <c r="AD977" s="401"/>
      <c r="AE977" s="401"/>
      <c r="AF977" s="401"/>
      <c r="AG977" s="401"/>
      <c r="AH977" s="401"/>
      <c r="AI977" s="558"/>
    </row>
    <row r="978" ht="12.0" customHeight="1">
      <c r="A978" s="399"/>
      <c r="B978" s="436"/>
      <c r="C978" s="399"/>
      <c r="D978" s="399"/>
      <c r="E978" s="399"/>
      <c r="F978" s="399"/>
      <c r="G978" s="399"/>
      <c r="H978" s="399"/>
      <c r="I978" s="399"/>
      <c r="J978" s="399"/>
      <c r="K978" s="399"/>
      <c r="L978" s="399"/>
      <c r="M978" s="399"/>
      <c r="N978" s="399"/>
      <c r="O978" s="399"/>
      <c r="P978" s="399"/>
      <c r="Q978" s="399"/>
      <c r="R978" s="400"/>
      <c r="S978" s="399"/>
      <c r="T978" s="400"/>
      <c r="U978" s="400"/>
      <c r="V978" s="400"/>
      <c r="W978" s="400"/>
      <c r="X978" s="400"/>
      <c r="Y978" s="400"/>
      <c r="Z978" s="399"/>
      <c r="AA978" s="399"/>
      <c r="AB978" s="399"/>
      <c r="AC978" s="401"/>
      <c r="AD978" s="401"/>
      <c r="AE978" s="401"/>
      <c r="AF978" s="401"/>
      <c r="AG978" s="401"/>
      <c r="AH978" s="401"/>
      <c r="AI978" s="399"/>
    </row>
    <row r="979" ht="12.0" customHeight="1">
      <c r="A979" s="399"/>
      <c r="B979" s="436"/>
      <c r="C979" s="399" t="s">
        <v>1378</v>
      </c>
      <c r="D979" s="399"/>
      <c r="E979" s="399"/>
      <c r="F979" s="399"/>
      <c r="G979" s="399"/>
      <c r="H979" s="399"/>
      <c r="I979" s="399"/>
      <c r="J979" s="436">
        <v>28.0</v>
      </c>
      <c r="K979" s="399" t="s">
        <v>222</v>
      </c>
      <c r="L979" s="399"/>
      <c r="M979" s="399"/>
      <c r="N979" s="399"/>
      <c r="O979" s="399"/>
      <c r="P979" s="399"/>
      <c r="Q979" s="399"/>
      <c r="R979" s="400"/>
      <c r="S979" s="399"/>
      <c r="T979" s="400"/>
      <c r="U979" s="400"/>
      <c r="V979" s="400"/>
      <c r="W979" s="400"/>
      <c r="X979" s="400"/>
      <c r="Y979" s="400"/>
      <c r="Z979" s="399"/>
      <c r="AA979" s="399"/>
      <c r="AB979" s="399"/>
      <c r="AC979" s="401"/>
      <c r="AD979" s="401"/>
      <c r="AE979" s="401"/>
      <c r="AF979" s="401"/>
      <c r="AG979" s="401"/>
      <c r="AH979" s="401"/>
      <c r="AI979" s="399"/>
    </row>
    <row r="980" ht="12.0" customHeight="1">
      <c r="A980" s="399"/>
      <c r="B980" s="436"/>
      <c r="C980" s="399"/>
      <c r="D980" s="399"/>
      <c r="E980" s="399"/>
      <c r="F980" s="399"/>
      <c r="G980" s="399"/>
      <c r="H980" s="436"/>
      <c r="I980" s="436"/>
      <c r="J980" s="436"/>
      <c r="K980" s="399"/>
      <c r="L980" s="399"/>
      <c r="M980" s="399"/>
      <c r="N980" s="399"/>
      <c r="O980" s="399"/>
      <c r="P980" s="399"/>
      <c r="Q980" s="399"/>
      <c r="R980" s="400"/>
      <c r="S980" s="399"/>
      <c r="T980" s="400"/>
      <c r="U980" s="400"/>
      <c r="V980" s="400"/>
      <c r="W980" s="400"/>
      <c r="X980" s="400"/>
      <c r="Y980" s="400"/>
      <c r="Z980" s="399"/>
      <c r="AA980" s="399"/>
      <c r="AB980" s="399"/>
      <c r="AC980" s="401"/>
      <c r="AD980" s="401"/>
      <c r="AE980" s="401"/>
      <c r="AF980" s="401"/>
      <c r="AG980" s="401"/>
      <c r="AH980" s="401"/>
      <c r="AI980" s="399"/>
    </row>
    <row r="981" ht="12.0" customHeight="1">
      <c r="A981" s="399"/>
      <c r="B981" s="436"/>
      <c r="C981" s="399"/>
      <c r="D981" s="399"/>
      <c r="E981" s="399"/>
      <c r="F981" s="399"/>
      <c r="G981" s="399"/>
      <c r="H981" s="436"/>
      <c r="I981" s="436"/>
      <c r="J981" s="436"/>
      <c r="K981" s="399"/>
      <c r="L981" s="399"/>
      <c r="M981" s="399"/>
      <c r="N981" s="399"/>
      <c r="O981" s="399"/>
      <c r="P981" s="399"/>
      <c r="Q981" s="399"/>
      <c r="R981" s="400"/>
      <c r="S981" s="399"/>
      <c r="T981" s="400"/>
      <c r="U981" s="400"/>
      <c r="V981" s="400"/>
      <c r="W981" s="400"/>
      <c r="X981" s="400"/>
      <c r="Y981" s="400"/>
      <c r="Z981" s="399"/>
      <c r="AA981" s="399"/>
      <c r="AB981" s="399"/>
      <c r="AC981" s="401"/>
      <c r="AD981" s="401"/>
      <c r="AE981" s="401"/>
      <c r="AF981" s="401"/>
      <c r="AG981" s="401"/>
      <c r="AH981" s="401"/>
      <c r="AI981" s="399"/>
    </row>
    <row r="982" ht="12.0" customHeight="1">
      <c r="A982" s="558"/>
      <c r="B982" s="560">
        <v>1.17</v>
      </c>
      <c r="C982" s="558" t="s">
        <v>1091</v>
      </c>
      <c r="D982" s="558"/>
      <c r="E982" s="558"/>
      <c r="F982" s="558"/>
      <c r="G982" s="558"/>
      <c r="H982" s="560" t="s">
        <v>410</v>
      </c>
      <c r="I982" s="563">
        <v>491.8862772297156</v>
      </c>
      <c r="J982" s="562">
        <v>1.0</v>
      </c>
      <c r="K982" s="563">
        <v>491.8862772297156</v>
      </c>
      <c r="L982" s="564">
        <v>0.0</v>
      </c>
      <c r="M982" s="563"/>
      <c r="N982" s="563"/>
      <c r="O982" s="563"/>
      <c r="P982" s="561"/>
      <c r="Q982" s="564"/>
      <c r="R982" s="564"/>
      <c r="S982" s="565">
        <v>210348.58388888885</v>
      </c>
      <c r="T982" s="566">
        <v>0.0</v>
      </c>
      <c r="U982" s="565"/>
      <c r="V982" s="565"/>
      <c r="W982" s="565"/>
      <c r="X982" s="565"/>
      <c r="Y982" s="565"/>
      <c r="Z982" s="565"/>
      <c r="AA982" s="565">
        <v>210348.58388888885</v>
      </c>
      <c r="AB982" s="558"/>
      <c r="AC982" s="401"/>
      <c r="AD982" s="401"/>
      <c r="AE982" s="401"/>
      <c r="AF982" s="401"/>
      <c r="AG982" s="401"/>
      <c r="AH982" s="401"/>
      <c r="AI982" s="558"/>
    </row>
    <row r="983" ht="12.0" customHeight="1">
      <c r="A983" s="399"/>
      <c r="B983" s="436"/>
      <c r="C983" s="399"/>
      <c r="D983" s="441" t="s">
        <v>238</v>
      </c>
      <c r="E983" s="399"/>
      <c r="F983" s="399"/>
      <c r="G983" s="399"/>
      <c r="H983" s="399"/>
      <c r="I983" s="399"/>
      <c r="J983" s="399"/>
      <c r="K983" s="431"/>
      <c r="L983" s="399"/>
      <c r="M983" s="399"/>
      <c r="N983" s="399"/>
      <c r="O983" s="399"/>
      <c r="P983" s="399"/>
      <c r="Q983" s="399"/>
      <c r="R983" s="399"/>
      <c r="S983" s="400"/>
      <c r="T983" s="399"/>
      <c r="U983" s="400"/>
      <c r="V983" s="400"/>
      <c r="W983" s="400"/>
      <c r="X983" s="400"/>
      <c r="Y983" s="400"/>
      <c r="Z983" s="400"/>
      <c r="AA983" s="400"/>
      <c r="AB983" s="399"/>
      <c r="AC983" s="401"/>
      <c r="AD983" s="401"/>
      <c r="AE983" s="401"/>
      <c r="AF983" s="401"/>
      <c r="AG983" s="401"/>
      <c r="AH983" s="401"/>
      <c r="AI983" s="399"/>
    </row>
    <row r="984" ht="12.0" customHeight="1">
      <c r="A984" s="399"/>
      <c r="B984" s="436"/>
      <c r="C984" s="399"/>
      <c r="D984" s="399" t="s">
        <v>900</v>
      </c>
      <c r="E984" s="399"/>
      <c r="F984" s="399"/>
      <c r="G984" s="399"/>
      <c r="H984" s="399"/>
      <c r="I984" s="399"/>
      <c r="J984" s="399"/>
      <c r="K984" s="431"/>
      <c r="L984" s="399"/>
      <c r="M984" s="399"/>
      <c r="N984" s="399"/>
      <c r="O984" s="399"/>
      <c r="P984" s="399"/>
      <c r="Q984" s="401" t="s">
        <v>517</v>
      </c>
      <c r="R984" s="422"/>
      <c r="S984" s="428">
        <f>(Q988+Q989)*H1041</f>
        <v>89237.93258</v>
      </c>
      <c r="T984" s="400"/>
      <c r="U984" s="400"/>
      <c r="V984" s="400"/>
      <c r="W984" s="400"/>
      <c r="X984" s="400"/>
      <c r="Y984" s="400"/>
      <c r="Z984" s="400"/>
      <c r="AA984" s="400"/>
      <c r="AB984" s="399"/>
      <c r="AC984" s="428">
        <f>S984/I988</f>
        <v>0.7511610487</v>
      </c>
      <c r="AD984" s="476" t="s">
        <v>509</v>
      </c>
      <c r="AE984" s="401"/>
      <c r="AF984" s="401"/>
      <c r="AG984" s="401"/>
      <c r="AH984" s="401"/>
      <c r="AI984" s="399"/>
    </row>
    <row r="985" ht="12.0" customHeight="1">
      <c r="A985" s="399"/>
      <c r="B985" s="436"/>
      <c r="C985" s="399"/>
      <c r="D985" s="399"/>
      <c r="E985" s="399"/>
      <c r="F985" s="399"/>
      <c r="G985" s="399"/>
      <c r="H985" s="436"/>
      <c r="I985" s="431"/>
      <c r="J985" s="470"/>
      <c r="K985" s="431"/>
      <c r="L985" s="468"/>
      <c r="M985" s="431"/>
      <c r="N985" s="431"/>
      <c r="O985" s="431"/>
      <c r="P985" s="430"/>
      <c r="Q985" s="401" t="s">
        <v>330</v>
      </c>
      <c r="R985" s="422"/>
      <c r="S985" s="428">
        <f>(Q990+Q991)*H1041</f>
        <v>589565.13</v>
      </c>
      <c r="T985" s="400"/>
      <c r="U985" s="400"/>
      <c r="V985" s="400"/>
      <c r="W985" s="400"/>
      <c r="X985" s="400"/>
      <c r="Y985" s="400"/>
      <c r="Z985" s="400"/>
      <c r="AA985" s="400"/>
      <c r="AB985" s="399"/>
      <c r="AC985" s="428">
        <f>S985/(J990+J991)</f>
        <v>0.5344952796</v>
      </c>
      <c r="AD985" s="476" t="s">
        <v>462</v>
      </c>
      <c r="AE985" s="401"/>
      <c r="AF985" s="401"/>
      <c r="AG985" s="401"/>
      <c r="AH985" s="401"/>
      <c r="AI985" s="399"/>
    </row>
    <row r="986" ht="12.0" customHeight="1">
      <c r="A986" s="399"/>
      <c r="B986" s="436"/>
      <c r="C986" s="399"/>
      <c r="D986" s="399"/>
      <c r="E986" s="399"/>
      <c r="F986" s="399"/>
      <c r="G986" s="436"/>
      <c r="H986" s="455"/>
      <c r="I986" s="455"/>
      <c r="J986" s="436"/>
      <c r="K986" s="436" t="s">
        <v>607</v>
      </c>
      <c r="L986" s="436" t="s">
        <v>541</v>
      </c>
      <c r="M986" s="436" t="s">
        <v>608</v>
      </c>
      <c r="N986" s="399"/>
      <c r="O986" s="399"/>
      <c r="P986" s="399"/>
      <c r="Q986" s="399"/>
      <c r="R986" s="399"/>
      <c r="S986" s="400"/>
      <c r="T986" s="399"/>
      <c r="U986" s="400"/>
      <c r="V986" s="400"/>
      <c r="W986" s="400"/>
      <c r="X986" s="400"/>
      <c r="Y986" s="400"/>
      <c r="Z986" s="400"/>
      <c r="AA986" s="400"/>
      <c r="AB986" s="399"/>
      <c r="AC986" s="401"/>
      <c r="AD986" s="401"/>
      <c r="AE986" s="401"/>
      <c r="AF986" s="401"/>
      <c r="AG986" s="401"/>
      <c r="AH986" s="401"/>
      <c r="AI986" s="399"/>
    </row>
    <row r="987" ht="12.0" customHeight="1">
      <c r="A987" s="399"/>
      <c r="B987" s="436"/>
      <c r="C987" s="399"/>
      <c r="D987" s="399"/>
      <c r="E987" s="441" t="s">
        <v>609</v>
      </c>
      <c r="F987" s="399"/>
      <c r="G987" s="479" t="s">
        <v>791</v>
      </c>
      <c r="H987" s="479" t="s">
        <v>792</v>
      </c>
      <c r="I987" s="435" t="s">
        <v>611</v>
      </c>
      <c r="J987" s="435" t="s">
        <v>612</v>
      </c>
      <c r="K987" s="435" t="s">
        <v>613</v>
      </c>
      <c r="L987" s="435" t="s">
        <v>614</v>
      </c>
      <c r="M987" s="435" t="s">
        <v>615</v>
      </c>
      <c r="N987" s="399"/>
      <c r="O987" s="399"/>
      <c r="P987" s="435" t="s">
        <v>373</v>
      </c>
      <c r="Q987" s="399"/>
      <c r="R987" s="399"/>
      <c r="S987" s="400"/>
      <c r="T987" s="399"/>
      <c r="U987" s="400"/>
      <c r="V987" s="400"/>
      <c r="W987" s="400"/>
      <c r="X987" s="400"/>
      <c r="Y987" s="400"/>
      <c r="Z987" s="400"/>
      <c r="AA987" s="400"/>
      <c r="AB987" s="399"/>
      <c r="AC987" s="401"/>
      <c r="AD987" s="401"/>
      <c r="AE987" s="401"/>
      <c r="AF987" s="401"/>
      <c r="AG987" s="401"/>
      <c r="AH987" s="401"/>
      <c r="AI987" s="399"/>
    </row>
    <row r="988" ht="12.0" customHeight="1">
      <c r="A988" s="399"/>
      <c r="B988" s="436"/>
      <c r="C988" s="399"/>
      <c r="D988" s="399"/>
      <c r="E988" s="399" t="s">
        <v>826</v>
      </c>
      <c r="F988" s="399"/>
      <c r="G988" s="455"/>
      <c r="H988" s="455"/>
      <c r="I988" s="483">
        <v>118800.0</v>
      </c>
      <c r="J988" s="483"/>
      <c r="K988" s="438">
        <v>0.0</v>
      </c>
      <c r="L988" s="431">
        <v>0.0</v>
      </c>
      <c r="M988" s="431">
        <v>0.0</v>
      </c>
      <c r="N988" s="436">
        <v>18000.0</v>
      </c>
      <c r="O988" s="399" t="s">
        <v>794</v>
      </c>
      <c r="P988" s="431">
        <v>1.0</v>
      </c>
      <c r="Q988" s="486">
        <v>52.8</v>
      </c>
      <c r="R988" s="399" t="s">
        <v>827</v>
      </c>
      <c r="S988" s="400"/>
      <c r="T988" s="399"/>
      <c r="U988" s="400"/>
      <c r="V988" s="400"/>
      <c r="W988" s="400"/>
      <c r="X988" s="400"/>
      <c r="Y988" s="400"/>
      <c r="Z988" s="400"/>
      <c r="AA988" s="400"/>
      <c r="AB988" s="399"/>
      <c r="AC988" s="401"/>
      <c r="AD988" s="401"/>
      <c r="AE988" s="401"/>
      <c r="AF988" s="401"/>
      <c r="AG988" s="401"/>
      <c r="AH988" s="401"/>
      <c r="AI988" s="399"/>
    </row>
    <row r="989" ht="12.0" customHeight="1">
      <c r="A989" s="399"/>
      <c r="B989" s="436"/>
      <c r="C989" s="399"/>
      <c r="D989" s="399"/>
      <c r="E989" s="399" t="s">
        <v>828</v>
      </c>
      <c r="F989" s="399"/>
      <c r="G989" s="455"/>
      <c r="H989" s="455"/>
      <c r="I989" s="483">
        <v>118800.0</v>
      </c>
      <c r="J989" s="483"/>
      <c r="K989" s="438">
        <v>0.0</v>
      </c>
      <c r="L989" s="431">
        <v>0.0</v>
      </c>
      <c r="M989" s="431">
        <v>0.0</v>
      </c>
      <c r="N989" s="436">
        <v>80100.0</v>
      </c>
      <c r="O989" s="399" t="s">
        <v>794</v>
      </c>
      <c r="P989" s="431">
        <v>1.0</v>
      </c>
      <c r="Q989" s="486">
        <v>11.865168539325843</v>
      </c>
      <c r="R989" s="399" t="s">
        <v>829</v>
      </c>
      <c r="S989" s="400"/>
      <c r="T989" s="399"/>
      <c r="U989" s="400"/>
      <c r="V989" s="400"/>
      <c r="W989" s="400"/>
      <c r="X989" s="400"/>
      <c r="Y989" s="400"/>
      <c r="Z989" s="400"/>
      <c r="AA989" s="400"/>
      <c r="AB989" s="399"/>
      <c r="AC989" s="401"/>
      <c r="AD989" s="401"/>
      <c r="AE989" s="401"/>
      <c r="AF989" s="401"/>
      <c r="AG989" s="401"/>
      <c r="AH989" s="401"/>
      <c r="AI989" s="399"/>
    </row>
    <row r="990" ht="12.0" customHeight="1">
      <c r="A990" s="552"/>
      <c r="B990" s="436"/>
      <c r="C990" s="399"/>
      <c r="D990" s="399"/>
      <c r="E990" s="399" t="s">
        <v>1379</v>
      </c>
      <c r="F990" s="399"/>
      <c r="G990" s="455"/>
      <c r="H990" s="455"/>
      <c r="I990" s="455"/>
      <c r="J990" s="483">
        <v>8120.0</v>
      </c>
      <c r="K990" s="438">
        <v>0.0</v>
      </c>
      <c r="L990" s="431">
        <v>8120.0</v>
      </c>
      <c r="M990" s="431">
        <v>0.0</v>
      </c>
      <c r="N990" s="455">
        <v>765.0</v>
      </c>
      <c r="O990" s="399" t="s">
        <v>752</v>
      </c>
      <c r="P990" s="431">
        <v>1.0</v>
      </c>
      <c r="Q990" s="455">
        <v>3.1450012103606877</v>
      </c>
      <c r="R990" s="399" t="s">
        <v>1352</v>
      </c>
      <c r="S990" s="400"/>
      <c r="T990" s="399"/>
      <c r="U990" s="400"/>
      <c r="V990" s="400"/>
      <c r="W990" s="400"/>
      <c r="X990" s="400"/>
      <c r="Y990" s="400"/>
      <c r="Z990" s="400"/>
      <c r="AA990" s="400"/>
      <c r="AB990" s="399"/>
      <c r="AC990" s="401"/>
      <c r="AD990" s="401"/>
      <c r="AE990" s="401"/>
      <c r="AF990" s="401"/>
      <c r="AG990" s="401"/>
      <c r="AH990" s="401"/>
      <c r="AI990" s="399"/>
    </row>
    <row r="991" ht="12.0" customHeight="1">
      <c r="A991" s="399"/>
      <c r="B991" s="436"/>
      <c r="C991" s="399"/>
      <c r="D991" s="399"/>
      <c r="E991" s="399" t="s">
        <v>1380</v>
      </c>
      <c r="F991" s="399"/>
      <c r="G991" s="455"/>
      <c r="H991" s="455"/>
      <c r="I991" s="483"/>
      <c r="J991" s="483">
        <v>1094911.5</v>
      </c>
      <c r="K991" s="438">
        <v>0.0</v>
      </c>
      <c r="L991" s="431">
        <v>1094911.5</v>
      </c>
      <c r="M991" s="431">
        <v>0.0</v>
      </c>
      <c r="N991" s="455">
        <v>765.0</v>
      </c>
      <c r="O991" s="399" t="s">
        <v>752</v>
      </c>
      <c r="P991" s="431">
        <v>1.0</v>
      </c>
      <c r="Q991" s="455">
        <v>424.07610748002907</v>
      </c>
      <c r="R991" s="399" t="s">
        <v>1352</v>
      </c>
      <c r="S991" s="400"/>
      <c r="T991" s="399"/>
      <c r="U991" s="400"/>
      <c r="V991" s="400"/>
      <c r="W991" s="400"/>
      <c r="X991" s="400"/>
      <c r="Y991" s="400"/>
      <c r="Z991" s="400"/>
      <c r="AA991" s="400"/>
      <c r="AB991" s="399"/>
      <c r="AC991" s="401"/>
      <c r="AD991" s="401"/>
      <c r="AE991" s="401"/>
      <c r="AF991" s="401"/>
      <c r="AG991" s="401"/>
      <c r="AH991" s="401"/>
      <c r="AI991" s="399"/>
    </row>
    <row r="992" ht="12.0" customHeight="1">
      <c r="A992" s="399"/>
      <c r="B992" s="436"/>
      <c r="C992" s="399"/>
      <c r="D992" s="399"/>
      <c r="E992" s="399" t="s">
        <v>1381</v>
      </c>
      <c r="F992" s="399"/>
      <c r="G992" s="455"/>
      <c r="H992" s="455"/>
      <c r="I992" s="483"/>
      <c r="J992" s="483">
        <v>152609.5</v>
      </c>
      <c r="K992" s="438">
        <v>0.0</v>
      </c>
      <c r="L992" s="431">
        <v>152609.5</v>
      </c>
      <c r="M992" s="431">
        <v>0.0</v>
      </c>
      <c r="N992" s="436"/>
      <c r="O992" s="399"/>
      <c r="P992" s="431"/>
      <c r="Q992" s="486"/>
      <c r="R992" s="399"/>
      <c r="S992" s="400"/>
      <c r="T992" s="399"/>
      <c r="U992" s="400"/>
      <c r="V992" s="400"/>
      <c r="W992" s="400"/>
      <c r="X992" s="400"/>
      <c r="Y992" s="400"/>
      <c r="Z992" s="400"/>
      <c r="AA992" s="400"/>
      <c r="AB992" s="399"/>
      <c r="AC992" s="401"/>
      <c r="AD992" s="401"/>
      <c r="AE992" s="401"/>
      <c r="AF992" s="401"/>
      <c r="AG992" s="401"/>
      <c r="AH992" s="401"/>
      <c r="AI992" s="399"/>
    </row>
    <row r="993" ht="12.0" customHeight="1">
      <c r="A993" s="399"/>
      <c r="B993" s="436"/>
      <c r="C993" s="399"/>
      <c r="D993" s="399"/>
      <c r="E993" s="399"/>
      <c r="F993" s="399"/>
      <c r="G993" s="455"/>
      <c r="H993" s="455"/>
      <c r="I993" s="483"/>
      <c r="J993" s="483"/>
      <c r="K993" s="438"/>
      <c r="L993" s="478"/>
      <c r="M993" s="478"/>
      <c r="N993" s="436"/>
      <c r="O993" s="399"/>
      <c r="P993" s="431"/>
      <c r="Q993" s="487"/>
      <c r="R993" s="399"/>
      <c r="S993" s="400"/>
      <c r="T993" s="399"/>
      <c r="U993" s="400"/>
      <c r="V993" s="400"/>
      <c r="W993" s="400"/>
      <c r="X993" s="400"/>
      <c r="Y993" s="400"/>
      <c r="Z993" s="400"/>
      <c r="AA993" s="400"/>
      <c r="AB993" s="399"/>
      <c r="AC993" s="401"/>
      <c r="AD993" s="401"/>
      <c r="AE993" s="401"/>
      <c r="AF993" s="401"/>
      <c r="AG993" s="401"/>
      <c r="AH993" s="401"/>
      <c r="AI993" s="399"/>
    </row>
    <row r="994" ht="12.0" customHeight="1">
      <c r="A994" s="399"/>
      <c r="B994" s="436"/>
      <c r="C994" s="399"/>
      <c r="D994" s="399"/>
      <c r="E994" s="399"/>
      <c r="F994" s="399"/>
      <c r="G994" s="436"/>
      <c r="H994" s="455"/>
      <c r="I994" s="399"/>
      <c r="J994" s="455"/>
      <c r="K994" s="438"/>
      <c r="L994" s="431">
        <v>1255641.0</v>
      </c>
      <c r="M994" s="431">
        <v>0.0</v>
      </c>
      <c r="N994" s="436"/>
      <c r="O994" s="399"/>
      <c r="P994" s="399"/>
      <c r="Q994" s="455">
        <v>491.8862772297156</v>
      </c>
      <c r="R994" s="399"/>
      <c r="S994" s="400"/>
      <c r="T994" s="399"/>
      <c r="U994" s="400"/>
      <c r="V994" s="400"/>
      <c r="W994" s="400"/>
      <c r="X994" s="400"/>
      <c r="Y994" s="400"/>
      <c r="Z994" s="400"/>
      <c r="AA994" s="400"/>
      <c r="AB994" s="399"/>
      <c r="AC994" s="401"/>
      <c r="AD994" s="401"/>
      <c r="AE994" s="401"/>
      <c r="AF994" s="401"/>
      <c r="AG994" s="401"/>
      <c r="AH994" s="401"/>
      <c r="AI994" s="399"/>
    </row>
    <row r="995" ht="12.0" customHeight="1">
      <c r="A995" s="399"/>
      <c r="B995" s="436"/>
      <c r="C995" s="399"/>
      <c r="D995" s="399"/>
      <c r="E995" s="399"/>
      <c r="F995" s="399"/>
      <c r="G995" s="399"/>
      <c r="H995" s="399"/>
      <c r="I995" s="399"/>
      <c r="J995" s="399"/>
      <c r="K995" s="431"/>
      <c r="L995" s="399"/>
      <c r="M995" s="399"/>
      <c r="N995" s="399"/>
      <c r="O995" s="399"/>
      <c r="P995" s="399"/>
      <c r="Q995" s="399"/>
      <c r="R995" s="399"/>
      <c r="S995" s="400"/>
      <c r="T995" s="399"/>
      <c r="U995" s="400"/>
      <c r="V995" s="400"/>
      <c r="W995" s="400"/>
      <c r="X995" s="400"/>
      <c r="Y995" s="400"/>
      <c r="Z995" s="400"/>
      <c r="AA995" s="400"/>
      <c r="AB995" s="399"/>
      <c r="AC995" s="401"/>
      <c r="AD995" s="401"/>
      <c r="AE995" s="401"/>
      <c r="AF995" s="401"/>
      <c r="AG995" s="401"/>
      <c r="AH995" s="401"/>
      <c r="AI995" s="399"/>
    </row>
    <row r="996" ht="12.0" customHeight="1">
      <c r="A996" s="399"/>
      <c r="B996" s="436"/>
      <c r="C996" s="399"/>
      <c r="D996" s="399"/>
      <c r="E996" s="441" t="s">
        <v>544</v>
      </c>
      <c r="F996" s="435" t="s">
        <v>611</v>
      </c>
      <c r="G996" s="479" t="s">
        <v>1099</v>
      </c>
      <c r="H996" s="479" t="s">
        <v>834</v>
      </c>
      <c r="I996" s="435" t="s">
        <v>835</v>
      </c>
      <c r="J996" s="435" t="s">
        <v>612</v>
      </c>
      <c r="K996" s="442" t="s">
        <v>836</v>
      </c>
      <c r="L996" s="479" t="s">
        <v>635</v>
      </c>
      <c r="M996" s="431"/>
      <c r="N996" s="436"/>
      <c r="O996" s="399"/>
      <c r="P996" s="455"/>
      <c r="Q996" s="399"/>
      <c r="R996" s="399"/>
      <c r="S996" s="400"/>
      <c r="T996" s="399"/>
      <c r="U996" s="400"/>
      <c r="V996" s="400"/>
      <c r="W996" s="400"/>
      <c r="X996" s="400"/>
      <c r="Y996" s="400"/>
      <c r="Z996" s="400"/>
      <c r="AA996" s="400"/>
      <c r="AB996" s="399"/>
      <c r="AC996" s="401"/>
      <c r="AD996" s="401"/>
      <c r="AE996" s="401"/>
      <c r="AF996" s="401"/>
      <c r="AG996" s="401"/>
      <c r="AH996" s="401"/>
      <c r="AI996" s="399"/>
    </row>
    <row r="997" ht="12.0" customHeight="1">
      <c r="A997" s="399"/>
      <c r="B997" s="436"/>
      <c r="C997" s="399"/>
      <c r="D997" s="399"/>
      <c r="E997" s="399" t="s">
        <v>837</v>
      </c>
      <c r="F997" s="480">
        <v>118800.0</v>
      </c>
      <c r="G997" s="399"/>
      <c r="H997" s="456">
        <v>0.2</v>
      </c>
      <c r="I997" s="456">
        <v>0.1</v>
      </c>
      <c r="J997" s="456"/>
      <c r="K997" s="456"/>
      <c r="L997" s="456">
        <v>3960.0000000000005</v>
      </c>
      <c r="M997" s="399" t="s">
        <v>1382</v>
      </c>
      <c r="N997" s="436"/>
      <c r="O997" s="399"/>
      <c r="P997" s="455"/>
      <c r="Q997" s="399"/>
      <c r="R997" s="399"/>
      <c r="S997" s="400"/>
      <c r="T997" s="399"/>
      <c r="U997" s="400"/>
      <c r="V997" s="400"/>
      <c r="W997" s="400"/>
      <c r="X997" s="400"/>
      <c r="Y997" s="400"/>
      <c r="Z997" s="400"/>
      <c r="AA997" s="400"/>
      <c r="AB997" s="399"/>
      <c r="AC997" s="401"/>
      <c r="AD997" s="401"/>
      <c r="AE997" s="401"/>
      <c r="AF997" s="401"/>
      <c r="AG997" s="401"/>
      <c r="AH997" s="401"/>
      <c r="AI997" s="399"/>
    </row>
    <row r="998" ht="12.0" customHeight="1">
      <c r="A998" s="399"/>
      <c r="B998" s="436"/>
      <c r="C998" s="399"/>
      <c r="D998" s="399"/>
      <c r="E998" s="399" t="s">
        <v>840</v>
      </c>
      <c r="F998" s="399"/>
      <c r="G998" s="480"/>
      <c r="H998" s="480"/>
      <c r="I998" s="456"/>
      <c r="J998" s="483">
        <v>8120.0</v>
      </c>
      <c r="K998" s="456">
        <v>34.669999999999995</v>
      </c>
      <c r="L998" s="456">
        <v>10426.68148148148</v>
      </c>
      <c r="M998" s="399" t="s">
        <v>1383</v>
      </c>
      <c r="N998" s="436"/>
      <c r="O998" s="399"/>
      <c r="P998" s="455"/>
      <c r="Q998" s="399"/>
      <c r="R998" s="399"/>
      <c r="S998" s="400"/>
      <c r="T998" s="399"/>
      <c r="U998" s="400"/>
      <c r="V998" s="400"/>
      <c r="W998" s="400"/>
      <c r="X998" s="400"/>
      <c r="Y998" s="400"/>
      <c r="Z998" s="400"/>
      <c r="AA998" s="400"/>
      <c r="AB998" s="399"/>
      <c r="AC998" s="401"/>
      <c r="AD998" s="401"/>
      <c r="AE998" s="401"/>
      <c r="AF998" s="401"/>
      <c r="AG998" s="401"/>
      <c r="AH998" s="401"/>
      <c r="AI998" s="399"/>
    </row>
    <row r="999" ht="12.0" customHeight="1">
      <c r="A999" s="399"/>
      <c r="B999" s="436"/>
      <c r="C999" s="399"/>
      <c r="D999" s="399"/>
      <c r="E999" s="399" t="s">
        <v>1381</v>
      </c>
      <c r="F999" s="427">
        <v>5652.2037037037035</v>
      </c>
      <c r="G999" s="480" t="s">
        <v>1384</v>
      </c>
      <c r="H999" s="456">
        <v>34.669999999999995</v>
      </c>
      <c r="I999" s="456" t="s">
        <v>371</v>
      </c>
      <c r="J999" s="399"/>
      <c r="K999" s="399"/>
      <c r="L999" s="457">
        <v>195961.90240740738</v>
      </c>
      <c r="M999" s="399" t="s">
        <v>1383</v>
      </c>
      <c r="N999" s="436"/>
      <c r="O999" s="399"/>
      <c r="P999" s="455"/>
      <c r="Q999" s="399"/>
      <c r="R999" s="399"/>
      <c r="S999" s="400"/>
      <c r="T999" s="399"/>
      <c r="U999" s="400"/>
      <c r="V999" s="400"/>
      <c r="W999" s="400"/>
      <c r="X999" s="400"/>
      <c r="Y999" s="400"/>
      <c r="Z999" s="400"/>
      <c r="AA999" s="400"/>
      <c r="AB999" s="399"/>
      <c r="AC999" s="401"/>
      <c r="AD999" s="401"/>
      <c r="AE999" s="401"/>
      <c r="AF999" s="401"/>
      <c r="AG999" s="401"/>
      <c r="AH999" s="401"/>
      <c r="AI999" s="399"/>
    </row>
    <row r="1000" ht="12.0" customHeight="1">
      <c r="A1000" s="399"/>
      <c r="B1000" s="436"/>
      <c r="C1000" s="399"/>
      <c r="D1000" s="399"/>
      <c r="E1000" s="399"/>
      <c r="F1000" s="399"/>
      <c r="G1000" s="480"/>
      <c r="H1000" s="480"/>
      <c r="I1000" s="456"/>
      <c r="J1000" s="456"/>
      <c r="K1000" s="456"/>
      <c r="L1000" s="456">
        <v>210348.58388888885</v>
      </c>
      <c r="M1000" s="431"/>
      <c r="N1000" s="436"/>
      <c r="O1000" s="399"/>
      <c r="P1000" s="455"/>
      <c r="Q1000" s="399"/>
      <c r="R1000" s="399"/>
      <c r="S1000" s="400"/>
      <c r="T1000" s="399"/>
      <c r="U1000" s="400"/>
      <c r="V1000" s="400"/>
      <c r="W1000" s="400"/>
      <c r="X1000" s="400"/>
      <c r="Y1000" s="400"/>
      <c r="Z1000" s="400"/>
      <c r="AA1000" s="400"/>
      <c r="AB1000" s="399"/>
      <c r="AC1000" s="401"/>
      <c r="AD1000" s="401"/>
      <c r="AE1000" s="401"/>
      <c r="AF1000" s="401"/>
      <c r="AG1000" s="401"/>
      <c r="AH1000" s="401"/>
      <c r="AI1000" s="399"/>
    </row>
    <row r="1001" ht="12.0" customHeight="1">
      <c r="A1001" s="399"/>
      <c r="B1001" s="436"/>
      <c r="C1001" s="399"/>
      <c r="D1001" s="399"/>
      <c r="E1001" s="399"/>
      <c r="F1001" s="399"/>
      <c r="G1001" s="399"/>
      <c r="H1001" s="399"/>
      <c r="I1001" s="399"/>
      <c r="J1001" s="399"/>
      <c r="K1001" s="399"/>
      <c r="L1001" s="399"/>
      <c r="M1001" s="399"/>
      <c r="N1001" s="399"/>
      <c r="O1001" s="399"/>
      <c r="P1001" s="399"/>
      <c r="Q1001" s="399"/>
      <c r="R1001" s="399"/>
      <c r="S1001" s="400"/>
      <c r="T1001" s="399"/>
      <c r="U1001" s="400"/>
      <c r="V1001" s="400"/>
      <c r="W1001" s="400"/>
      <c r="X1001" s="400"/>
      <c r="Y1001" s="400"/>
      <c r="Z1001" s="400"/>
      <c r="AA1001" s="400"/>
      <c r="AB1001" s="399"/>
      <c r="AC1001" s="401"/>
      <c r="AD1001" s="401"/>
      <c r="AE1001" s="401"/>
      <c r="AF1001" s="401"/>
      <c r="AG1001" s="401"/>
      <c r="AH1001" s="401"/>
      <c r="AI1001" s="399"/>
    </row>
    <row r="1002" ht="12.0" customHeight="1">
      <c r="A1002" s="558"/>
      <c r="B1002" s="568">
        <v>1.18</v>
      </c>
      <c r="C1002" s="558" t="s">
        <v>1101</v>
      </c>
      <c r="D1002" s="558"/>
      <c r="E1002" s="558"/>
      <c r="F1002" s="558"/>
      <c r="G1002" s="558"/>
      <c r="H1002" s="558"/>
      <c r="I1002" s="558">
        <v>80.0</v>
      </c>
      <c r="J1002" s="558"/>
      <c r="K1002" s="558">
        <v>80.0</v>
      </c>
      <c r="L1002" s="558">
        <v>1440.0</v>
      </c>
      <c r="M1002" s="558"/>
      <c r="N1002" s="558"/>
      <c r="O1002" s="558"/>
      <c r="P1002" s="558"/>
      <c r="Q1002" s="558"/>
      <c r="R1002" s="558"/>
      <c r="S1002" s="565">
        <v>7200.0</v>
      </c>
      <c r="T1002" s="565">
        <v>0.0</v>
      </c>
      <c r="U1002" s="565"/>
      <c r="V1002" s="565"/>
      <c r="W1002" s="565"/>
      <c r="X1002" s="565"/>
      <c r="Y1002" s="565"/>
      <c r="Z1002" s="565"/>
      <c r="AA1002" s="565">
        <v>7200.0</v>
      </c>
      <c r="AB1002" s="558"/>
      <c r="AC1002" s="401"/>
      <c r="AD1002" s="401"/>
      <c r="AE1002" s="401"/>
      <c r="AF1002" s="401"/>
      <c r="AG1002" s="401"/>
      <c r="AH1002" s="401"/>
      <c r="AI1002" s="558"/>
    </row>
    <row r="1003" ht="12.0" customHeight="1">
      <c r="A1003" s="399"/>
      <c r="B1003" s="436"/>
      <c r="C1003" s="436"/>
      <c r="D1003" s="399"/>
      <c r="E1003" s="399"/>
      <c r="F1003" s="399"/>
      <c r="G1003" s="399"/>
      <c r="H1003" s="436"/>
      <c r="I1003" s="436"/>
      <c r="J1003" s="447"/>
      <c r="K1003" s="447"/>
      <c r="L1003" s="455"/>
      <c r="M1003" s="436"/>
      <c r="N1003" s="436"/>
      <c r="O1003" s="399"/>
      <c r="P1003" s="399"/>
      <c r="Q1003" s="399"/>
      <c r="R1003" s="399"/>
      <c r="S1003" s="400"/>
      <c r="T1003" s="400"/>
      <c r="U1003" s="400"/>
      <c r="V1003" s="400"/>
      <c r="W1003" s="400"/>
      <c r="X1003" s="400"/>
      <c r="Y1003" s="400"/>
      <c r="Z1003" s="400"/>
      <c r="AA1003" s="400"/>
      <c r="AB1003" s="399"/>
      <c r="AC1003" s="401"/>
      <c r="AD1003" s="401"/>
      <c r="AE1003" s="401"/>
      <c r="AF1003" s="401"/>
      <c r="AG1003" s="401"/>
      <c r="AH1003" s="401"/>
      <c r="AI1003" s="399"/>
    </row>
    <row r="1004" ht="12.0" customHeight="1">
      <c r="A1004" s="399"/>
      <c r="B1004" s="436"/>
      <c r="C1004" s="436"/>
      <c r="D1004" s="399" t="s">
        <v>380</v>
      </c>
      <c r="E1004" s="399"/>
      <c r="F1004" s="399"/>
      <c r="G1004" s="435" t="s">
        <v>381</v>
      </c>
      <c r="H1004" s="435" t="s">
        <v>382</v>
      </c>
      <c r="I1004" s="436"/>
      <c r="J1004" s="447"/>
      <c r="K1004" s="447"/>
      <c r="L1004" s="455"/>
      <c r="M1004" s="436"/>
      <c r="N1004" s="436"/>
      <c r="O1004" s="399"/>
      <c r="P1004" s="399"/>
      <c r="Q1004" s="399"/>
      <c r="R1004" s="399"/>
      <c r="S1004" s="400"/>
      <c r="T1004" s="400"/>
      <c r="U1004" s="400"/>
      <c r="V1004" s="400"/>
      <c r="W1004" s="400"/>
      <c r="X1004" s="400"/>
      <c r="Y1004" s="400"/>
      <c r="Z1004" s="400"/>
      <c r="AA1004" s="400"/>
      <c r="AB1004" s="399"/>
      <c r="AC1004" s="401"/>
      <c r="AD1004" s="401"/>
      <c r="AE1004" s="401"/>
      <c r="AF1004" s="401"/>
      <c r="AG1004" s="401"/>
      <c r="AH1004" s="401"/>
      <c r="AI1004" s="399"/>
    </row>
    <row r="1005" ht="12.0" customHeight="1">
      <c r="A1005" s="399"/>
      <c r="B1005" s="436"/>
      <c r="C1005" s="436"/>
      <c r="D1005" s="399">
        <v>1.0</v>
      </c>
      <c r="E1005" s="399" t="s">
        <v>375</v>
      </c>
      <c r="F1005" s="399"/>
      <c r="G1005" s="437">
        <v>0.0</v>
      </c>
      <c r="H1005" s="456">
        <v>0.0</v>
      </c>
      <c r="I1005" s="436"/>
      <c r="J1005" s="447"/>
      <c r="K1005" s="447"/>
      <c r="L1005" s="455"/>
      <c r="M1005" s="436"/>
      <c r="N1005" s="436"/>
      <c r="O1005" s="399"/>
      <c r="P1005" s="399"/>
      <c r="Q1005" s="399"/>
      <c r="R1005" s="399"/>
      <c r="S1005" s="400"/>
      <c r="T1005" s="400"/>
      <c r="U1005" s="400"/>
      <c r="V1005" s="400"/>
      <c r="W1005" s="400"/>
      <c r="X1005" s="400"/>
      <c r="Y1005" s="400"/>
      <c r="Z1005" s="400"/>
      <c r="AA1005" s="400"/>
      <c r="AB1005" s="399"/>
      <c r="AC1005" s="401"/>
      <c r="AD1005" s="401"/>
      <c r="AE1005" s="401"/>
      <c r="AF1005" s="401"/>
      <c r="AG1005" s="401"/>
      <c r="AH1005" s="401"/>
      <c r="AI1005" s="399"/>
    </row>
    <row r="1006" ht="12.0" customHeight="1">
      <c r="A1006" s="399"/>
      <c r="B1006" s="436"/>
      <c r="C1006" s="436"/>
      <c r="D1006" s="399">
        <v>1.0</v>
      </c>
      <c r="E1006" s="399" t="s">
        <v>575</v>
      </c>
      <c r="F1006" s="399"/>
      <c r="G1006" s="437">
        <v>0.0</v>
      </c>
      <c r="H1006" s="456">
        <v>0.0</v>
      </c>
      <c r="I1006" s="436"/>
      <c r="J1006" s="447"/>
      <c r="K1006" s="447"/>
      <c r="L1006" s="455"/>
      <c r="M1006" s="436"/>
      <c r="N1006" s="436"/>
      <c r="O1006" s="399"/>
      <c r="P1006" s="399"/>
      <c r="Q1006" s="399"/>
      <c r="R1006" s="399"/>
      <c r="S1006" s="400"/>
      <c r="T1006" s="400"/>
      <c r="U1006" s="400"/>
      <c r="V1006" s="400"/>
      <c r="W1006" s="400"/>
      <c r="X1006" s="400"/>
      <c r="Y1006" s="400"/>
      <c r="Z1006" s="400"/>
      <c r="AA1006" s="400"/>
      <c r="AB1006" s="399"/>
      <c r="AC1006" s="401"/>
      <c r="AD1006" s="401"/>
      <c r="AE1006" s="401"/>
      <c r="AF1006" s="401"/>
      <c r="AG1006" s="401"/>
      <c r="AH1006" s="401"/>
      <c r="AI1006" s="399"/>
    </row>
    <row r="1007" ht="12.0" customHeight="1">
      <c r="A1007" s="399"/>
      <c r="B1007" s="436"/>
      <c r="C1007" s="436"/>
      <c r="D1007" s="399">
        <v>1.0</v>
      </c>
      <c r="E1007" s="399" t="s">
        <v>374</v>
      </c>
      <c r="F1007" s="399"/>
      <c r="G1007" s="437">
        <v>0.0</v>
      </c>
      <c r="H1007" s="456">
        <v>0.0</v>
      </c>
      <c r="I1007" s="436"/>
      <c r="J1007" s="447"/>
      <c r="K1007" s="447"/>
      <c r="L1007" s="455"/>
      <c r="M1007" s="436"/>
      <c r="N1007" s="436"/>
      <c r="O1007" s="399"/>
      <c r="P1007" s="399"/>
      <c r="Q1007" s="399"/>
      <c r="R1007" s="399"/>
      <c r="S1007" s="400"/>
      <c r="T1007" s="400"/>
      <c r="U1007" s="400"/>
      <c r="V1007" s="400"/>
      <c r="W1007" s="400"/>
      <c r="X1007" s="400"/>
      <c r="Y1007" s="400"/>
      <c r="Z1007" s="400"/>
      <c r="AA1007" s="400"/>
      <c r="AB1007" s="399"/>
      <c r="AC1007" s="401"/>
      <c r="AD1007" s="401"/>
      <c r="AE1007" s="401"/>
      <c r="AF1007" s="401"/>
      <c r="AG1007" s="401"/>
      <c r="AH1007" s="401"/>
      <c r="AI1007" s="399"/>
    </row>
    <row r="1008" ht="12.0" customHeight="1">
      <c r="A1008" s="399"/>
      <c r="B1008" s="436"/>
      <c r="C1008" s="436"/>
      <c r="D1008" s="399">
        <v>1.0</v>
      </c>
      <c r="E1008" s="399" t="s">
        <v>576</v>
      </c>
      <c r="F1008" s="399"/>
      <c r="G1008" s="437">
        <v>0.0</v>
      </c>
      <c r="H1008" s="456">
        <v>0.0</v>
      </c>
      <c r="I1008" s="436"/>
      <c r="J1008" s="447"/>
      <c r="K1008" s="447"/>
      <c r="L1008" s="455"/>
      <c r="M1008" s="436"/>
      <c r="N1008" s="436"/>
      <c r="O1008" s="399"/>
      <c r="P1008" s="399"/>
      <c r="Q1008" s="399"/>
      <c r="R1008" s="399"/>
      <c r="S1008" s="400"/>
      <c r="T1008" s="400"/>
      <c r="U1008" s="400"/>
      <c r="V1008" s="400"/>
      <c r="W1008" s="400"/>
      <c r="X1008" s="400"/>
      <c r="Y1008" s="400"/>
      <c r="Z1008" s="400"/>
      <c r="AA1008" s="400"/>
      <c r="AB1008" s="399"/>
      <c r="AC1008" s="401"/>
      <c r="AD1008" s="401"/>
      <c r="AE1008" s="401"/>
      <c r="AF1008" s="401"/>
      <c r="AG1008" s="401"/>
      <c r="AH1008" s="401"/>
      <c r="AI1008" s="399"/>
    </row>
    <row r="1009" ht="12.0" customHeight="1">
      <c r="A1009" s="399"/>
      <c r="B1009" s="436"/>
      <c r="C1009" s="436"/>
      <c r="D1009" s="399">
        <v>1.0</v>
      </c>
      <c r="E1009" s="399" t="s">
        <v>577</v>
      </c>
      <c r="F1009" s="399"/>
      <c r="G1009" s="437">
        <v>0.0</v>
      </c>
      <c r="H1009" s="456">
        <v>0.0</v>
      </c>
      <c r="I1009" s="436"/>
      <c r="J1009" s="447"/>
      <c r="K1009" s="447"/>
      <c r="L1009" s="455"/>
      <c r="M1009" s="436"/>
      <c r="N1009" s="436"/>
      <c r="O1009" s="399"/>
      <c r="P1009" s="399"/>
      <c r="Q1009" s="399"/>
      <c r="R1009" s="399"/>
      <c r="S1009" s="400"/>
      <c r="T1009" s="400"/>
      <c r="U1009" s="400"/>
      <c r="V1009" s="400"/>
      <c r="W1009" s="400"/>
      <c r="X1009" s="400"/>
      <c r="Y1009" s="400"/>
      <c r="Z1009" s="400"/>
      <c r="AA1009" s="400"/>
      <c r="AB1009" s="399"/>
      <c r="AC1009" s="401"/>
      <c r="AD1009" s="401"/>
      <c r="AE1009" s="401"/>
      <c r="AF1009" s="401"/>
      <c r="AG1009" s="401"/>
      <c r="AH1009" s="401"/>
      <c r="AI1009" s="399"/>
    </row>
    <row r="1010" ht="12.0" customHeight="1">
      <c r="A1010" s="399"/>
      <c r="B1010" s="436"/>
      <c r="C1010" s="436"/>
      <c r="D1010" s="399">
        <v>1.0</v>
      </c>
      <c r="E1010" s="399" t="s">
        <v>578</v>
      </c>
      <c r="F1010" s="399"/>
      <c r="G1010" s="437">
        <v>0.0</v>
      </c>
      <c r="H1010" s="456">
        <v>0.0</v>
      </c>
      <c r="I1010" s="436"/>
      <c r="J1010" s="447"/>
      <c r="K1010" s="447"/>
      <c r="L1010" s="455"/>
      <c r="M1010" s="436"/>
      <c r="N1010" s="436"/>
      <c r="O1010" s="399"/>
      <c r="P1010" s="399"/>
      <c r="Q1010" s="399"/>
      <c r="R1010" s="399"/>
      <c r="S1010" s="400"/>
      <c r="T1010" s="400"/>
      <c r="U1010" s="400"/>
      <c r="V1010" s="400"/>
      <c r="W1010" s="400"/>
      <c r="X1010" s="400"/>
      <c r="Y1010" s="400"/>
      <c r="Z1010" s="400"/>
      <c r="AA1010" s="400"/>
      <c r="AB1010" s="399"/>
      <c r="AC1010" s="401"/>
      <c r="AD1010" s="401"/>
      <c r="AE1010" s="401"/>
      <c r="AF1010" s="401"/>
      <c r="AG1010" s="401"/>
      <c r="AH1010" s="401"/>
      <c r="AI1010" s="399"/>
    </row>
    <row r="1011" ht="12.0" customHeight="1">
      <c r="A1011" s="399"/>
      <c r="B1011" s="436"/>
      <c r="C1011" s="436"/>
      <c r="D1011" s="399">
        <v>1.0</v>
      </c>
      <c r="E1011" s="399" t="s">
        <v>579</v>
      </c>
      <c r="F1011" s="399"/>
      <c r="G1011" s="437">
        <v>0.0</v>
      </c>
      <c r="H1011" s="456">
        <v>0.0</v>
      </c>
      <c r="I1011" s="436"/>
      <c r="J1011" s="447"/>
      <c r="K1011" s="447"/>
      <c r="L1011" s="455"/>
      <c r="M1011" s="436"/>
      <c r="N1011" s="436"/>
      <c r="O1011" s="399"/>
      <c r="P1011" s="399"/>
      <c r="Q1011" s="399"/>
      <c r="R1011" s="399"/>
      <c r="S1011" s="400"/>
      <c r="T1011" s="400"/>
      <c r="U1011" s="400"/>
      <c r="V1011" s="400"/>
      <c r="W1011" s="400"/>
      <c r="X1011" s="400"/>
      <c r="Y1011" s="400"/>
      <c r="Z1011" s="400"/>
      <c r="AA1011" s="400"/>
      <c r="AB1011" s="399"/>
      <c r="AC1011" s="401"/>
      <c r="AD1011" s="401"/>
      <c r="AE1011" s="401"/>
      <c r="AF1011" s="401"/>
      <c r="AG1011" s="401"/>
      <c r="AH1011" s="401"/>
      <c r="AI1011" s="399"/>
    </row>
    <row r="1012" ht="12.0" customHeight="1">
      <c r="A1012" s="399"/>
      <c r="B1012" s="436"/>
      <c r="C1012" s="436"/>
      <c r="D1012" s="399">
        <v>1.0</v>
      </c>
      <c r="E1012" s="399" t="s">
        <v>580</v>
      </c>
      <c r="F1012" s="399"/>
      <c r="G1012" s="437">
        <v>0.0</v>
      </c>
      <c r="H1012" s="456">
        <v>0.0</v>
      </c>
      <c r="I1012" s="436"/>
      <c r="J1012" s="447"/>
      <c r="K1012" s="447"/>
      <c r="L1012" s="455"/>
      <c r="M1012" s="436"/>
      <c r="N1012" s="436"/>
      <c r="O1012" s="399"/>
      <c r="P1012" s="399"/>
      <c r="Q1012" s="399"/>
      <c r="R1012" s="399"/>
      <c r="S1012" s="400"/>
      <c r="T1012" s="400"/>
      <c r="U1012" s="400"/>
      <c r="V1012" s="400"/>
      <c r="W1012" s="400"/>
      <c r="X1012" s="400"/>
      <c r="Y1012" s="400"/>
      <c r="Z1012" s="400"/>
      <c r="AA1012" s="400"/>
      <c r="AB1012" s="399"/>
      <c r="AC1012" s="401"/>
      <c r="AD1012" s="401"/>
      <c r="AE1012" s="401"/>
      <c r="AF1012" s="401"/>
      <c r="AG1012" s="401"/>
      <c r="AH1012" s="401"/>
      <c r="AI1012" s="399"/>
    </row>
    <row r="1013" ht="12.0" customHeight="1">
      <c r="A1013" s="399"/>
      <c r="B1013" s="436"/>
      <c r="C1013" s="436"/>
      <c r="D1013" s="399">
        <v>2.0</v>
      </c>
      <c r="E1013" s="399" t="s">
        <v>581</v>
      </c>
      <c r="F1013" s="399"/>
      <c r="G1013" s="437">
        <v>0.0</v>
      </c>
      <c r="H1013" s="456">
        <v>0.0</v>
      </c>
      <c r="I1013" s="436"/>
      <c r="J1013" s="447"/>
      <c r="K1013" s="447"/>
      <c r="L1013" s="455"/>
      <c r="M1013" s="436"/>
      <c r="N1013" s="436"/>
      <c r="O1013" s="399"/>
      <c r="P1013" s="399"/>
      <c r="Q1013" s="399"/>
      <c r="R1013" s="399"/>
      <c r="S1013" s="400"/>
      <c r="T1013" s="400"/>
      <c r="U1013" s="400"/>
      <c r="V1013" s="400"/>
      <c r="W1013" s="400"/>
      <c r="X1013" s="400"/>
      <c r="Y1013" s="400"/>
      <c r="Z1013" s="400"/>
      <c r="AA1013" s="400"/>
      <c r="AB1013" s="399"/>
      <c r="AC1013" s="401"/>
      <c r="AD1013" s="401"/>
      <c r="AE1013" s="401"/>
      <c r="AF1013" s="401"/>
      <c r="AG1013" s="401"/>
      <c r="AH1013" s="401"/>
      <c r="AI1013" s="399"/>
    </row>
    <row r="1014" ht="12.0" customHeight="1">
      <c r="A1014" s="399"/>
      <c r="B1014" s="436"/>
      <c r="C1014" s="436"/>
      <c r="D1014" s="399">
        <v>0.0</v>
      </c>
      <c r="E1014" s="399" t="s">
        <v>1208</v>
      </c>
      <c r="F1014" s="399"/>
      <c r="G1014" s="437">
        <v>0.0</v>
      </c>
      <c r="H1014" s="456">
        <v>0.0</v>
      </c>
      <c r="I1014" s="424"/>
      <c r="J1014" s="447"/>
      <c r="K1014" s="447"/>
      <c r="L1014" s="455"/>
      <c r="M1014" s="436"/>
      <c r="N1014" s="436"/>
      <c r="O1014" s="399"/>
      <c r="P1014" s="399"/>
      <c r="Q1014" s="399"/>
      <c r="R1014" s="399"/>
      <c r="S1014" s="400"/>
      <c r="T1014" s="400"/>
      <c r="U1014" s="400"/>
      <c r="V1014" s="400"/>
      <c r="W1014" s="400"/>
      <c r="X1014" s="400"/>
      <c r="Y1014" s="400"/>
      <c r="Z1014" s="400"/>
      <c r="AA1014" s="400"/>
      <c r="AB1014" s="399"/>
      <c r="AC1014" s="401"/>
      <c r="AD1014" s="401"/>
      <c r="AE1014" s="401"/>
      <c r="AF1014" s="401"/>
      <c r="AG1014" s="401"/>
      <c r="AH1014" s="401"/>
      <c r="AI1014" s="399"/>
    </row>
    <row r="1015" ht="12.0" customHeight="1">
      <c r="A1015" s="399"/>
      <c r="B1015" s="436"/>
      <c r="C1015" s="436"/>
      <c r="D1015" s="441">
        <v>8.0</v>
      </c>
      <c r="E1015" s="399" t="s">
        <v>589</v>
      </c>
      <c r="F1015" s="399"/>
      <c r="G1015" s="437">
        <v>0.0</v>
      </c>
      <c r="H1015" s="457">
        <v>0.0</v>
      </c>
      <c r="I1015" s="436"/>
      <c r="J1015" s="447"/>
      <c r="K1015" s="447"/>
      <c r="L1015" s="455"/>
      <c r="M1015" s="436"/>
      <c r="N1015" s="436"/>
      <c r="O1015" s="399"/>
      <c r="P1015" s="399"/>
      <c r="Q1015" s="399"/>
      <c r="R1015" s="399"/>
      <c r="S1015" s="400"/>
      <c r="T1015" s="400"/>
      <c r="U1015" s="400"/>
      <c r="V1015" s="400"/>
      <c r="W1015" s="400"/>
      <c r="X1015" s="400"/>
      <c r="Y1015" s="400"/>
      <c r="Z1015" s="400"/>
      <c r="AA1015" s="400"/>
      <c r="AB1015" s="399"/>
      <c r="AC1015" s="401"/>
      <c r="AD1015" s="401"/>
      <c r="AE1015" s="401"/>
      <c r="AF1015" s="401"/>
      <c r="AG1015" s="401"/>
      <c r="AH1015" s="401"/>
      <c r="AI1015" s="399"/>
    </row>
    <row r="1016" ht="12.0" customHeight="1">
      <c r="A1016" s="399"/>
      <c r="B1016" s="436"/>
      <c r="C1016" s="436"/>
      <c r="D1016" s="399">
        <v>18.0</v>
      </c>
      <c r="E1016" s="399"/>
      <c r="F1016" s="399"/>
      <c r="G1016" s="399"/>
      <c r="H1016" s="456">
        <v>0.0</v>
      </c>
      <c r="I1016" s="436"/>
      <c r="J1016" s="447"/>
      <c r="K1016" s="447"/>
      <c r="L1016" s="455"/>
      <c r="M1016" s="436"/>
      <c r="N1016" s="436"/>
      <c r="O1016" s="399"/>
      <c r="P1016" s="399"/>
      <c r="Q1016" s="399"/>
      <c r="R1016" s="399"/>
      <c r="S1016" s="400"/>
      <c r="T1016" s="400"/>
      <c r="U1016" s="400"/>
      <c r="V1016" s="400"/>
      <c r="W1016" s="400"/>
      <c r="X1016" s="400"/>
      <c r="Y1016" s="400"/>
      <c r="Z1016" s="400"/>
      <c r="AA1016" s="400"/>
      <c r="AB1016" s="399"/>
      <c r="AC1016" s="401"/>
      <c r="AD1016" s="401"/>
      <c r="AE1016" s="401"/>
      <c r="AF1016" s="401"/>
      <c r="AG1016" s="401"/>
      <c r="AH1016" s="401"/>
      <c r="AI1016" s="399"/>
    </row>
    <row r="1017" ht="12.0" customHeight="1">
      <c r="A1017" s="399"/>
      <c r="B1017" s="436"/>
      <c r="C1017" s="436"/>
      <c r="D1017" s="399"/>
      <c r="E1017" s="399"/>
      <c r="F1017" s="399"/>
      <c r="G1017" s="399"/>
      <c r="H1017" s="436"/>
      <c r="I1017" s="436"/>
      <c r="J1017" s="447"/>
      <c r="K1017" s="447"/>
      <c r="L1017" s="455"/>
      <c r="M1017" s="436"/>
      <c r="N1017" s="436"/>
      <c r="O1017" s="399"/>
      <c r="P1017" s="399"/>
      <c r="Q1017" s="399"/>
      <c r="R1017" s="399"/>
      <c r="S1017" s="400"/>
      <c r="T1017" s="400"/>
      <c r="U1017" s="400"/>
      <c r="V1017" s="400"/>
      <c r="W1017" s="400"/>
      <c r="X1017" s="400"/>
      <c r="Y1017" s="400"/>
      <c r="Z1017" s="400"/>
      <c r="AA1017" s="400"/>
      <c r="AB1017" s="399"/>
      <c r="AC1017" s="401"/>
      <c r="AD1017" s="401"/>
      <c r="AE1017" s="401"/>
      <c r="AF1017" s="401"/>
      <c r="AG1017" s="401"/>
      <c r="AH1017" s="401"/>
      <c r="AI1017" s="399"/>
    </row>
    <row r="1018" ht="12.0" customHeight="1">
      <c r="A1018" s="399"/>
      <c r="B1018" s="436"/>
      <c r="C1018" s="436"/>
      <c r="D1018" s="399" t="s">
        <v>1102</v>
      </c>
      <c r="E1018" s="399"/>
      <c r="F1018" s="399"/>
      <c r="G1018" s="436">
        <v>24.0</v>
      </c>
      <c r="H1018" s="424" t="s">
        <v>384</v>
      </c>
      <c r="I1018" s="436"/>
      <c r="J1018" s="447"/>
      <c r="K1018" s="447"/>
      <c r="L1018" s="455"/>
      <c r="M1018" s="436"/>
      <c r="N1018" s="436"/>
      <c r="O1018" s="399"/>
      <c r="P1018" s="399"/>
      <c r="Q1018" s="399"/>
      <c r="R1018" s="399"/>
      <c r="S1018" s="400"/>
      <c r="T1018" s="400"/>
      <c r="U1018" s="400"/>
      <c r="V1018" s="400"/>
      <c r="W1018" s="400"/>
      <c r="X1018" s="400"/>
      <c r="Y1018" s="400"/>
      <c r="Z1018" s="400"/>
      <c r="AA1018" s="400"/>
      <c r="AB1018" s="399"/>
      <c r="AC1018" s="401"/>
      <c r="AD1018" s="401"/>
      <c r="AE1018" s="401"/>
      <c r="AF1018" s="401"/>
      <c r="AG1018" s="401"/>
      <c r="AH1018" s="401"/>
      <c r="AI1018" s="399"/>
    </row>
    <row r="1019" ht="12.0" customHeight="1">
      <c r="A1019" s="399"/>
      <c r="B1019" s="436"/>
      <c r="C1019" s="436"/>
      <c r="D1019" s="399" t="s">
        <v>1103</v>
      </c>
      <c r="E1019" s="399"/>
      <c r="F1019" s="399"/>
      <c r="G1019" s="436">
        <v>24.0</v>
      </c>
      <c r="H1019" s="424" t="s">
        <v>384</v>
      </c>
      <c r="I1019" s="436"/>
      <c r="J1019" s="447"/>
      <c r="K1019" s="447"/>
      <c r="L1019" s="455"/>
      <c r="M1019" s="436"/>
      <c r="N1019" s="436"/>
      <c r="O1019" s="399"/>
      <c r="P1019" s="399"/>
      <c r="Q1019" s="399"/>
      <c r="R1019" s="399"/>
      <c r="S1019" s="400"/>
      <c r="T1019" s="400"/>
      <c r="U1019" s="400"/>
      <c r="V1019" s="400"/>
      <c r="W1019" s="400"/>
      <c r="X1019" s="400"/>
      <c r="Y1019" s="400"/>
      <c r="Z1019" s="400"/>
      <c r="AA1019" s="400"/>
      <c r="AB1019" s="399"/>
      <c r="AC1019" s="401"/>
      <c r="AD1019" s="401"/>
      <c r="AE1019" s="401"/>
      <c r="AF1019" s="401"/>
      <c r="AG1019" s="401"/>
      <c r="AH1019" s="401"/>
      <c r="AI1019" s="399"/>
    </row>
    <row r="1020" ht="12.0" customHeight="1">
      <c r="A1020" s="399"/>
      <c r="B1020" s="436"/>
      <c r="C1020" s="436"/>
      <c r="D1020" s="399" t="s">
        <v>1104</v>
      </c>
      <c r="E1020" s="399"/>
      <c r="F1020" s="399"/>
      <c r="G1020" s="436">
        <v>24.0</v>
      </c>
      <c r="H1020" s="424" t="s">
        <v>384</v>
      </c>
      <c r="I1020" s="436"/>
      <c r="J1020" s="447"/>
      <c r="K1020" s="447"/>
      <c r="L1020" s="455"/>
      <c r="M1020" s="436"/>
      <c r="N1020" s="436"/>
      <c r="O1020" s="399"/>
      <c r="P1020" s="399"/>
      <c r="Q1020" s="399"/>
      <c r="R1020" s="399"/>
      <c r="S1020" s="400"/>
      <c r="T1020" s="400"/>
      <c r="U1020" s="400"/>
      <c r="V1020" s="400"/>
      <c r="W1020" s="400"/>
      <c r="X1020" s="400"/>
      <c r="Y1020" s="400"/>
      <c r="Z1020" s="400"/>
      <c r="AA1020" s="400"/>
      <c r="AB1020" s="399"/>
      <c r="AC1020" s="401"/>
      <c r="AD1020" s="401"/>
      <c r="AE1020" s="401"/>
      <c r="AF1020" s="401"/>
      <c r="AG1020" s="401"/>
      <c r="AH1020" s="401"/>
      <c r="AI1020" s="399"/>
    </row>
    <row r="1021" ht="12.0" customHeight="1">
      <c r="A1021" s="399"/>
      <c r="B1021" s="436"/>
      <c r="C1021" s="436"/>
      <c r="D1021" s="399" t="s">
        <v>1105</v>
      </c>
      <c r="E1021" s="399"/>
      <c r="F1021" s="399"/>
      <c r="G1021" s="435">
        <v>8.0</v>
      </c>
      <c r="H1021" s="424"/>
      <c r="I1021" s="436"/>
      <c r="J1021" s="447"/>
      <c r="K1021" s="447"/>
      <c r="L1021" s="455"/>
      <c r="M1021" s="436"/>
      <c r="N1021" s="436"/>
      <c r="O1021" s="399"/>
      <c r="P1021" s="399"/>
      <c r="Q1021" s="399"/>
      <c r="R1021" s="399"/>
      <c r="S1021" s="400"/>
      <c r="T1021" s="400"/>
      <c r="U1021" s="400"/>
      <c r="V1021" s="400"/>
      <c r="W1021" s="400"/>
      <c r="X1021" s="400"/>
      <c r="Y1021" s="400"/>
      <c r="Z1021" s="400"/>
      <c r="AA1021" s="400"/>
      <c r="AB1021" s="399"/>
      <c r="AC1021" s="401"/>
      <c r="AD1021" s="401"/>
      <c r="AE1021" s="401"/>
      <c r="AF1021" s="401"/>
      <c r="AG1021" s="401"/>
      <c r="AH1021" s="401"/>
      <c r="AI1021" s="399"/>
    </row>
    <row r="1022" ht="12.0" customHeight="1">
      <c r="A1022" s="399"/>
      <c r="B1022" s="436"/>
      <c r="C1022" s="436"/>
      <c r="D1022" s="399"/>
      <c r="E1022" s="399"/>
      <c r="F1022" s="399"/>
      <c r="G1022" s="436">
        <v>80.0</v>
      </c>
      <c r="H1022" s="424" t="s">
        <v>384</v>
      </c>
      <c r="I1022" s="436"/>
      <c r="J1022" s="447"/>
      <c r="K1022" s="447"/>
      <c r="L1022" s="455"/>
      <c r="M1022" s="436"/>
      <c r="N1022" s="436"/>
      <c r="O1022" s="399"/>
      <c r="P1022" s="399"/>
      <c r="Q1022" s="399"/>
      <c r="R1022" s="399"/>
      <c r="S1022" s="400"/>
      <c r="T1022" s="400"/>
      <c r="U1022" s="400"/>
      <c r="V1022" s="400"/>
      <c r="W1022" s="400"/>
      <c r="X1022" s="400"/>
      <c r="Y1022" s="400"/>
      <c r="Z1022" s="400"/>
      <c r="AA1022" s="400"/>
      <c r="AB1022" s="399"/>
      <c r="AC1022" s="401"/>
      <c r="AD1022" s="401"/>
      <c r="AE1022" s="401"/>
      <c r="AF1022" s="401"/>
      <c r="AG1022" s="401"/>
      <c r="AH1022" s="401"/>
      <c r="AI1022" s="399"/>
    </row>
    <row r="1023" ht="12.0" customHeight="1">
      <c r="A1023" s="399"/>
      <c r="B1023" s="436"/>
      <c r="C1023" s="436"/>
      <c r="D1023" s="399"/>
      <c r="E1023" s="399"/>
      <c r="F1023" s="399"/>
      <c r="G1023" s="399"/>
      <c r="H1023" s="436"/>
      <c r="I1023" s="436"/>
      <c r="J1023" s="447"/>
      <c r="K1023" s="447"/>
      <c r="L1023" s="455"/>
      <c r="M1023" s="436"/>
      <c r="N1023" s="436"/>
      <c r="O1023" s="399"/>
      <c r="P1023" s="399"/>
      <c r="Q1023" s="399"/>
      <c r="R1023" s="399"/>
      <c r="S1023" s="400"/>
      <c r="T1023" s="400"/>
      <c r="U1023" s="400"/>
      <c r="V1023" s="400"/>
      <c r="W1023" s="400"/>
      <c r="X1023" s="400"/>
      <c r="Y1023" s="400"/>
      <c r="Z1023" s="400"/>
      <c r="AA1023" s="400"/>
      <c r="AB1023" s="399"/>
      <c r="AC1023" s="401"/>
      <c r="AD1023" s="401"/>
      <c r="AE1023" s="401"/>
      <c r="AF1023" s="401"/>
      <c r="AG1023" s="401"/>
      <c r="AH1023" s="401"/>
      <c r="AI1023" s="399"/>
    </row>
    <row r="1024" ht="12.0" customHeight="1">
      <c r="A1024" s="399"/>
      <c r="B1024" s="436"/>
      <c r="C1024" s="436"/>
      <c r="D1024" s="399" t="s">
        <v>388</v>
      </c>
      <c r="E1024" s="399"/>
      <c r="F1024" s="399">
        <v>80.0</v>
      </c>
      <c r="G1024" s="436" t="s">
        <v>389</v>
      </c>
      <c r="H1024" s="437">
        <v>0.0</v>
      </c>
      <c r="I1024" s="437">
        <v>0.0</v>
      </c>
      <c r="J1024" s="447"/>
      <c r="K1024" s="447"/>
      <c r="L1024" s="455"/>
      <c r="M1024" s="436"/>
      <c r="N1024" s="436"/>
      <c r="O1024" s="399"/>
      <c r="P1024" s="399"/>
      <c r="Q1024" s="399"/>
      <c r="R1024" s="399"/>
      <c r="S1024" s="400"/>
      <c r="T1024" s="400"/>
      <c r="U1024" s="400"/>
      <c r="V1024" s="400"/>
      <c r="W1024" s="400"/>
      <c r="X1024" s="400"/>
      <c r="Y1024" s="400"/>
      <c r="Z1024" s="400"/>
      <c r="AA1024" s="400"/>
      <c r="AB1024" s="399"/>
      <c r="AC1024" s="401"/>
      <c r="AD1024" s="401"/>
      <c r="AE1024" s="401"/>
      <c r="AF1024" s="401"/>
      <c r="AG1024" s="401"/>
      <c r="AH1024" s="401"/>
      <c r="AI1024" s="399"/>
    </row>
    <row r="1025" ht="12.0" customHeight="1">
      <c r="A1025" s="399"/>
      <c r="B1025" s="436"/>
      <c r="C1025" s="436"/>
      <c r="D1025" s="399" t="s">
        <v>876</v>
      </c>
      <c r="E1025" s="399"/>
      <c r="F1025" s="399">
        <v>18.0</v>
      </c>
      <c r="G1025" s="436" t="s">
        <v>389</v>
      </c>
      <c r="H1025" s="437">
        <v>400.0</v>
      </c>
      <c r="I1025" s="437">
        <v>7200.0</v>
      </c>
      <c r="J1025" s="447"/>
      <c r="K1025" s="447"/>
      <c r="L1025" s="455"/>
      <c r="M1025" s="436"/>
      <c r="N1025" s="436"/>
      <c r="O1025" s="399"/>
      <c r="P1025" s="399"/>
      <c r="Q1025" s="399"/>
      <c r="R1025" s="399"/>
      <c r="S1025" s="400"/>
      <c r="T1025" s="400"/>
      <c r="U1025" s="400"/>
      <c r="V1025" s="400"/>
      <c r="W1025" s="400"/>
      <c r="X1025" s="400"/>
      <c r="Y1025" s="400"/>
      <c r="Z1025" s="400"/>
      <c r="AA1025" s="400"/>
      <c r="AB1025" s="399"/>
      <c r="AC1025" s="401"/>
      <c r="AD1025" s="401"/>
      <c r="AE1025" s="401"/>
      <c r="AF1025" s="401"/>
      <c r="AG1025" s="401"/>
      <c r="AH1025" s="401"/>
      <c r="AI1025" s="399"/>
    </row>
    <row r="1026" ht="12.0" customHeight="1">
      <c r="A1026" s="399"/>
      <c r="B1026" s="436"/>
      <c r="C1026" s="399"/>
      <c r="D1026" s="399"/>
      <c r="E1026" s="399"/>
      <c r="F1026" s="399"/>
      <c r="G1026" s="399"/>
      <c r="H1026" s="399"/>
      <c r="I1026" s="399"/>
      <c r="J1026" s="399"/>
      <c r="K1026" s="399"/>
      <c r="L1026" s="399"/>
      <c r="M1026" s="399"/>
      <c r="N1026" s="399"/>
      <c r="O1026" s="399"/>
      <c r="P1026" s="399"/>
      <c r="Q1026" s="399"/>
      <c r="R1026" s="399"/>
      <c r="S1026" s="400"/>
      <c r="T1026" s="399"/>
      <c r="U1026" s="400"/>
      <c r="V1026" s="400"/>
      <c r="W1026" s="400"/>
      <c r="X1026" s="400"/>
      <c r="Y1026" s="400"/>
      <c r="Z1026" s="400"/>
      <c r="AA1026" s="400"/>
      <c r="AB1026" s="399"/>
      <c r="AC1026" s="401"/>
      <c r="AD1026" s="401"/>
      <c r="AE1026" s="401"/>
      <c r="AF1026" s="401"/>
      <c r="AG1026" s="401"/>
      <c r="AH1026" s="401"/>
      <c r="AI1026" s="399"/>
    </row>
    <row r="1027" ht="12.0" customHeight="1">
      <c r="A1027" s="558"/>
      <c r="B1027" s="569">
        <v>1.19</v>
      </c>
      <c r="C1027" s="558" t="s">
        <v>1106</v>
      </c>
      <c r="D1027" s="558"/>
      <c r="E1027" s="558"/>
      <c r="F1027" s="558"/>
      <c r="G1027" s="558"/>
      <c r="H1027" s="560" t="s">
        <v>410</v>
      </c>
      <c r="I1027" s="561">
        <v>320.0</v>
      </c>
      <c r="J1027" s="563">
        <v>1.1</v>
      </c>
      <c r="K1027" s="563">
        <v>352.0</v>
      </c>
      <c r="L1027" s="564">
        <v>528.0</v>
      </c>
      <c r="M1027" s="558"/>
      <c r="N1027" s="558"/>
      <c r="O1027" s="558"/>
      <c r="P1027" s="558"/>
      <c r="Q1027" s="558"/>
      <c r="R1027" s="558"/>
      <c r="S1027" s="565"/>
      <c r="T1027" s="566">
        <v>51920.0</v>
      </c>
      <c r="U1027" s="565"/>
      <c r="V1027" s="565"/>
      <c r="W1027" s="565"/>
      <c r="X1027" s="565"/>
      <c r="Y1027" s="565"/>
      <c r="Z1027" s="565"/>
      <c r="AA1027" s="565">
        <v>51920.0</v>
      </c>
      <c r="AB1027" s="558"/>
      <c r="AC1027" s="401"/>
      <c r="AD1027" s="401"/>
      <c r="AE1027" s="401"/>
      <c r="AF1027" s="401"/>
      <c r="AG1027" s="401"/>
      <c r="AH1027" s="401"/>
      <c r="AI1027" s="558"/>
    </row>
    <row r="1028" ht="12.0" customHeight="1">
      <c r="A1028" s="399"/>
      <c r="B1028" s="436"/>
      <c r="C1028" s="399"/>
      <c r="D1028" s="399"/>
      <c r="E1028" s="399"/>
      <c r="F1028" s="399"/>
      <c r="G1028" s="399"/>
      <c r="H1028" s="399"/>
      <c r="I1028" s="399"/>
      <c r="J1028" s="399"/>
      <c r="K1028" s="399"/>
      <c r="L1028" s="469"/>
      <c r="M1028" s="399"/>
      <c r="N1028" s="399"/>
      <c r="O1028" s="399"/>
      <c r="P1028" s="399"/>
      <c r="Q1028" s="399"/>
      <c r="R1028" s="399"/>
      <c r="S1028" s="400"/>
      <c r="T1028" s="445"/>
      <c r="U1028" s="400"/>
      <c r="V1028" s="400"/>
      <c r="W1028" s="400"/>
      <c r="X1028" s="400"/>
      <c r="Y1028" s="400"/>
      <c r="Z1028" s="400"/>
      <c r="AA1028" s="400"/>
      <c r="AB1028" s="399"/>
      <c r="AC1028" s="401"/>
      <c r="AD1028" s="401"/>
      <c r="AE1028" s="401"/>
      <c r="AF1028" s="401"/>
      <c r="AG1028" s="401"/>
      <c r="AH1028" s="401"/>
      <c r="AI1028" s="399"/>
    </row>
    <row r="1029" ht="12.0" customHeight="1">
      <c r="A1029" s="399"/>
      <c r="B1029" s="436"/>
      <c r="C1029" s="424"/>
      <c r="D1029" s="433" t="s">
        <v>298</v>
      </c>
      <c r="E1029" s="399"/>
      <c r="F1029" s="399"/>
      <c r="G1029" s="434" t="s">
        <v>357</v>
      </c>
      <c r="H1029" s="435" t="s">
        <v>155</v>
      </c>
      <c r="I1029" s="434" t="s">
        <v>364</v>
      </c>
      <c r="J1029" s="442" t="s">
        <v>373</v>
      </c>
      <c r="K1029" s="435" t="s">
        <v>360</v>
      </c>
      <c r="L1029" s="435" t="s">
        <v>347</v>
      </c>
      <c r="M1029" s="399"/>
      <c r="N1029" s="399"/>
      <c r="O1029" s="399"/>
      <c r="P1029" s="399"/>
      <c r="Q1029" s="399"/>
      <c r="R1029" s="399"/>
      <c r="S1029" s="400"/>
      <c r="T1029" s="400"/>
      <c r="U1029" s="400"/>
      <c r="V1029" s="400"/>
      <c r="W1029" s="400"/>
      <c r="X1029" s="400"/>
      <c r="Y1029" s="400"/>
      <c r="Z1029" s="400"/>
      <c r="AA1029" s="400"/>
      <c r="AB1029" s="399"/>
      <c r="AC1029" s="401"/>
      <c r="AD1029" s="401"/>
      <c r="AE1029" s="401"/>
      <c r="AF1029" s="401"/>
      <c r="AG1029" s="401"/>
      <c r="AH1029" s="401"/>
      <c r="AI1029" s="399"/>
    </row>
    <row r="1030" ht="12.0" customHeight="1">
      <c r="A1030" s="399"/>
      <c r="B1030" s="436"/>
      <c r="C1030" s="424"/>
      <c r="D1030" s="399" t="s">
        <v>374</v>
      </c>
      <c r="E1030" s="399"/>
      <c r="F1030" s="399"/>
      <c r="G1030" s="436">
        <v>2.0</v>
      </c>
      <c r="H1030" s="437">
        <v>85.0</v>
      </c>
      <c r="I1030" s="399">
        <v>160.0</v>
      </c>
      <c r="J1030" s="431">
        <v>1.1</v>
      </c>
      <c r="K1030" s="439">
        <v>29920.0</v>
      </c>
      <c r="L1030" s="399">
        <v>352.0</v>
      </c>
      <c r="M1030" s="399"/>
      <c r="N1030" s="399"/>
      <c r="O1030" s="399"/>
      <c r="P1030" s="399"/>
      <c r="Q1030" s="399"/>
      <c r="R1030" s="399"/>
      <c r="S1030" s="400"/>
      <c r="T1030" s="400"/>
      <c r="U1030" s="400"/>
      <c r="V1030" s="400"/>
      <c r="W1030" s="400"/>
      <c r="X1030" s="400"/>
      <c r="Y1030" s="400"/>
      <c r="Z1030" s="400"/>
      <c r="AA1030" s="400"/>
      <c r="AB1030" s="399"/>
      <c r="AC1030" s="401"/>
      <c r="AD1030" s="401"/>
      <c r="AE1030" s="401"/>
      <c r="AF1030" s="401"/>
      <c r="AG1030" s="401"/>
      <c r="AH1030" s="401"/>
      <c r="AI1030" s="399"/>
    </row>
    <row r="1031" ht="12.0" customHeight="1">
      <c r="A1031" s="399"/>
      <c r="B1031" s="436"/>
      <c r="C1031" s="424"/>
      <c r="D1031" s="399" t="s">
        <v>375</v>
      </c>
      <c r="E1031" s="436"/>
      <c r="F1031" s="437"/>
      <c r="G1031" s="435">
        <v>1.0</v>
      </c>
      <c r="H1031" s="437">
        <v>130.0</v>
      </c>
      <c r="I1031" s="399">
        <v>80.0</v>
      </c>
      <c r="J1031" s="431">
        <v>1.1</v>
      </c>
      <c r="K1031" s="439">
        <v>11440.0</v>
      </c>
      <c r="L1031" s="441">
        <v>88.0</v>
      </c>
      <c r="M1031" s="399"/>
      <c r="N1031" s="399"/>
      <c r="O1031" s="399"/>
      <c r="P1031" s="399"/>
      <c r="Q1031" s="399"/>
      <c r="R1031" s="399"/>
      <c r="S1031" s="400"/>
      <c r="T1031" s="400"/>
      <c r="U1031" s="400"/>
      <c r="V1031" s="400"/>
      <c r="W1031" s="400"/>
      <c r="X1031" s="400"/>
      <c r="Y1031" s="400"/>
      <c r="Z1031" s="400"/>
      <c r="AA1031" s="400"/>
      <c r="AB1031" s="399"/>
      <c r="AC1031" s="401"/>
      <c r="AD1031" s="401"/>
      <c r="AE1031" s="401"/>
      <c r="AF1031" s="401"/>
      <c r="AG1031" s="401"/>
      <c r="AH1031" s="401"/>
      <c r="AI1031" s="399"/>
    </row>
    <row r="1032" ht="12.0" customHeight="1">
      <c r="A1032" s="399"/>
      <c r="B1032" s="436"/>
      <c r="C1032" s="424"/>
      <c r="D1032" s="399" t="s">
        <v>1206</v>
      </c>
      <c r="E1032" s="436"/>
      <c r="F1032" s="437"/>
      <c r="G1032" s="435">
        <v>1.0</v>
      </c>
      <c r="H1032" s="437">
        <v>120.0</v>
      </c>
      <c r="I1032" s="441">
        <v>80.0</v>
      </c>
      <c r="J1032" s="431">
        <v>1.1</v>
      </c>
      <c r="K1032" s="440">
        <v>10560.0</v>
      </c>
      <c r="L1032" s="441">
        <v>88.0</v>
      </c>
      <c r="M1032" s="399"/>
      <c r="N1032" s="399"/>
      <c r="O1032" s="399"/>
      <c r="P1032" s="399"/>
      <c r="Q1032" s="399"/>
      <c r="R1032" s="399"/>
      <c r="S1032" s="400"/>
      <c r="T1032" s="400"/>
      <c r="U1032" s="400"/>
      <c r="V1032" s="400"/>
      <c r="W1032" s="400"/>
      <c r="X1032" s="400"/>
      <c r="Y1032" s="400"/>
      <c r="Z1032" s="400"/>
      <c r="AA1032" s="400"/>
      <c r="AB1032" s="399"/>
      <c r="AC1032" s="401"/>
      <c r="AD1032" s="401"/>
      <c r="AE1032" s="401"/>
      <c r="AF1032" s="401"/>
      <c r="AG1032" s="401"/>
      <c r="AH1032" s="401"/>
      <c r="AI1032" s="399"/>
    </row>
    <row r="1033" ht="12.0" customHeight="1">
      <c r="A1033" s="399"/>
      <c r="B1033" s="436"/>
      <c r="C1033" s="424"/>
      <c r="D1033" s="399"/>
      <c r="E1033" s="399"/>
      <c r="F1033" s="399"/>
      <c r="G1033" s="436">
        <v>4.0</v>
      </c>
      <c r="H1033" s="399"/>
      <c r="I1033" s="399">
        <v>320.0</v>
      </c>
      <c r="J1033" s="430"/>
      <c r="K1033" s="439">
        <v>51920.0</v>
      </c>
      <c r="L1033" s="399">
        <v>528.0</v>
      </c>
      <c r="M1033" s="399"/>
      <c r="N1033" s="399"/>
      <c r="O1033" s="399"/>
      <c r="P1033" s="399"/>
      <c r="Q1033" s="399"/>
      <c r="R1033" s="399"/>
      <c r="S1033" s="400"/>
      <c r="T1033" s="400"/>
      <c r="U1033" s="400"/>
      <c r="V1033" s="400"/>
      <c r="W1033" s="400"/>
      <c r="X1033" s="400"/>
      <c r="Y1033" s="400"/>
      <c r="Z1033" s="400"/>
      <c r="AA1033" s="400"/>
      <c r="AB1033" s="399"/>
      <c r="AC1033" s="401"/>
      <c r="AD1033" s="401"/>
      <c r="AE1033" s="401"/>
      <c r="AF1033" s="401"/>
      <c r="AG1033" s="401"/>
      <c r="AH1033" s="401"/>
      <c r="AI1033" s="399"/>
    </row>
    <row r="1034" ht="12.0" customHeight="1">
      <c r="A1034" s="399"/>
      <c r="B1034" s="399"/>
      <c r="C1034" s="399"/>
      <c r="D1034" s="399"/>
      <c r="E1034" s="399"/>
      <c r="F1034" s="399"/>
      <c r="G1034" s="399"/>
      <c r="H1034" s="399"/>
      <c r="I1034" s="399"/>
      <c r="J1034" s="399"/>
      <c r="K1034" s="399"/>
      <c r="L1034" s="399"/>
      <c r="M1034" s="399"/>
      <c r="N1034" s="399"/>
      <c r="O1034" s="399"/>
      <c r="P1034" s="399"/>
      <c r="Q1034" s="399"/>
      <c r="R1034" s="399"/>
      <c r="S1034" s="400"/>
      <c r="T1034" s="399"/>
      <c r="U1034" s="400"/>
      <c r="V1034" s="400"/>
      <c r="W1034" s="400"/>
      <c r="X1034" s="400"/>
      <c r="Y1034" s="400"/>
      <c r="Z1034" s="400"/>
      <c r="AA1034" s="400"/>
      <c r="AB1034" s="399"/>
      <c r="AC1034" s="401"/>
      <c r="AD1034" s="401"/>
      <c r="AE1034" s="401"/>
      <c r="AF1034" s="401"/>
      <c r="AG1034" s="401"/>
      <c r="AH1034" s="401"/>
      <c r="AI1034" s="399"/>
    </row>
    <row r="1035" ht="12.0" customHeight="1">
      <c r="A1035" s="399"/>
      <c r="B1035" s="399"/>
      <c r="C1035" s="399"/>
      <c r="D1035" s="399"/>
      <c r="E1035" s="399"/>
      <c r="F1035" s="399"/>
      <c r="G1035" s="399"/>
      <c r="H1035" s="399"/>
      <c r="I1035" s="399"/>
      <c r="J1035" s="399"/>
      <c r="K1035" s="399"/>
      <c r="L1035" s="399"/>
      <c r="M1035" s="399"/>
      <c r="N1035" s="399"/>
      <c r="O1035" s="399"/>
      <c r="P1035" s="399"/>
      <c r="Q1035" s="399"/>
      <c r="R1035" s="399"/>
      <c r="S1035" s="400"/>
      <c r="T1035" s="399"/>
      <c r="U1035" s="400"/>
      <c r="V1035" s="400"/>
      <c r="W1035" s="400"/>
      <c r="X1035" s="400"/>
      <c r="Y1035" s="400"/>
      <c r="Z1035" s="400"/>
      <c r="AA1035" s="400"/>
      <c r="AB1035" s="399"/>
      <c r="AC1035" s="401"/>
      <c r="AD1035" s="401"/>
      <c r="AE1035" s="401"/>
      <c r="AF1035" s="401"/>
      <c r="AG1035" s="401"/>
      <c r="AH1035" s="401"/>
      <c r="AI1035" s="399"/>
    </row>
    <row r="1036" ht="12.0" customHeight="1">
      <c r="A1036" s="399"/>
      <c r="B1036" s="399"/>
      <c r="C1036" s="401" t="s">
        <v>1192</v>
      </c>
      <c r="D1036" s="401"/>
      <c r="E1036" s="401"/>
      <c r="F1036" s="401"/>
      <c r="G1036" s="401"/>
      <c r="H1036" s="401"/>
      <c r="I1036" s="399"/>
      <c r="J1036" s="399"/>
      <c r="K1036" s="399"/>
      <c r="L1036" s="399"/>
      <c r="M1036" s="399"/>
      <c r="N1036" s="399"/>
      <c r="O1036" s="399"/>
      <c r="P1036" s="399"/>
      <c r="Q1036" s="399"/>
      <c r="R1036" s="399"/>
      <c r="S1036" s="400"/>
      <c r="T1036" s="399"/>
      <c r="U1036" s="400"/>
      <c r="V1036" s="400"/>
      <c r="W1036" s="400"/>
      <c r="X1036" s="400"/>
      <c r="Y1036" s="400"/>
      <c r="Z1036" s="400"/>
      <c r="AA1036" s="400"/>
      <c r="AB1036" s="399"/>
      <c r="AC1036" s="401"/>
      <c r="AD1036" s="401"/>
      <c r="AE1036" s="401"/>
      <c r="AF1036" s="401"/>
      <c r="AG1036" s="401"/>
      <c r="AH1036" s="401"/>
      <c r="AI1036" s="399"/>
    </row>
    <row r="1037" ht="12.0" customHeight="1">
      <c r="A1037" s="399"/>
      <c r="B1037" s="399"/>
      <c r="C1037" s="401"/>
      <c r="D1037" s="401"/>
      <c r="E1037" s="401"/>
      <c r="F1037" s="401"/>
      <c r="G1037" s="401"/>
      <c r="H1037" s="401"/>
      <c r="I1037" s="399"/>
      <c r="J1037" s="399"/>
      <c r="K1037" s="399"/>
      <c r="L1037" s="399"/>
      <c r="M1037" s="399"/>
      <c r="N1037" s="399"/>
      <c r="O1037" s="399"/>
      <c r="P1037" s="399"/>
      <c r="Q1037" s="399"/>
      <c r="R1037" s="399"/>
      <c r="S1037" s="400"/>
      <c r="T1037" s="399"/>
      <c r="U1037" s="400"/>
      <c r="V1037" s="400"/>
      <c r="W1037" s="400"/>
      <c r="X1037" s="400"/>
      <c r="Y1037" s="400"/>
      <c r="Z1037" s="400"/>
      <c r="AA1037" s="400"/>
      <c r="AB1037" s="399"/>
      <c r="AC1037" s="401"/>
      <c r="AD1037" s="401"/>
      <c r="AE1037" s="401"/>
      <c r="AF1037" s="401"/>
      <c r="AG1037" s="401"/>
      <c r="AH1037" s="401"/>
      <c r="AI1037" s="399"/>
    </row>
    <row r="1038" ht="12.0" customHeight="1">
      <c r="A1038" s="399"/>
      <c r="B1038" s="399"/>
      <c r="C1038" s="514" t="s">
        <v>298</v>
      </c>
      <c r="D1038" s="401"/>
      <c r="E1038" s="401"/>
      <c r="F1038" s="515" t="s">
        <v>357</v>
      </c>
      <c r="G1038" s="516" t="s">
        <v>155</v>
      </c>
      <c r="H1038" s="401"/>
      <c r="I1038" s="399"/>
      <c r="J1038" s="399"/>
      <c r="K1038" s="399"/>
      <c r="L1038" s="399"/>
      <c r="M1038" s="399"/>
      <c r="N1038" s="399"/>
      <c r="O1038" s="399"/>
      <c r="P1038" s="399"/>
      <c r="Q1038" s="399"/>
      <c r="R1038" s="399"/>
      <c r="S1038" s="400"/>
      <c r="T1038" s="399"/>
      <c r="U1038" s="400"/>
      <c r="V1038" s="400"/>
      <c r="W1038" s="400"/>
      <c r="X1038" s="400"/>
      <c r="Y1038" s="400"/>
      <c r="Z1038" s="400"/>
      <c r="AA1038" s="400"/>
      <c r="AB1038" s="399"/>
      <c r="AC1038" s="401"/>
      <c r="AD1038" s="401"/>
      <c r="AE1038" s="401"/>
      <c r="AF1038" s="401"/>
      <c r="AG1038" s="401"/>
      <c r="AH1038" s="401"/>
      <c r="AI1038" s="399"/>
    </row>
    <row r="1039" ht="12.0" customHeight="1">
      <c r="A1039" s="399"/>
      <c r="B1039" s="399"/>
      <c r="C1039" s="401" t="s">
        <v>1193</v>
      </c>
      <c r="D1039" s="401"/>
      <c r="E1039" s="401"/>
      <c r="F1039" s="407">
        <f>F1040</f>
        <v>12</v>
      </c>
      <c r="G1039" s="517">
        <v>70.0</v>
      </c>
      <c r="H1039" s="428">
        <f t="shared" ref="H1039:H1040" si="5">G1039*F1039</f>
        <v>840</v>
      </c>
      <c r="I1039" s="399"/>
      <c r="J1039" s="399"/>
      <c r="K1039" s="399"/>
      <c r="L1039" s="399"/>
      <c r="M1039" s="399"/>
      <c r="N1039" s="399"/>
      <c r="O1039" s="399"/>
      <c r="P1039" s="399"/>
      <c r="Q1039" s="399"/>
      <c r="R1039" s="399"/>
      <c r="S1039" s="400"/>
      <c r="T1039" s="399"/>
      <c r="U1039" s="400"/>
      <c r="V1039" s="400"/>
      <c r="W1039" s="400"/>
      <c r="X1039" s="400"/>
      <c r="Y1039" s="400"/>
      <c r="Z1039" s="400"/>
      <c r="AA1039" s="400"/>
      <c r="AB1039" s="399"/>
      <c r="AC1039" s="401"/>
      <c r="AD1039" s="401"/>
      <c r="AE1039" s="401"/>
      <c r="AF1039" s="401"/>
      <c r="AG1039" s="401"/>
      <c r="AH1039" s="401"/>
      <c r="AI1039" s="399"/>
    </row>
    <row r="1040" ht="12.0" customHeight="1">
      <c r="A1040" s="399"/>
      <c r="B1040" s="399"/>
      <c r="C1040" s="401" t="s">
        <v>589</v>
      </c>
      <c r="D1040" s="401"/>
      <c r="E1040" s="401"/>
      <c r="F1040" s="516">
        <v>12.0</v>
      </c>
      <c r="G1040" s="517">
        <v>45.0</v>
      </c>
      <c r="H1040" s="570">
        <f t="shared" si="5"/>
        <v>540</v>
      </c>
      <c r="I1040" s="399"/>
      <c r="J1040" s="399"/>
      <c r="K1040" s="399"/>
      <c r="L1040" s="399"/>
      <c r="M1040" s="399"/>
      <c r="N1040" s="399"/>
      <c r="O1040" s="399"/>
      <c r="P1040" s="399"/>
      <c r="Q1040" s="399"/>
      <c r="R1040" s="399"/>
      <c r="S1040" s="400"/>
      <c r="T1040" s="399"/>
      <c r="U1040" s="400"/>
      <c r="V1040" s="400"/>
      <c r="W1040" s="400"/>
      <c r="X1040" s="400"/>
      <c r="Y1040" s="400"/>
      <c r="Z1040" s="400"/>
      <c r="AA1040" s="400"/>
      <c r="AB1040" s="399"/>
      <c r="AC1040" s="401"/>
      <c r="AD1040" s="401"/>
      <c r="AE1040" s="401"/>
      <c r="AF1040" s="401"/>
      <c r="AG1040" s="401"/>
      <c r="AH1040" s="401"/>
      <c r="AI1040" s="399"/>
    </row>
    <row r="1041" ht="12.0" customHeight="1">
      <c r="A1041" s="399"/>
      <c r="B1041" s="399"/>
      <c r="C1041" s="401"/>
      <c r="D1041" s="401"/>
      <c r="E1041" s="401"/>
      <c r="F1041" s="407">
        <f>SUM(F1040)</f>
        <v>12</v>
      </c>
      <c r="G1041" s="401"/>
      <c r="H1041" s="428">
        <f>SUM(H1039:H1040)</f>
        <v>1380</v>
      </c>
      <c r="I1041" s="399"/>
      <c r="J1041" s="399"/>
      <c r="K1041" s="399"/>
      <c r="L1041" s="399"/>
      <c r="M1041" s="399"/>
      <c r="N1041" s="399"/>
      <c r="O1041" s="399"/>
      <c r="P1041" s="399"/>
      <c r="Q1041" s="399"/>
      <c r="R1041" s="399"/>
      <c r="S1041" s="400"/>
      <c r="T1041" s="399"/>
      <c r="U1041" s="400"/>
      <c r="V1041" s="400"/>
      <c r="W1041" s="400"/>
      <c r="X1041" s="400"/>
      <c r="Y1041" s="400"/>
      <c r="Z1041" s="400"/>
      <c r="AA1041" s="400"/>
      <c r="AB1041" s="399"/>
      <c r="AC1041" s="401"/>
      <c r="AD1041" s="401"/>
      <c r="AE1041" s="401"/>
      <c r="AF1041" s="401"/>
      <c r="AG1041" s="401"/>
      <c r="AH1041" s="401"/>
      <c r="AI1041" s="399"/>
    </row>
    <row r="1042" ht="12.0" customHeight="1">
      <c r="A1042" s="399"/>
      <c r="B1042" s="399"/>
      <c r="C1042" s="401"/>
      <c r="D1042" s="401"/>
      <c r="E1042" s="401"/>
      <c r="F1042" s="401"/>
      <c r="G1042" s="401"/>
      <c r="H1042" s="401"/>
      <c r="I1042" s="399"/>
      <c r="J1042" s="399"/>
      <c r="K1042" s="399"/>
      <c r="L1042" s="399"/>
      <c r="M1042" s="399"/>
      <c r="N1042" s="399"/>
      <c r="O1042" s="399"/>
      <c r="P1042" s="399"/>
      <c r="Q1042" s="399"/>
      <c r="R1042" s="399"/>
      <c r="S1042" s="400"/>
      <c r="T1042" s="399"/>
      <c r="U1042" s="400"/>
      <c r="V1042" s="400"/>
      <c r="W1042" s="400"/>
      <c r="X1042" s="400"/>
      <c r="Y1042" s="400"/>
      <c r="Z1042" s="400"/>
      <c r="AA1042" s="400"/>
      <c r="AB1042" s="399"/>
      <c r="AC1042" s="401"/>
      <c r="AD1042" s="401"/>
      <c r="AE1042" s="401"/>
      <c r="AF1042" s="401"/>
      <c r="AG1042" s="401"/>
      <c r="AH1042" s="401"/>
      <c r="AI1042" s="399"/>
    </row>
    <row r="1043" ht="12.0" customHeight="1">
      <c r="A1043" s="399"/>
      <c r="B1043" s="399"/>
      <c r="C1043" s="401" t="s">
        <v>1194</v>
      </c>
      <c r="D1043" s="401"/>
      <c r="E1043" s="401"/>
      <c r="F1043" s="401"/>
      <c r="G1043" s="401"/>
      <c r="H1043" s="401"/>
      <c r="I1043" s="399"/>
      <c r="J1043" s="399"/>
      <c r="K1043" s="399"/>
      <c r="L1043" s="399"/>
      <c r="M1043" s="399"/>
      <c r="N1043" s="399"/>
      <c r="O1043" s="399"/>
      <c r="P1043" s="399"/>
      <c r="Q1043" s="399"/>
      <c r="R1043" s="399"/>
      <c r="S1043" s="400"/>
      <c r="T1043" s="399"/>
      <c r="U1043" s="400"/>
      <c r="V1043" s="400"/>
      <c r="W1043" s="400"/>
      <c r="X1043" s="400"/>
      <c r="Y1043" s="400"/>
      <c r="Z1043" s="400"/>
      <c r="AA1043" s="400"/>
      <c r="AB1043" s="399"/>
      <c r="AC1043" s="401"/>
      <c r="AD1043" s="401"/>
      <c r="AE1043" s="401"/>
      <c r="AF1043" s="401"/>
      <c r="AG1043" s="401"/>
      <c r="AH1043" s="401"/>
      <c r="AI1043" s="399"/>
    </row>
    <row r="1044" ht="12.0" customHeight="1">
      <c r="A1044" s="399"/>
      <c r="B1044" s="399"/>
      <c r="C1044" s="401"/>
      <c r="D1044" s="401"/>
      <c r="E1044" s="401"/>
      <c r="F1044" s="401"/>
      <c r="G1044" s="401"/>
      <c r="H1044" s="401"/>
      <c r="I1044" s="399"/>
      <c r="J1044" s="399"/>
      <c r="K1044" s="399"/>
      <c r="L1044" s="399"/>
      <c r="M1044" s="399"/>
      <c r="N1044" s="399"/>
      <c r="O1044" s="399"/>
      <c r="P1044" s="399"/>
      <c r="Q1044" s="399"/>
      <c r="R1044" s="399"/>
      <c r="S1044" s="400"/>
      <c r="T1044" s="399"/>
      <c r="U1044" s="400"/>
      <c r="V1044" s="400"/>
      <c r="W1044" s="400"/>
      <c r="X1044" s="400"/>
      <c r="Y1044" s="400"/>
      <c r="Z1044" s="400"/>
      <c r="AA1044" s="400"/>
      <c r="AB1044" s="399"/>
      <c r="AC1044" s="401"/>
      <c r="AD1044" s="401"/>
      <c r="AE1044" s="401"/>
      <c r="AF1044" s="401"/>
      <c r="AG1044" s="401"/>
      <c r="AH1044" s="401"/>
      <c r="AI1044" s="399"/>
    </row>
    <row r="1045" ht="12.0" customHeight="1">
      <c r="A1045" s="399"/>
      <c r="B1045" s="399"/>
      <c r="C1045" s="514" t="s">
        <v>298</v>
      </c>
      <c r="D1045" s="401"/>
      <c r="E1045" s="401"/>
      <c r="F1045" s="515" t="s">
        <v>357</v>
      </c>
      <c r="G1045" s="516" t="s">
        <v>155</v>
      </c>
      <c r="H1045" s="401"/>
      <c r="I1045" s="399"/>
      <c r="J1045" s="399"/>
      <c r="K1045" s="399"/>
      <c r="L1045" s="399"/>
      <c r="M1045" s="399"/>
      <c r="N1045" s="399"/>
      <c r="O1045" s="399"/>
      <c r="P1045" s="399"/>
      <c r="Q1045" s="399"/>
      <c r="R1045" s="399"/>
      <c r="S1045" s="400"/>
      <c r="T1045" s="399"/>
      <c r="U1045" s="400"/>
      <c r="V1045" s="400"/>
      <c r="W1045" s="400"/>
      <c r="X1045" s="400"/>
      <c r="Y1045" s="400"/>
      <c r="Z1045" s="400"/>
      <c r="AA1045" s="400"/>
      <c r="AB1045" s="399"/>
      <c r="AC1045" s="401"/>
      <c r="AD1045" s="401"/>
      <c r="AE1045" s="401"/>
      <c r="AF1045" s="401"/>
      <c r="AG1045" s="401"/>
      <c r="AH1045" s="401"/>
      <c r="AI1045" s="399"/>
    </row>
    <row r="1046" ht="12.0" customHeight="1">
      <c r="A1046" s="399"/>
      <c r="B1046" s="399"/>
      <c r="C1046" s="401" t="s">
        <v>1193</v>
      </c>
      <c r="D1046" s="401"/>
      <c r="E1046" s="401"/>
      <c r="F1046" s="407">
        <f>F1047</f>
        <v>12</v>
      </c>
      <c r="G1046" s="517">
        <v>70.0</v>
      </c>
      <c r="H1046" s="428">
        <f t="shared" ref="H1046:H1047" si="6">G1046*F1046</f>
        <v>840</v>
      </c>
      <c r="I1046" s="399"/>
      <c r="J1046" s="399"/>
      <c r="K1046" s="399"/>
      <c r="L1046" s="399"/>
      <c r="M1046" s="399"/>
      <c r="N1046" s="399"/>
      <c r="O1046" s="399"/>
      <c r="P1046" s="399"/>
      <c r="Q1046" s="399"/>
      <c r="R1046" s="399"/>
      <c r="S1046" s="400"/>
      <c r="T1046" s="399"/>
      <c r="U1046" s="400"/>
      <c r="V1046" s="400"/>
      <c r="W1046" s="400"/>
      <c r="X1046" s="400"/>
      <c r="Y1046" s="400"/>
      <c r="Z1046" s="400"/>
      <c r="AA1046" s="400"/>
      <c r="AB1046" s="399"/>
      <c r="AC1046" s="401"/>
      <c r="AD1046" s="401"/>
      <c r="AE1046" s="401"/>
      <c r="AF1046" s="401"/>
      <c r="AG1046" s="401"/>
      <c r="AH1046" s="401"/>
      <c r="AI1046" s="399"/>
    </row>
    <row r="1047" ht="12.0" customHeight="1">
      <c r="A1047" s="399"/>
      <c r="B1047" s="399"/>
      <c r="C1047" s="401" t="s">
        <v>589</v>
      </c>
      <c r="D1047" s="401"/>
      <c r="E1047" s="401"/>
      <c r="F1047" s="516">
        <v>12.0</v>
      </c>
      <c r="G1047" s="517">
        <v>45.0</v>
      </c>
      <c r="H1047" s="570">
        <f t="shared" si="6"/>
        <v>540</v>
      </c>
      <c r="I1047" s="399"/>
      <c r="J1047" s="399"/>
      <c r="K1047" s="399"/>
      <c r="L1047" s="399"/>
      <c r="M1047" s="399"/>
      <c r="N1047" s="399"/>
      <c r="O1047" s="399"/>
      <c r="P1047" s="399"/>
      <c r="Q1047" s="399"/>
      <c r="R1047" s="399"/>
      <c r="S1047" s="400"/>
      <c r="T1047" s="399"/>
      <c r="U1047" s="400"/>
      <c r="V1047" s="400"/>
      <c r="W1047" s="400"/>
      <c r="X1047" s="400"/>
      <c r="Y1047" s="400"/>
      <c r="Z1047" s="400"/>
      <c r="AA1047" s="400"/>
      <c r="AB1047" s="399"/>
      <c r="AC1047" s="401"/>
      <c r="AD1047" s="401"/>
      <c r="AE1047" s="401"/>
      <c r="AF1047" s="401"/>
      <c r="AG1047" s="401"/>
      <c r="AH1047" s="401"/>
      <c r="AI1047" s="399"/>
    </row>
    <row r="1048" ht="12.0" customHeight="1">
      <c r="A1048" s="399"/>
      <c r="B1048" s="399"/>
      <c r="C1048" s="401"/>
      <c r="D1048" s="401"/>
      <c r="E1048" s="401"/>
      <c r="F1048" s="407">
        <f>SUM(F1047)</f>
        <v>12</v>
      </c>
      <c r="G1048" s="401"/>
      <c r="H1048" s="428">
        <f>SUM(H1046:H1047)</f>
        <v>1380</v>
      </c>
      <c r="I1048" s="399"/>
      <c r="J1048" s="399"/>
      <c r="K1048" s="399"/>
      <c r="L1048" s="399"/>
      <c r="M1048" s="399"/>
      <c r="N1048" s="399"/>
      <c r="O1048" s="399"/>
      <c r="P1048" s="399"/>
      <c r="Q1048" s="399"/>
      <c r="R1048" s="399"/>
      <c r="S1048" s="400"/>
      <c r="T1048" s="399"/>
      <c r="U1048" s="400"/>
      <c r="V1048" s="400"/>
      <c r="W1048" s="400"/>
      <c r="X1048" s="400"/>
      <c r="Y1048" s="400"/>
      <c r="Z1048" s="400"/>
      <c r="AA1048" s="400"/>
      <c r="AB1048" s="399"/>
      <c r="AC1048" s="401"/>
      <c r="AD1048" s="401"/>
      <c r="AE1048" s="401"/>
      <c r="AF1048" s="401"/>
      <c r="AG1048" s="401"/>
      <c r="AH1048" s="401"/>
      <c r="AI1048" s="399"/>
    </row>
    <row r="1049" ht="12.0" customHeight="1">
      <c r="A1049" s="399"/>
      <c r="B1049" s="399"/>
      <c r="C1049" s="399"/>
      <c r="D1049" s="399"/>
      <c r="E1049" s="399"/>
      <c r="F1049" s="399"/>
      <c r="G1049" s="399"/>
      <c r="H1049" s="399"/>
      <c r="I1049" s="399"/>
      <c r="J1049" s="399"/>
      <c r="K1049" s="399"/>
      <c r="L1049" s="399"/>
      <c r="M1049" s="399"/>
      <c r="N1049" s="399"/>
      <c r="O1049" s="399"/>
      <c r="P1049" s="399"/>
      <c r="Q1049" s="399"/>
      <c r="R1049" s="399"/>
      <c r="S1049" s="400"/>
      <c r="T1049" s="399"/>
      <c r="U1049" s="400"/>
      <c r="V1049" s="400"/>
      <c r="W1049" s="400"/>
      <c r="X1049" s="400"/>
      <c r="Y1049" s="400"/>
      <c r="Z1049" s="400"/>
      <c r="AA1049" s="400"/>
      <c r="AB1049" s="399"/>
      <c r="AC1049" s="401"/>
      <c r="AD1049" s="401"/>
      <c r="AE1049" s="401"/>
      <c r="AF1049" s="401"/>
      <c r="AG1049" s="401"/>
      <c r="AH1049" s="401"/>
      <c r="AI1049" s="399"/>
    </row>
    <row r="1050" ht="12.0" customHeight="1">
      <c r="A1050" s="399"/>
      <c r="B1050" s="399"/>
      <c r="C1050" s="399"/>
      <c r="D1050" s="399"/>
      <c r="E1050" s="399" t="s">
        <v>903</v>
      </c>
      <c r="F1050" s="399"/>
      <c r="G1050" s="399"/>
      <c r="H1050" s="399"/>
      <c r="I1050" s="399"/>
      <c r="J1050" s="399"/>
      <c r="K1050" s="399"/>
      <c r="L1050" s="399"/>
      <c r="M1050" s="399"/>
      <c r="N1050" s="399"/>
      <c r="O1050" s="399"/>
      <c r="P1050" s="399"/>
      <c r="Q1050" s="399"/>
      <c r="R1050" s="399"/>
      <c r="S1050" s="400"/>
      <c r="T1050" s="399"/>
      <c r="U1050" s="400"/>
      <c r="V1050" s="400"/>
      <c r="W1050" s="400"/>
      <c r="X1050" s="400"/>
      <c r="Y1050" s="400"/>
      <c r="Z1050" s="400"/>
      <c r="AA1050" s="400"/>
      <c r="AB1050" s="399"/>
      <c r="AC1050" s="401"/>
      <c r="AD1050" s="401"/>
      <c r="AE1050" s="401"/>
      <c r="AF1050" s="401"/>
      <c r="AG1050" s="401"/>
      <c r="AH1050" s="401"/>
      <c r="AI1050" s="399"/>
    </row>
    <row r="1051" ht="12.0" customHeight="1">
      <c r="A1051" s="399"/>
      <c r="B1051" s="399"/>
      <c r="C1051" s="399"/>
      <c r="D1051" s="399"/>
      <c r="E1051" s="401" t="s">
        <v>477</v>
      </c>
      <c r="F1051" s="399"/>
      <c r="G1051" s="399"/>
      <c r="H1051" s="399"/>
      <c r="I1051" s="399"/>
      <c r="J1051" s="399"/>
      <c r="K1051" s="399"/>
      <c r="L1051" s="399"/>
      <c r="M1051" s="399"/>
      <c r="N1051" s="399"/>
      <c r="O1051" s="399"/>
      <c r="P1051" s="399"/>
      <c r="Q1051" s="399"/>
      <c r="R1051" s="399"/>
      <c r="S1051" s="400"/>
      <c r="T1051" s="399"/>
      <c r="U1051" s="400"/>
      <c r="V1051" s="400"/>
      <c r="W1051" s="400"/>
      <c r="X1051" s="400"/>
      <c r="Y1051" s="400"/>
      <c r="Z1051" s="400"/>
      <c r="AA1051" s="400"/>
      <c r="AB1051" s="399"/>
      <c r="AC1051" s="428">
        <f t="shared" ref="AC1051:AC1052" si="7">AVERAGE(AC275,AC402,AC463,AC573)</f>
        <v>8.848911176</v>
      </c>
      <c r="AD1051" s="476" t="s">
        <v>622</v>
      </c>
      <c r="AE1051" s="571">
        <f>AVERAGE(AE275,AE402,AE463,AE573)</f>
        <v>0.113329846</v>
      </c>
      <c r="AF1051" s="571"/>
      <c r="AG1051" s="571"/>
      <c r="AH1051" s="492"/>
      <c r="AI1051" s="399"/>
    </row>
    <row r="1052" ht="12.0" customHeight="1">
      <c r="A1052" s="399"/>
      <c r="B1052" s="399"/>
      <c r="C1052" s="399"/>
      <c r="D1052" s="399"/>
      <c r="E1052" s="401" t="s">
        <v>510</v>
      </c>
      <c r="F1052" s="399"/>
      <c r="G1052" s="399"/>
      <c r="H1052" s="399"/>
      <c r="I1052" s="399"/>
      <c r="J1052" s="399"/>
      <c r="K1052" s="399"/>
      <c r="L1052" s="399"/>
      <c r="M1052" s="399"/>
      <c r="N1052" s="399"/>
      <c r="O1052" s="399"/>
      <c r="P1052" s="399"/>
      <c r="Q1052" s="399"/>
      <c r="R1052" s="399"/>
      <c r="S1052" s="400"/>
      <c r="T1052" s="399"/>
      <c r="U1052" s="400"/>
      <c r="V1052" s="400"/>
      <c r="W1052" s="400"/>
      <c r="X1052" s="400"/>
      <c r="Y1052" s="400"/>
      <c r="Z1052" s="400"/>
      <c r="AA1052" s="400"/>
      <c r="AB1052" s="399"/>
      <c r="AC1052" s="428">
        <f t="shared" si="7"/>
        <v>0.1877002861</v>
      </c>
      <c r="AD1052" s="476" t="s">
        <v>622</v>
      </c>
      <c r="AE1052" s="571"/>
      <c r="AF1052" s="571"/>
      <c r="AG1052" s="571">
        <f>AVERAGE(AG276,AG403,AG464,AG574)</f>
        <v>0.002137814305</v>
      </c>
      <c r="AH1052" s="492"/>
      <c r="AI1052" s="399"/>
    </row>
    <row r="1053" ht="12.0" customHeight="1">
      <c r="A1053" s="399"/>
      <c r="B1053" s="399"/>
      <c r="C1053" s="399"/>
      <c r="D1053" s="399"/>
      <c r="E1053" s="401" t="s">
        <v>511</v>
      </c>
      <c r="F1053" s="399"/>
      <c r="G1053" s="399"/>
      <c r="H1053" s="399"/>
      <c r="I1053" s="399"/>
      <c r="J1053" s="399"/>
      <c r="K1053" s="399"/>
      <c r="L1053" s="399"/>
      <c r="M1053" s="399"/>
      <c r="N1053" s="399"/>
      <c r="O1053" s="399"/>
      <c r="P1053" s="399"/>
      <c r="Q1053" s="399"/>
      <c r="R1053" s="399"/>
      <c r="S1053" s="400"/>
      <c r="T1053" s="399"/>
      <c r="U1053" s="400"/>
      <c r="V1053" s="400"/>
      <c r="W1053" s="400"/>
      <c r="X1053" s="400"/>
      <c r="Y1053" s="400"/>
      <c r="Z1053" s="400"/>
      <c r="AA1053" s="400"/>
      <c r="AB1053" s="399"/>
      <c r="AC1053" s="428">
        <f>AVERAGE(AC277,AC465,AC575)</f>
        <v>0</v>
      </c>
      <c r="AD1053" s="476" t="s">
        <v>622</v>
      </c>
      <c r="AE1053" s="571"/>
      <c r="AF1053" s="571">
        <f>AVERAGE(AF277,AF465,AF575)</f>
        <v>0</v>
      </c>
      <c r="AG1053" s="571"/>
      <c r="AH1053" s="492"/>
      <c r="AI1053" s="399"/>
    </row>
    <row r="1054" ht="12.0" customHeight="1">
      <c r="A1054" s="399"/>
      <c r="B1054" s="399"/>
      <c r="C1054" s="399"/>
      <c r="D1054" s="399"/>
      <c r="E1054" s="401" t="s">
        <v>483</v>
      </c>
      <c r="F1054" s="399"/>
      <c r="G1054" s="399"/>
      <c r="H1054" s="399"/>
      <c r="I1054" s="399"/>
      <c r="J1054" s="399"/>
      <c r="K1054" s="399"/>
      <c r="L1054" s="399"/>
      <c r="M1054" s="399"/>
      <c r="N1054" s="399"/>
      <c r="O1054" s="399"/>
      <c r="P1054" s="399"/>
      <c r="Q1054" s="399"/>
      <c r="R1054" s="399"/>
      <c r="S1054" s="400"/>
      <c r="T1054" s="399"/>
      <c r="U1054" s="400"/>
      <c r="V1054" s="400"/>
      <c r="W1054" s="400"/>
      <c r="X1054" s="400"/>
      <c r="Y1054" s="400"/>
      <c r="Z1054" s="400"/>
      <c r="AA1054" s="400"/>
      <c r="AB1054" s="399"/>
      <c r="AC1054" s="428"/>
      <c r="AD1054" s="401"/>
      <c r="AE1054" s="492"/>
      <c r="AF1054" s="492"/>
      <c r="AG1054" s="492"/>
      <c r="AH1054" s="492"/>
      <c r="AI1054" s="399"/>
    </row>
    <row r="1055" ht="12.0" customHeight="1">
      <c r="A1055" s="399"/>
      <c r="B1055" s="399"/>
      <c r="C1055" s="399"/>
      <c r="D1055" s="399"/>
      <c r="E1055" s="401" t="s">
        <v>442</v>
      </c>
      <c r="F1055" s="399"/>
      <c r="G1055" s="399"/>
      <c r="H1055" s="399"/>
      <c r="I1055" s="399"/>
      <c r="J1055" s="399"/>
      <c r="K1055" s="399"/>
      <c r="L1055" s="399"/>
      <c r="M1055" s="399"/>
      <c r="N1055" s="399"/>
      <c r="O1055" s="399"/>
      <c r="P1055" s="399"/>
      <c r="Q1055" s="399"/>
      <c r="R1055" s="399"/>
      <c r="S1055" s="400"/>
      <c r="T1055" s="399"/>
      <c r="U1055" s="400"/>
      <c r="V1055" s="400"/>
      <c r="W1055" s="400"/>
      <c r="X1055" s="400"/>
      <c r="Y1055" s="400"/>
      <c r="Z1055" s="400"/>
      <c r="AA1055" s="400"/>
      <c r="AB1055" s="399"/>
      <c r="AC1055" s="428">
        <f t="shared" ref="AC1055:AC1056" si="8">AVERAGE(AC300,AC445,AC553)</f>
        <v>143.2531558</v>
      </c>
      <c r="AD1055" s="476" t="s">
        <v>618</v>
      </c>
      <c r="AE1055" s="571">
        <f t="shared" ref="AE1055:AE1056" si="9">AVERAGE(AE300,AE445,AE553)</f>
        <v>1.311758175</v>
      </c>
      <c r="AF1055" s="571" t="s">
        <v>619</v>
      </c>
      <c r="AG1055" s="571"/>
      <c r="AH1055" s="428"/>
      <c r="AI1055" s="399"/>
    </row>
    <row r="1056" ht="12.0" customHeight="1">
      <c r="A1056" s="399"/>
      <c r="B1056" s="399"/>
      <c r="C1056" s="399"/>
      <c r="D1056" s="399"/>
      <c r="E1056" s="401" t="s">
        <v>445</v>
      </c>
      <c r="F1056" s="399"/>
      <c r="G1056" s="399"/>
      <c r="H1056" s="399"/>
      <c r="I1056" s="399"/>
      <c r="J1056" s="399"/>
      <c r="K1056" s="399"/>
      <c r="L1056" s="399"/>
      <c r="M1056" s="399"/>
      <c r="N1056" s="399"/>
      <c r="O1056" s="399"/>
      <c r="P1056" s="399"/>
      <c r="Q1056" s="399"/>
      <c r="R1056" s="399"/>
      <c r="S1056" s="400"/>
      <c r="T1056" s="399"/>
      <c r="U1056" s="400"/>
      <c r="V1056" s="400"/>
      <c r="W1056" s="400"/>
      <c r="X1056" s="400"/>
      <c r="Y1056" s="400"/>
      <c r="Z1056" s="400"/>
      <c r="AA1056" s="400"/>
      <c r="AB1056" s="399"/>
      <c r="AC1056" s="428">
        <f t="shared" si="8"/>
        <v>2.859609023</v>
      </c>
      <c r="AD1056" s="476" t="s">
        <v>622</v>
      </c>
      <c r="AE1056" s="571">
        <f t="shared" si="9"/>
        <v>0.04632408226</v>
      </c>
      <c r="AF1056" s="571" t="s">
        <v>623</v>
      </c>
      <c r="AG1056" s="571"/>
      <c r="AH1056" s="401"/>
      <c r="AI1056" s="399"/>
    </row>
    <row r="1057" ht="12.0" customHeight="1">
      <c r="A1057" s="399"/>
      <c r="B1057" s="399"/>
      <c r="C1057" s="399"/>
      <c r="D1057" s="399"/>
      <c r="E1057" s="424" t="s">
        <v>321</v>
      </c>
      <c r="F1057" s="399"/>
      <c r="G1057" s="399"/>
      <c r="H1057" s="399"/>
      <c r="I1057" s="399"/>
      <c r="J1057" s="399"/>
      <c r="K1057" s="399"/>
      <c r="L1057" s="399"/>
      <c r="M1057" s="399"/>
      <c r="N1057" s="399"/>
      <c r="O1057" s="399"/>
      <c r="P1057" s="399"/>
      <c r="Q1057" s="399"/>
      <c r="R1057" s="399"/>
      <c r="S1057" s="400"/>
      <c r="T1057" s="399"/>
      <c r="U1057" s="400"/>
      <c r="V1057" s="400"/>
      <c r="W1057" s="400"/>
      <c r="X1057" s="400"/>
      <c r="Y1057" s="400"/>
      <c r="Z1057" s="400"/>
      <c r="AA1057" s="400"/>
      <c r="AB1057" s="399"/>
      <c r="AC1057" s="401"/>
      <c r="AD1057" s="401"/>
      <c r="AE1057" s="571"/>
      <c r="AF1057" s="571"/>
      <c r="AG1057" s="571"/>
      <c r="AH1057" s="428"/>
      <c r="AI1057" s="399"/>
    </row>
    <row r="1058" ht="12.0" customHeight="1">
      <c r="A1058" s="399"/>
      <c r="B1058" s="399"/>
      <c r="C1058" s="399"/>
      <c r="D1058" s="399"/>
      <c r="E1058" s="401" t="s">
        <v>477</v>
      </c>
      <c r="F1058" s="399"/>
      <c r="G1058" s="399"/>
      <c r="H1058" s="399"/>
      <c r="I1058" s="399"/>
      <c r="J1058" s="399"/>
      <c r="K1058" s="399"/>
      <c r="L1058" s="399"/>
      <c r="M1058" s="399"/>
      <c r="N1058" s="399"/>
      <c r="O1058" s="399"/>
      <c r="P1058" s="399"/>
      <c r="Q1058" s="399"/>
      <c r="R1058" s="399"/>
      <c r="S1058" s="400"/>
      <c r="T1058" s="399"/>
      <c r="U1058" s="400"/>
      <c r="V1058" s="400"/>
      <c r="W1058" s="400"/>
      <c r="X1058" s="400"/>
      <c r="Y1058" s="400"/>
      <c r="Z1058" s="400"/>
      <c r="AA1058" s="400"/>
      <c r="AB1058" s="399"/>
      <c r="AC1058" s="428">
        <f>AVERAGE(AC351)</f>
        <v>2.998573266</v>
      </c>
      <c r="AD1058" s="476" t="s">
        <v>622</v>
      </c>
      <c r="AE1058" s="571">
        <f>AVERAGE(AE351)</f>
        <v>0.12499619</v>
      </c>
      <c r="AF1058" s="571"/>
      <c r="AG1058" s="571"/>
      <c r="AH1058" s="428"/>
      <c r="AI1058" s="399"/>
    </row>
    <row r="1059" ht="12.0" customHeight="1">
      <c r="A1059" s="399"/>
      <c r="B1059" s="399"/>
      <c r="C1059" s="399"/>
      <c r="D1059" s="399"/>
      <c r="E1059" s="401" t="s">
        <v>510</v>
      </c>
      <c r="F1059" s="399"/>
      <c r="G1059" s="399"/>
      <c r="H1059" s="399"/>
      <c r="I1059" s="399"/>
      <c r="J1059" s="399"/>
      <c r="K1059" s="399"/>
      <c r="L1059" s="399"/>
      <c r="M1059" s="399"/>
      <c r="N1059" s="399"/>
      <c r="O1059" s="399"/>
      <c r="P1059" s="399"/>
      <c r="Q1059" s="399"/>
      <c r="R1059" s="399"/>
      <c r="S1059" s="400"/>
      <c r="T1059" s="399"/>
      <c r="U1059" s="400"/>
      <c r="V1059" s="400"/>
      <c r="W1059" s="400"/>
      <c r="X1059" s="400"/>
      <c r="Y1059" s="400"/>
      <c r="Z1059" s="400"/>
      <c r="AA1059" s="400"/>
      <c r="AB1059" s="399"/>
      <c r="AC1059" s="428">
        <f>AVERAGE(AC352,AC519,AC632)</f>
        <v>2.25426984</v>
      </c>
      <c r="AD1059" s="476" t="s">
        <v>622</v>
      </c>
      <c r="AE1059" s="571"/>
      <c r="AF1059" s="571"/>
      <c r="AG1059" s="571">
        <f>AVERAGE(AG352,AG519,AG632)</f>
        <v>0.0133939008</v>
      </c>
      <c r="AH1059" s="428"/>
      <c r="AI1059" s="399"/>
    </row>
    <row r="1060" ht="12.0" customHeight="1">
      <c r="A1060" s="399"/>
      <c r="B1060" s="399"/>
      <c r="C1060" s="399"/>
      <c r="D1060" s="399"/>
      <c r="E1060" s="401" t="s">
        <v>741</v>
      </c>
      <c r="F1060" s="399"/>
      <c r="G1060" s="399"/>
      <c r="H1060" s="399"/>
      <c r="I1060" s="399"/>
      <c r="J1060" s="399"/>
      <c r="K1060" s="399"/>
      <c r="L1060" s="399"/>
      <c r="M1060" s="399"/>
      <c r="N1060" s="399"/>
      <c r="O1060" s="399"/>
      <c r="P1060" s="399"/>
      <c r="Q1060" s="399"/>
      <c r="R1060" s="399"/>
      <c r="S1060" s="400"/>
      <c r="T1060" s="399"/>
      <c r="U1060" s="400"/>
      <c r="V1060" s="400"/>
      <c r="W1060" s="400"/>
      <c r="X1060" s="400"/>
      <c r="Y1060" s="400"/>
      <c r="Z1060" s="400"/>
      <c r="AA1060" s="400"/>
      <c r="AB1060" s="399"/>
      <c r="AC1060" s="428">
        <f>AVERAGE(AC421,AC533,AC646)</f>
        <v>18.84561557</v>
      </c>
      <c r="AD1060" s="476" t="s">
        <v>622</v>
      </c>
      <c r="AE1060" s="571"/>
      <c r="AF1060" s="571"/>
      <c r="AG1060" s="571"/>
      <c r="AH1060" s="401"/>
      <c r="AI1060" s="399"/>
    </row>
    <row r="1061" ht="12.0" customHeight="1">
      <c r="A1061" s="399"/>
      <c r="B1061" s="399"/>
      <c r="C1061" s="399"/>
      <c r="D1061" s="399"/>
      <c r="E1061" s="401" t="s">
        <v>743</v>
      </c>
      <c r="F1061" s="399"/>
      <c r="G1061" s="399"/>
      <c r="H1061" s="399"/>
      <c r="I1061" s="399"/>
      <c r="J1061" s="399"/>
      <c r="K1061" s="399"/>
      <c r="L1061" s="399"/>
      <c r="M1061" s="399"/>
      <c r="N1061" s="399"/>
      <c r="O1061" s="399"/>
      <c r="P1061" s="399"/>
      <c r="Q1061" s="399"/>
      <c r="R1061" s="399"/>
      <c r="S1061" s="400"/>
      <c r="T1061" s="399"/>
      <c r="U1061" s="400"/>
      <c r="V1061" s="400"/>
      <c r="W1061" s="400"/>
      <c r="X1061" s="400"/>
      <c r="Y1061" s="400"/>
      <c r="Z1061" s="400"/>
      <c r="AA1061" s="400"/>
      <c r="AB1061" s="399"/>
      <c r="AC1061" s="428">
        <f>AVERAGE(AC659,AC696,AC773)</f>
        <v>16.99236269</v>
      </c>
      <c r="AD1061" s="476" t="s">
        <v>622</v>
      </c>
      <c r="AE1061" s="571">
        <f>AVERAGE(AE659,AE696,AE773)</f>
        <v>1.211723225</v>
      </c>
      <c r="AF1061" s="571"/>
      <c r="AG1061" s="571"/>
      <c r="AH1061" s="401"/>
      <c r="AI1061" s="399"/>
    </row>
    <row r="1062" ht="12.0" customHeight="1">
      <c r="A1062" s="399"/>
      <c r="B1062" s="399"/>
      <c r="C1062" s="399"/>
      <c r="D1062" s="399"/>
      <c r="E1062" s="399" t="s">
        <v>529</v>
      </c>
      <c r="F1062" s="399"/>
      <c r="G1062" s="399"/>
      <c r="H1062" s="399"/>
      <c r="I1062" s="399"/>
      <c r="J1062" s="399"/>
      <c r="K1062" s="399"/>
      <c r="L1062" s="399"/>
      <c r="M1062" s="399"/>
      <c r="N1062" s="399"/>
      <c r="O1062" s="399"/>
      <c r="P1062" s="399"/>
      <c r="Q1062" s="399"/>
      <c r="R1062" s="399"/>
      <c r="S1062" s="400"/>
      <c r="T1062" s="399"/>
      <c r="U1062" s="400"/>
      <c r="V1062" s="400"/>
      <c r="W1062" s="400"/>
      <c r="X1062" s="400"/>
      <c r="Y1062" s="400"/>
      <c r="Z1062" s="400"/>
      <c r="AA1062" s="400"/>
      <c r="AB1062" s="399"/>
      <c r="AC1062" s="401"/>
      <c r="AD1062" s="401"/>
      <c r="AE1062" s="571"/>
      <c r="AF1062" s="571"/>
      <c r="AG1062" s="571"/>
      <c r="AH1062" s="401"/>
      <c r="AI1062" s="399"/>
    </row>
    <row r="1063" ht="12.0" customHeight="1">
      <c r="A1063" s="399"/>
      <c r="B1063" s="399"/>
      <c r="C1063" s="399"/>
      <c r="D1063" s="399"/>
      <c r="E1063" s="401" t="s">
        <v>477</v>
      </c>
      <c r="F1063" s="399"/>
      <c r="G1063" s="399"/>
      <c r="H1063" s="399"/>
      <c r="I1063" s="399"/>
      <c r="J1063" s="399"/>
      <c r="K1063" s="399"/>
      <c r="L1063" s="399"/>
      <c r="M1063" s="399"/>
      <c r="N1063" s="399"/>
      <c r="O1063" s="399"/>
      <c r="P1063" s="399"/>
      <c r="Q1063" s="399"/>
      <c r="R1063" s="399"/>
      <c r="S1063" s="400"/>
      <c r="T1063" s="399"/>
      <c r="U1063" s="400"/>
      <c r="V1063" s="400"/>
      <c r="W1063" s="400"/>
      <c r="X1063" s="400"/>
      <c r="Y1063" s="400"/>
      <c r="Z1063" s="400"/>
      <c r="AA1063" s="400"/>
      <c r="AB1063" s="399"/>
      <c r="AC1063" s="428">
        <f t="shared" ref="AC1063:AC1064" si="10">AC848</f>
        <v>170.7545794</v>
      </c>
      <c r="AD1063" s="476" t="s">
        <v>530</v>
      </c>
      <c r="AE1063" s="571">
        <f>AE848</f>
        <v>1.340480231</v>
      </c>
      <c r="AF1063" s="571"/>
      <c r="AG1063" s="571"/>
      <c r="AH1063" s="401"/>
      <c r="AI1063" s="399"/>
    </row>
    <row r="1064" ht="12.0" customHeight="1">
      <c r="A1064" s="399"/>
      <c r="B1064" s="399"/>
      <c r="C1064" s="399"/>
      <c r="D1064" s="399"/>
      <c r="E1064" s="401" t="s">
        <v>510</v>
      </c>
      <c r="F1064" s="399"/>
      <c r="G1064" s="399"/>
      <c r="H1064" s="399"/>
      <c r="I1064" s="399"/>
      <c r="J1064" s="399"/>
      <c r="K1064" s="399"/>
      <c r="L1064" s="399"/>
      <c r="M1064" s="399"/>
      <c r="N1064" s="399"/>
      <c r="O1064" s="399"/>
      <c r="P1064" s="399"/>
      <c r="Q1064" s="399"/>
      <c r="R1064" s="399"/>
      <c r="S1064" s="400"/>
      <c r="T1064" s="399"/>
      <c r="U1064" s="400"/>
      <c r="V1064" s="400"/>
      <c r="W1064" s="400"/>
      <c r="X1064" s="400"/>
      <c r="Y1064" s="400"/>
      <c r="Z1064" s="400"/>
      <c r="AA1064" s="400"/>
      <c r="AB1064" s="399"/>
      <c r="AC1064" s="428">
        <f t="shared" si="10"/>
        <v>271.0981529</v>
      </c>
      <c r="AD1064" s="476" t="s">
        <v>530</v>
      </c>
      <c r="AE1064" s="571"/>
      <c r="AF1064" s="571"/>
      <c r="AG1064" s="571">
        <f>AG849</f>
        <v>0.3785456432</v>
      </c>
      <c r="AH1064" s="401"/>
      <c r="AI1064" s="399"/>
    </row>
    <row r="1065" ht="12.0" customHeight="1">
      <c r="A1065" s="399"/>
      <c r="B1065" s="399"/>
      <c r="C1065" s="399"/>
      <c r="D1065" s="399"/>
      <c r="E1065" s="401" t="s">
        <v>1348</v>
      </c>
      <c r="F1065" s="399"/>
      <c r="G1065" s="399"/>
      <c r="H1065" s="399"/>
      <c r="I1065" s="399"/>
      <c r="J1065" s="399"/>
      <c r="K1065" s="399"/>
      <c r="L1065" s="399"/>
      <c r="M1065" s="399"/>
      <c r="N1065" s="399"/>
      <c r="O1065" s="399"/>
      <c r="P1065" s="399"/>
      <c r="Q1065" s="399"/>
      <c r="R1065" s="399"/>
      <c r="S1065" s="400"/>
      <c r="T1065" s="399"/>
      <c r="U1065" s="400"/>
      <c r="V1065" s="400"/>
      <c r="W1065" s="400"/>
      <c r="X1065" s="400"/>
      <c r="Y1065" s="400"/>
      <c r="Z1065" s="400"/>
      <c r="AA1065" s="400"/>
      <c r="AB1065" s="399"/>
      <c r="AC1065" s="428">
        <f>AC872</f>
        <v>0.5111111111</v>
      </c>
      <c r="AD1065" s="476" t="s">
        <v>462</v>
      </c>
      <c r="AE1065" s="571"/>
      <c r="AF1065" s="571"/>
      <c r="AG1065" s="571"/>
      <c r="AH1065" s="401"/>
      <c r="AI1065" s="399"/>
    </row>
    <row r="1066" ht="12.0" customHeight="1">
      <c r="A1066" s="399"/>
      <c r="B1066" s="399"/>
      <c r="C1066" s="399"/>
      <c r="D1066" s="399"/>
      <c r="E1066" s="401" t="s">
        <v>532</v>
      </c>
      <c r="F1066" s="399"/>
      <c r="G1066" s="399"/>
      <c r="H1066" s="399"/>
      <c r="I1066" s="399"/>
      <c r="J1066" s="399"/>
      <c r="K1066" s="399"/>
      <c r="L1066" s="399"/>
      <c r="M1066" s="399"/>
      <c r="N1066" s="399"/>
      <c r="O1066" s="399"/>
      <c r="P1066" s="399"/>
      <c r="Q1066" s="399"/>
      <c r="R1066" s="399"/>
      <c r="S1066" s="400"/>
      <c r="T1066" s="399"/>
      <c r="U1066" s="400"/>
      <c r="V1066" s="400"/>
      <c r="W1066" s="400"/>
      <c r="X1066" s="400"/>
      <c r="Y1066" s="400"/>
      <c r="Z1066" s="400"/>
      <c r="AA1066" s="400"/>
      <c r="AB1066" s="399"/>
      <c r="AC1066" s="428">
        <f>AC885</f>
        <v>27.9615147</v>
      </c>
      <c r="AD1066" s="476" t="s">
        <v>462</v>
      </c>
      <c r="AE1066" s="401"/>
      <c r="AF1066" s="401"/>
      <c r="AG1066" s="401"/>
      <c r="AH1066" s="401"/>
      <c r="AI1066" s="399"/>
    </row>
  </sheetData>
  <printOptions/>
  <pageMargins bottom="0.75" footer="0.0" header="0.0" left="0.7" right="0.7" top="0.75"/>
  <pageSetup orientation="landscape"/>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0"/>
    <col customWidth="1" min="2" max="2" width="16.5"/>
    <col customWidth="1" min="3" max="3" width="9.13"/>
    <col customWidth="1" min="4" max="4" width="10.38"/>
    <col customWidth="1" min="5" max="5" width="9.13"/>
    <col customWidth="1" min="6" max="6" width="1.5"/>
    <col customWidth="1" min="7" max="7" width="1.38"/>
    <col customWidth="1" min="8" max="8" width="7.88"/>
    <col customWidth="1" min="9" max="9" width="65.88"/>
    <col customWidth="1" min="10" max="10" width="19.0"/>
    <col customWidth="1" min="11" max="11" width="19.88"/>
    <col customWidth="1" min="12" max="12" width="19.63"/>
    <col customWidth="1" min="13" max="13" width="15.5"/>
    <col customWidth="1" min="14" max="14" width="17.13"/>
    <col customWidth="1" min="15" max="15" width="18.38"/>
    <col customWidth="1" min="16" max="16" width="17.88"/>
    <col customWidth="1" min="17" max="17" width="17.13"/>
    <col customWidth="1" min="18" max="18" width="17.38"/>
    <col customWidth="1" min="19" max="19" width="19.63"/>
    <col customWidth="1" min="20" max="20" width="17.63"/>
    <col customWidth="1" min="21" max="21" width="17.88"/>
    <col customWidth="1" min="22" max="24" width="15.5"/>
    <col customWidth="1" min="25" max="25" width="15.88"/>
    <col customWidth="1" min="26" max="26" width="9.13"/>
    <col customWidth="1" min="27" max="27" width="20.38"/>
    <col customWidth="1" min="28" max="32" width="9.13"/>
  </cols>
  <sheetData>
    <row r="1" ht="15.75" customHeight="1">
      <c r="A1" s="436"/>
      <c r="B1" s="399"/>
      <c r="C1" s="572"/>
      <c r="D1" s="572"/>
      <c r="E1" s="572"/>
      <c r="F1" s="399"/>
      <c r="G1" s="399"/>
      <c r="H1" s="399"/>
      <c r="I1" s="399"/>
      <c r="J1" s="471"/>
      <c r="K1" s="471"/>
      <c r="L1" s="471"/>
      <c r="M1" s="471"/>
      <c r="N1" s="471"/>
      <c r="O1" s="471"/>
      <c r="P1" s="471"/>
      <c r="Q1" s="471"/>
      <c r="R1" s="471"/>
      <c r="S1" s="471"/>
      <c r="T1" s="471"/>
      <c r="U1" s="471"/>
      <c r="V1" s="506"/>
      <c r="W1" s="506"/>
      <c r="X1" s="506"/>
      <c r="Y1" s="399"/>
      <c r="Z1" s="399"/>
      <c r="AA1" s="401"/>
      <c r="AB1" s="401"/>
      <c r="AC1" s="401"/>
      <c r="AD1" s="401"/>
      <c r="AE1" s="401"/>
      <c r="AF1" s="401"/>
    </row>
    <row r="2" ht="15.75" customHeight="1">
      <c r="A2" s="436"/>
      <c r="B2" s="399"/>
      <c r="C2" s="572"/>
      <c r="D2" s="572"/>
      <c r="E2" s="572"/>
      <c r="F2" s="399"/>
      <c r="G2" s="399"/>
      <c r="H2" s="399"/>
      <c r="I2" s="399"/>
      <c r="J2" s="471"/>
      <c r="K2" s="471"/>
      <c r="L2" s="471"/>
      <c r="M2" s="471"/>
      <c r="N2" s="471"/>
      <c r="O2" s="471"/>
      <c r="P2" s="471"/>
      <c r="Q2" s="471"/>
      <c r="R2" s="471"/>
      <c r="S2" s="471"/>
      <c r="T2" s="471"/>
      <c r="U2" s="471"/>
      <c r="V2" s="506"/>
      <c r="W2" s="506"/>
      <c r="X2" s="506"/>
      <c r="Y2" s="399"/>
      <c r="Z2" s="399"/>
      <c r="AA2" s="401"/>
      <c r="AB2" s="401"/>
      <c r="AC2" s="401"/>
      <c r="AD2" s="401"/>
      <c r="AE2" s="401"/>
      <c r="AF2" s="401"/>
    </row>
    <row r="3" ht="15.75" customHeight="1">
      <c r="A3" s="436"/>
      <c r="B3" s="399"/>
      <c r="C3" s="572"/>
      <c r="D3" s="572"/>
      <c r="E3" s="572"/>
      <c r="F3" s="399"/>
      <c r="G3" s="399"/>
      <c r="H3" s="399"/>
      <c r="I3" s="399"/>
      <c r="J3" s="471"/>
      <c r="K3" s="471"/>
      <c r="L3" s="471"/>
      <c r="M3" s="471"/>
      <c r="N3" s="471"/>
      <c r="O3" s="471"/>
      <c r="P3" s="471"/>
      <c r="Q3" s="471"/>
      <c r="R3" s="471"/>
      <c r="S3" s="471"/>
      <c r="T3" s="471"/>
      <c r="U3" s="471"/>
      <c r="V3" s="506"/>
      <c r="W3" s="506"/>
      <c r="X3" s="506"/>
      <c r="Y3" s="399"/>
      <c r="Z3" s="399"/>
      <c r="AA3" s="401"/>
      <c r="AB3" s="401"/>
      <c r="AC3" s="401"/>
      <c r="AD3" s="401"/>
      <c r="AE3" s="401"/>
      <c r="AF3" s="401"/>
    </row>
    <row r="4" ht="15.75" customHeight="1">
      <c r="A4" s="436"/>
      <c r="B4" s="399"/>
      <c r="C4" s="572"/>
      <c r="D4" s="572"/>
      <c r="E4" s="572"/>
      <c r="F4" s="399"/>
      <c r="G4" s="399"/>
      <c r="H4" s="399"/>
      <c r="I4" s="399"/>
      <c r="J4" s="471"/>
      <c r="K4" s="471"/>
      <c r="L4" s="471"/>
      <c r="M4" s="471"/>
      <c r="N4" s="471"/>
      <c r="O4" s="471"/>
      <c r="P4" s="471"/>
      <c r="Q4" s="471"/>
      <c r="R4" s="471"/>
      <c r="S4" s="471"/>
      <c r="T4" s="471"/>
      <c r="U4" s="471"/>
      <c r="V4" s="506"/>
      <c r="W4" s="506"/>
      <c r="X4" s="506"/>
      <c r="Y4" s="399"/>
      <c r="Z4" s="399"/>
      <c r="AA4" s="401"/>
      <c r="AB4" s="401"/>
      <c r="AC4" s="401"/>
      <c r="AD4" s="401"/>
      <c r="AE4" s="401"/>
      <c r="AF4" s="401"/>
    </row>
    <row r="5" ht="15.75" customHeight="1">
      <c r="A5" s="436"/>
      <c r="B5" s="399"/>
      <c r="C5" s="572"/>
      <c r="D5" s="572"/>
      <c r="E5" s="572"/>
      <c r="F5" s="399"/>
      <c r="G5" s="399"/>
      <c r="H5" s="399"/>
      <c r="I5" s="399"/>
      <c r="J5" s="471"/>
      <c r="K5" s="471"/>
      <c r="L5" s="471"/>
      <c r="M5" s="471"/>
      <c r="N5" s="471"/>
      <c r="O5" s="471"/>
      <c r="P5" s="471"/>
      <c r="Q5" s="471"/>
      <c r="R5" s="471"/>
      <c r="S5" s="471"/>
      <c r="T5" s="471"/>
      <c r="U5" s="471"/>
      <c r="V5" s="506"/>
      <c r="W5" s="506"/>
      <c r="X5" s="506"/>
      <c r="Y5" s="399"/>
      <c r="Z5" s="399"/>
      <c r="AA5" s="401"/>
      <c r="AB5" s="401"/>
      <c r="AC5" s="401"/>
      <c r="AD5" s="401"/>
      <c r="AE5" s="401"/>
      <c r="AF5" s="401"/>
    </row>
    <row r="6" ht="15.75" customHeight="1">
      <c r="A6" s="436"/>
      <c r="B6" s="399"/>
      <c r="C6" s="572"/>
      <c r="D6" s="572"/>
      <c r="E6" s="572"/>
      <c r="F6" s="399"/>
      <c r="G6" s="399"/>
      <c r="H6" s="399"/>
      <c r="I6" s="506" t="s">
        <v>1385</v>
      </c>
      <c r="J6" s="573">
        <v>0.15</v>
      </c>
      <c r="K6" s="573">
        <v>0.23838264519308844</v>
      </c>
      <c r="L6" s="573">
        <v>0.25</v>
      </c>
      <c r="M6" s="573">
        <v>0.12205229014677221</v>
      </c>
      <c r="N6" s="573">
        <v>0.2195114092094146</v>
      </c>
      <c r="O6" s="573">
        <v>0.1</v>
      </c>
      <c r="P6" s="573">
        <v>0.3765888531877618</v>
      </c>
      <c r="Q6" s="573">
        <v>0.15</v>
      </c>
      <c r="R6" s="573">
        <v>0.15</v>
      </c>
      <c r="S6" s="471"/>
      <c r="T6" s="471"/>
      <c r="U6" s="471"/>
      <c r="V6" s="506"/>
      <c r="W6" s="506"/>
      <c r="X6" s="506"/>
      <c r="Y6" s="399"/>
      <c r="Z6" s="399"/>
      <c r="AA6" s="401"/>
      <c r="AB6" s="401"/>
      <c r="AC6" s="401"/>
      <c r="AD6" s="401"/>
      <c r="AE6" s="401"/>
      <c r="AF6" s="401"/>
    </row>
    <row r="7" ht="15.75" customHeight="1">
      <c r="A7" s="436"/>
      <c r="B7" s="399"/>
      <c r="C7" s="572"/>
      <c r="D7" s="572"/>
      <c r="E7" s="572"/>
      <c r="F7" s="399"/>
      <c r="G7" s="399"/>
      <c r="H7" s="399"/>
      <c r="I7" s="469" t="s">
        <v>1386</v>
      </c>
      <c r="J7" s="573">
        <v>0.1</v>
      </c>
      <c r="K7" s="573">
        <v>0.1</v>
      </c>
      <c r="L7" s="573">
        <v>0.1</v>
      </c>
      <c r="M7" s="573">
        <v>0.1</v>
      </c>
      <c r="N7" s="573">
        <v>0.1</v>
      </c>
      <c r="O7" s="573">
        <v>0.1</v>
      </c>
      <c r="P7" s="573">
        <v>0.1</v>
      </c>
      <c r="Q7" s="573">
        <v>0.1</v>
      </c>
      <c r="R7" s="573">
        <v>0.1</v>
      </c>
      <c r="S7" s="471"/>
      <c r="T7" s="471"/>
      <c r="U7" s="471"/>
      <c r="V7" s="506"/>
      <c r="W7" s="506"/>
      <c r="X7" s="506"/>
      <c r="Y7" s="399"/>
      <c r="Z7" s="399"/>
      <c r="AA7" s="401"/>
      <c r="AB7" s="401"/>
      <c r="AC7" s="401"/>
      <c r="AD7" s="401"/>
      <c r="AE7" s="401"/>
      <c r="AF7" s="401"/>
    </row>
    <row r="8" ht="15.75" customHeight="1">
      <c r="A8" s="436"/>
      <c r="B8" s="399"/>
      <c r="C8" s="572"/>
      <c r="D8" s="572"/>
      <c r="E8" s="572"/>
      <c r="F8" s="399"/>
      <c r="G8" s="399"/>
      <c r="H8" s="399"/>
      <c r="I8" s="399"/>
      <c r="J8" s="511"/>
      <c r="K8" s="511"/>
      <c r="L8" s="511"/>
      <c r="M8" s="511"/>
      <c r="N8" s="511"/>
      <c r="O8" s="511"/>
      <c r="P8" s="511"/>
      <c r="Q8" s="511"/>
      <c r="R8" s="511"/>
      <c r="S8" s="511" t="s">
        <v>1387</v>
      </c>
      <c r="T8" s="511"/>
      <c r="U8" s="511" t="s">
        <v>394</v>
      </c>
      <c r="V8" s="483"/>
      <c r="W8" s="483" t="s">
        <v>477</v>
      </c>
      <c r="X8" s="483" t="s">
        <v>478</v>
      </c>
      <c r="Y8" s="399"/>
      <c r="Z8" s="399"/>
      <c r="AA8" s="401"/>
      <c r="AB8" s="401"/>
      <c r="AC8" s="401"/>
      <c r="AD8" s="401"/>
      <c r="AE8" s="401"/>
      <c r="AF8" s="401"/>
    </row>
    <row r="9" ht="15.75" customHeight="1">
      <c r="A9" s="436"/>
      <c r="B9" s="399"/>
      <c r="C9" s="574" t="s">
        <v>1388</v>
      </c>
      <c r="D9" s="574" t="s">
        <v>1388</v>
      </c>
      <c r="E9" s="574" t="s">
        <v>1388</v>
      </c>
      <c r="F9" s="399"/>
      <c r="G9" s="399"/>
      <c r="H9" s="399"/>
      <c r="I9" s="399"/>
      <c r="J9" s="511" t="s">
        <v>298</v>
      </c>
      <c r="K9" s="511" t="s">
        <v>1389</v>
      </c>
      <c r="L9" s="511" t="s">
        <v>1390</v>
      </c>
      <c r="M9" s="511"/>
      <c r="N9" s="511"/>
      <c r="O9" s="511" t="s">
        <v>477</v>
      </c>
      <c r="P9" s="511" t="s">
        <v>478</v>
      </c>
      <c r="Q9" s="511"/>
      <c r="R9" s="511"/>
      <c r="S9" s="511" t="s">
        <v>1391</v>
      </c>
      <c r="T9" s="511"/>
      <c r="U9" s="511" t="s">
        <v>1392</v>
      </c>
      <c r="V9" s="483" t="s">
        <v>298</v>
      </c>
      <c r="W9" s="483" t="s">
        <v>1389</v>
      </c>
      <c r="X9" s="483" t="s">
        <v>1389</v>
      </c>
      <c r="Y9" s="399"/>
      <c r="Z9" s="399"/>
      <c r="AA9" s="401"/>
      <c r="AB9" s="401"/>
      <c r="AC9" s="401"/>
      <c r="AD9" s="401"/>
      <c r="AE9" s="401"/>
      <c r="AF9" s="401"/>
    </row>
    <row r="10" ht="15.75" customHeight="1">
      <c r="A10" s="435"/>
      <c r="B10" s="435" t="s">
        <v>1393</v>
      </c>
      <c r="C10" s="575" t="s">
        <v>1394</v>
      </c>
      <c r="D10" s="575" t="s">
        <v>1395</v>
      </c>
      <c r="E10" s="575" t="s">
        <v>1396</v>
      </c>
      <c r="F10" s="399"/>
      <c r="G10" s="399"/>
      <c r="H10" s="399"/>
      <c r="I10" s="399"/>
      <c r="J10" s="576" t="s">
        <v>1397</v>
      </c>
      <c r="K10" s="576" t="s">
        <v>1397</v>
      </c>
      <c r="L10" s="576" t="s">
        <v>1398</v>
      </c>
      <c r="M10" s="576" t="s">
        <v>1399</v>
      </c>
      <c r="N10" s="576" t="s">
        <v>1400</v>
      </c>
      <c r="O10" s="576" t="s">
        <v>634</v>
      </c>
      <c r="P10" s="576" t="s">
        <v>634</v>
      </c>
      <c r="Q10" s="576" t="s">
        <v>1401</v>
      </c>
      <c r="R10" s="576" t="s">
        <v>1402</v>
      </c>
      <c r="S10" s="576" t="s">
        <v>1403</v>
      </c>
      <c r="T10" s="576" t="s">
        <v>1403</v>
      </c>
      <c r="U10" s="576" t="s">
        <v>1403</v>
      </c>
      <c r="V10" s="512" t="s">
        <v>1404</v>
      </c>
      <c r="W10" s="512" t="s">
        <v>1404</v>
      </c>
      <c r="X10" s="512" t="s">
        <v>1404</v>
      </c>
      <c r="Y10" s="399"/>
      <c r="Z10" s="399"/>
      <c r="AA10" s="401"/>
      <c r="AB10" s="401"/>
      <c r="AC10" s="401"/>
      <c r="AD10" s="401"/>
      <c r="AE10" s="401"/>
      <c r="AF10" s="401"/>
    </row>
    <row r="11" ht="15.75" customHeight="1">
      <c r="A11" s="413" t="s">
        <v>1405</v>
      </c>
      <c r="B11" s="399"/>
      <c r="C11" s="572"/>
      <c r="D11" s="572"/>
      <c r="E11" s="572"/>
      <c r="F11" s="399"/>
      <c r="G11" s="399"/>
      <c r="H11" s="399"/>
      <c r="I11" s="399"/>
      <c r="J11" s="471"/>
      <c r="K11" s="471"/>
      <c r="L11" s="471"/>
      <c r="M11" s="471"/>
      <c r="N11" s="471"/>
      <c r="O11" s="471"/>
      <c r="P11" s="471"/>
      <c r="Q11" s="471"/>
      <c r="R11" s="471"/>
      <c r="S11" s="471"/>
      <c r="T11" s="471"/>
      <c r="U11" s="471"/>
      <c r="V11" s="506"/>
      <c r="W11" s="506"/>
      <c r="X11" s="506"/>
      <c r="Y11" s="399"/>
      <c r="Z11" s="399"/>
      <c r="AA11" s="401"/>
      <c r="AB11" s="401"/>
      <c r="AC11" s="401"/>
      <c r="AD11" s="401"/>
      <c r="AE11" s="401"/>
      <c r="AF11" s="401"/>
    </row>
    <row r="12" ht="15.75" customHeight="1">
      <c r="A12" s="436"/>
      <c r="B12" s="399"/>
      <c r="C12" s="572"/>
      <c r="D12" s="572"/>
      <c r="E12" s="572"/>
      <c r="F12" s="399"/>
      <c r="G12" s="399"/>
      <c r="H12" s="413" t="s">
        <v>1406</v>
      </c>
      <c r="I12" s="399"/>
      <c r="J12" s="471"/>
      <c r="K12" s="471"/>
      <c r="L12" s="471"/>
      <c r="M12" s="471"/>
      <c r="N12" s="471"/>
      <c r="O12" s="471"/>
      <c r="P12" s="471"/>
      <c r="Q12" s="471"/>
      <c r="R12" s="471"/>
      <c r="S12" s="471"/>
      <c r="T12" s="471"/>
      <c r="U12" s="471"/>
      <c r="V12" s="506"/>
      <c r="W12" s="506"/>
      <c r="X12" s="506"/>
      <c r="Y12" s="399"/>
      <c r="Z12" s="399"/>
      <c r="AA12" s="401"/>
      <c r="AB12" s="401"/>
      <c r="AC12" s="401"/>
      <c r="AD12" s="401"/>
      <c r="AE12" s="401"/>
      <c r="AF12" s="401"/>
    </row>
    <row r="13" ht="15.75" customHeight="1">
      <c r="A13" s="436"/>
      <c r="B13" s="399"/>
      <c r="C13" s="572"/>
      <c r="D13" s="572"/>
      <c r="E13" s="572"/>
      <c r="F13" s="399"/>
      <c r="G13" s="399"/>
      <c r="H13" s="399"/>
      <c r="I13" s="399"/>
      <c r="J13" s="471"/>
      <c r="K13" s="471"/>
      <c r="L13" s="471"/>
      <c r="M13" s="471"/>
      <c r="N13" s="471"/>
      <c r="O13" s="471"/>
      <c r="P13" s="471"/>
      <c r="Q13" s="471"/>
      <c r="R13" s="471"/>
      <c r="S13" s="471"/>
      <c r="T13" s="471"/>
      <c r="U13" s="471"/>
      <c r="V13" s="506"/>
      <c r="W13" s="506"/>
      <c r="X13" s="506"/>
      <c r="Y13" s="399"/>
      <c r="Z13" s="399"/>
      <c r="AA13" s="401"/>
      <c r="AB13" s="401"/>
      <c r="AC13" s="401"/>
      <c r="AD13" s="401"/>
      <c r="AE13" s="401"/>
      <c r="AF13" s="401"/>
    </row>
    <row r="14" ht="15.75" customHeight="1">
      <c r="A14" s="436"/>
      <c r="B14" s="436"/>
      <c r="C14" s="572"/>
      <c r="D14" s="572"/>
      <c r="E14" s="572"/>
      <c r="F14" s="399"/>
      <c r="G14" s="399"/>
      <c r="H14" s="399" t="s">
        <v>1407</v>
      </c>
      <c r="I14" s="399"/>
      <c r="J14" s="471"/>
      <c r="K14" s="471"/>
      <c r="L14" s="471"/>
      <c r="M14" s="471"/>
      <c r="N14" s="471"/>
      <c r="O14" s="471"/>
      <c r="P14" s="471"/>
      <c r="Q14" s="471"/>
      <c r="R14" s="471"/>
      <c r="S14" s="471"/>
      <c r="T14" s="471"/>
      <c r="U14" s="471"/>
      <c r="V14" s="506"/>
      <c r="W14" s="506"/>
      <c r="X14" s="506"/>
      <c r="Y14" s="399"/>
      <c r="Z14" s="399"/>
      <c r="AA14" s="401"/>
      <c r="AB14" s="401"/>
      <c r="AC14" s="401"/>
      <c r="AD14" s="401"/>
      <c r="AE14" s="401"/>
      <c r="AF14" s="401"/>
    </row>
    <row r="15" ht="15.75" customHeight="1">
      <c r="A15" s="436">
        <v>1.0</v>
      </c>
      <c r="B15" s="436" t="s">
        <v>1408</v>
      </c>
      <c r="C15" s="572">
        <v>1.0</v>
      </c>
      <c r="D15" s="572"/>
      <c r="E15" s="572"/>
      <c r="F15" s="399"/>
      <c r="G15" s="399"/>
      <c r="H15" s="577"/>
      <c r="I15" s="399" t="s">
        <v>1409</v>
      </c>
      <c r="J15" s="471">
        <v>65203.750000000015</v>
      </c>
      <c r="K15" s="471"/>
      <c r="L15" s="471"/>
      <c r="M15" s="471"/>
      <c r="N15" s="471"/>
      <c r="O15" s="471"/>
      <c r="P15" s="471"/>
      <c r="Q15" s="471"/>
      <c r="R15" s="471"/>
      <c r="S15" s="471">
        <v>65203.750000000015</v>
      </c>
      <c r="T15" s="471">
        <v>9800.0</v>
      </c>
      <c r="U15" s="471">
        <v>75003.75000000001</v>
      </c>
      <c r="V15" s="506">
        <v>608.0</v>
      </c>
      <c r="W15" s="506"/>
      <c r="X15" s="506"/>
      <c r="Y15" s="399"/>
      <c r="Z15" s="399"/>
      <c r="AA15" s="401"/>
      <c r="AB15" s="401"/>
      <c r="AC15" s="401"/>
      <c r="AD15" s="401"/>
      <c r="AE15" s="401"/>
      <c r="AF15" s="401"/>
    </row>
    <row r="16" ht="15.75" customHeight="1">
      <c r="A16" s="436">
        <v>1.0</v>
      </c>
      <c r="B16" s="436" t="s">
        <v>1408</v>
      </c>
      <c r="C16" s="572">
        <v>1.0</v>
      </c>
      <c r="D16" s="572"/>
      <c r="E16" s="572"/>
      <c r="F16" s="399"/>
      <c r="G16" s="399"/>
      <c r="H16" s="577"/>
      <c r="I16" s="399" t="s">
        <v>1410</v>
      </c>
      <c r="J16" s="471">
        <v>155196.3192307692</v>
      </c>
      <c r="K16" s="471"/>
      <c r="L16" s="471"/>
      <c r="M16" s="471"/>
      <c r="N16" s="471"/>
      <c r="O16" s="471"/>
      <c r="P16" s="471"/>
      <c r="Q16" s="471"/>
      <c r="R16" s="471"/>
      <c r="S16" s="471">
        <v>155196.3192307692</v>
      </c>
      <c r="T16" s="471">
        <v>23300.0</v>
      </c>
      <c r="U16" s="471">
        <v>178496.3192307692</v>
      </c>
      <c r="V16" s="506">
        <v>1568.0</v>
      </c>
      <c r="W16" s="506"/>
      <c r="X16" s="506"/>
      <c r="Y16" s="399"/>
      <c r="Z16" s="399"/>
      <c r="AA16" s="401"/>
      <c r="AB16" s="401"/>
      <c r="AC16" s="401"/>
      <c r="AD16" s="401"/>
      <c r="AE16" s="401"/>
      <c r="AF16" s="401"/>
    </row>
    <row r="17" ht="15.75" customHeight="1">
      <c r="A17" s="436">
        <v>1.0</v>
      </c>
      <c r="B17" s="436" t="s">
        <v>1408</v>
      </c>
      <c r="C17" s="572">
        <v>1.0</v>
      </c>
      <c r="D17" s="572"/>
      <c r="E17" s="572"/>
      <c r="F17" s="399"/>
      <c r="G17" s="399"/>
      <c r="H17" s="577"/>
      <c r="I17" s="399" t="s">
        <v>1411</v>
      </c>
      <c r="J17" s="471">
        <v>19042.447692307695</v>
      </c>
      <c r="K17" s="471"/>
      <c r="L17" s="471"/>
      <c r="M17" s="471"/>
      <c r="N17" s="471"/>
      <c r="O17" s="471"/>
      <c r="P17" s="471"/>
      <c r="Q17" s="471"/>
      <c r="R17" s="471"/>
      <c r="S17" s="471">
        <v>19042.447692307695</v>
      </c>
      <c r="T17" s="471">
        <v>2900.0</v>
      </c>
      <c r="U17" s="471">
        <v>21942.447692307695</v>
      </c>
      <c r="V17" s="506">
        <v>192.0</v>
      </c>
      <c r="W17" s="506"/>
      <c r="X17" s="506"/>
      <c r="Y17" s="399"/>
      <c r="Z17" s="399"/>
      <c r="AA17" s="401"/>
      <c r="AB17" s="401"/>
      <c r="AC17" s="401"/>
      <c r="AD17" s="401"/>
      <c r="AE17" s="401"/>
      <c r="AF17" s="401"/>
    </row>
    <row r="18" ht="15.75" customHeight="1">
      <c r="A18" s="436">
        <v>1.0</v>
      </c>
      <c r="B18" s="436" t="s">
        <v>1408</v>
      </c>
      <c r="C18" s="572">
        <v>1.0</v>
      </c>
      <c r="D18" s="572"/>
      <c r="E18" s="572"/>
      <c r="F18" s="399"/>
      <c r="G18" s="399"/>
      <c r="H18" s="577"/>
      <c r="I18" s="399" t="s">
        <v>1412</v>
      </c>
      <c r="J18" s="471">
        <v>19042.447692307695</v>
      </c>
      <c r="K18" s="471"/>
      <c r="L18" s="471"/>
      <c r="M18" s="471"/>
      <c r="N18" s="471"/>
      <c r="O18" s="471"/>
      <c r="P18" s="471"/>
      <c r="Q18" s="471"/>
      <c r="R18" s="471"/>
      <c r="S18" s="471">
        <v>19042.447692307695</v>
      </c>
      <c r="T18" s="471">
        <v>2900.0</v>
      </c>
      <c r="U18" s="471">
        <v>21942.447692307695</v>
      </c>
      <c r="V18" s="506">
        <v>192.0</v>
      </c>
      <c r="W18" s="506"/>
      <c r="X18" s="506"/>
      <c r="Y18" s="399"/>
      <c r="Z18" s="399"/>
      <c r="AA18" s="401"/>
      <c r="AB18" s="401"/>
      <c r="AC18" s="401"/>
      <c r="AD18" s="401"/>
      <c r="AE18" s="401"/>
      <c r="AF18" s="401"/>
    </row>
    <row r="19" ht="15.75" customHeight="1">
      <c r="A19" s="436">
        <v>1.0</v>
      </c>
      <c r="B19" s="436" t="s">
        <v>1408</v>
      </c>
      <c r="C19" s="572">
        <v>1.0</v>
      </c>
      <c r="D19" s="572"/>
      <c r="E19" s="572"/>
      <c r="F19" s="399"/>
      <c r="G19" s="399"/>
      <c r="H19" s="577"/>
      <c r="I19" s="399" t="s">
        <v>1413</v>
      </c>
      <c r="J19" s="471">
        <v>19042.447692307695</v>
      </c>
      <c r="K19" s="471"/>
      <c r="L19" s="471"/>
      <c r="M19" s="471"/>
      <c r="N19" s="471"/>
      <c r="O19" s="471"/>
      <c r="P19" s="471"/>
      <c r="Q19" s="471"/>
      <c r="R19" s="471"/>
      <c r="S19" s="471">
        <v>19042.447692307695</v>
      </c>
      <c r="T19" s="471">
        <v>2900.0</v>
      </c>
      <c r="U19" s="471">
        <v>21942.447692307695</v>
      </c>
      <c r="V19" s="506">
        <v>192.0</v>
      </c>
      <c r="W19" s="506"/>
      <c r="X19" s="506"/>
      <c r="Y19" s="399"/>
      <c r="Z19" s="399"/>
      <c r="AA19" s="401"/>
      <c r="AB19" s="401"/>
      <c r="AC19" s="401"/>
      <c r="AD19" s="401"/>
      <c r="AE19" s="401"/>
      <c r="AF19" s="401"/>
    </row>
    <row r="20" ht="15.75" customHeight="1">
      <c r="A20" s="436"/>
      <c r="B20" s="436"/>
      <c r="C20" s="572"/>
      <c r="D20" s="572"/>
      <c r="E20" s="572"/>
      <c r="F20" s="399"/>
      <c r="G20" s="399"/>
      <c r="H20" s="399" t="s">
        <v>1414</v>
      </c>
      <c r="I20" s="399"/>
      <c r="J20" s="471"/>
      <c r="K20" s="471"/>
      <c r="L20" s="471"/>
      <c r="M20" s="471"/>
      <c r="N20" s="471"/>
      <c r="O20" s="471"/>
      <c r="P20" s="471"/>
      <c r="Q20" s="471"/>
      <c r="R20" s="471"/>
      <c r="S20" s="471"/>
      <c r="T20" s="471"/>
      <c r="U20" s="471"/>
      <c r="V20" s="506"/>
      <c r="W20" s="506"/>
      <c r="X20" s="506"/>
      <c r="Y20" s="399"/>
      <c r="Z20" s="399"/>
      <c r="AA20" s="401"/>
      <c r="AB20" s="401"/>
      <c r="AC20" s="401"/>
      <c r="AD20" s="401"/>
      <c r="AE20" s="401"/>
      <c r="AF20" s="401"/>
    </row>
    <row r="21" ht="15.75" customHeight="1">
      <c r="A21" s="436">
        <v>1.0</v>
      </c>
      <c r="B21" s="436" t="s">
        <v>1408</v>
      </c>
      <c r="C21" s="572">
        <v>1.0</v>
      </c>
      <c r="D21" s="572"/>
      <c r="E21" s="572"/>
      <c r="F21" s="399"/>
      <c r="G21" s="399"/>
      <c r="H21" s="577"/>
      <c r="I21" s="399" t="s">
        <v>1415</v>
      </c>
      <c r="J21" s="471">
        <v>65203.750000000015</v>
      </c>
      <c r="K21" s="471"/>
      <c r="L21" s="471"/>
      <c r="M21" s="471"/>
      <c r="N21" s="471"/>
      <c r="O21" s="471"/>
      <c r="P21" s="471"/>
      <c r="Q21" s="471"/>
      <c r="R21" s="471"/>
      <c r="S21" s="471">
        <v>65203.750000000015</v>
      </c>
      <c r="T21" s="471">
        <v>9800.0</v>
      </c>
      <c r="U21" s="471">
        <v>75003.75000000001</v>
      </c>
      <c r="V21" s="506">
        <v>608.0</v>
      </c>
      <c r="W21" s="506"/>
      <c r="X21" s="506"/>
      <c r="Y21" s="399"/>
      <c r="Z21" s="399"/>
      <c r="AA21" s="401"/>
      <c r="AB21" s="401"/>
      <c r="AC21" s="401"/>
      <c r="AD21" s="401"/>
      <c r="AE21" s="401"/>
      <c r="AF21" s="401"/>
    </row>
    <row r="22" ht="15.75" customHeight="1">
      <c r="A22" s="436">
        <v>1.0</v>
      </c>
      <c r="B22" s="436" t="s">
        <v>1408</v>
      </c>
      <c r="C22" s="572">
        <v>1.0</v>
      </c>
      <c r="D22" s="572"/>
      <c r="E22" s="572"/>
      <c r="F22" s="399"/>
      <c r="G22" s="399"/>
      <c r="H22" s="577"/>
      <c r="I22" s="399" t="s">
        <v>1416</v>
      </c>
      <c r="J22" s="471">
        <v>188090.75</v>
      </c>
      <c r="K22" s="471"/>
      <c r="L22" s="471"/>
      <c r="M22" s="471"/>
      <c r="N22" s="471"/>
      <c r="O22" s="471"/>
      <c r="P22" s="471"/>
      <c r="Q22" s="471"/>
      <c r="R22" s="471"/>
      <c r="S22" s="471">
        <v>188090.75</v>
      </c>
      <c r="T22" s="471">
        <v>28200.0</v>
      </c>
      <c r="U22" s="471">
        <v>216290.75</v>
      </c>
      <c r="V22" s="506">
        <v>1896.0</v>
      </c>
      <c r="W22" s="506"/>
      <c r="X22" s="506"/>
      <c r="Y22" s="399"/>
      <c r="Z22" s="399"/>
      <c r="AA22" s="401"/>
      <c r="AB22" s="401"/>
      <c r="AC22" s="401"/>
      <c r="AD22" s="401"/>
      <c r="AE22" s="401"/>
      <c r="AF22" s="401"/>
    </row>
    <row r="23" ht="15.75" customHeight="1">
      <c r="A23" s="436">
        <v>1.0</v>
      </c>
      <c r="B23" s="436" t="s">
        <v>1408</v>
      </c>
      <c r="C23" s="572">
        <v>1.0</v>
      </c>
      <c r="D23" s="572"/>
      <c r="E23" s="572"/>
      <c r="F23" s="399"/>
      <c r="G23" s="399"/>
      <c r="H23" s="577"/>
      <c r="I23" s="399" t="s">
        <v>1411</v>
      </c>
      <c r="J23" s="471">
        <v>19042.447692307695</v>
      </c>
      <c r="K23" s="471"/>
      <c r="L23" s="471"/>
      <c r="M23" s="471"/>
      <c r="N23" s="471"/>
      <c r="O23" s="471"/>
      <c r="P23" s="471"/>
      <c r="Q23" s="471"/>
      <c r="R23" s="471"/>
      <c r="S23" s="471">
        <v>19042.447692307695</v>
      </c>
      <c r="T23" s="471">
        <v>2900.0</v>
      </c>
      <c r="U23" s="471">
        <v>21942.447692307695</v>
      </c>
      <c r="V23" s="506">
        <v>192.0</v>
      </c>
      <c r="W23" s="506"/>
      <c r="X23" s="506"/>
      <c r="Y23" s="399"/>
      <c r="Z23" s="399"/>
      <c r="AA23" s="401"/>
      <c r="AB23" s="401"/>
      <c r="AC23" s="401"/>
      <c r="AD23" s="401"/>
      <c r="AE23" s="401"/>
      <c r="AF23" s="401"/>
    </row>
    <row r="24" ht="15.75" customHeight="1">
      <c r="A24" s="436">
        <v>1.0</v>
      </c>
      <c r="B24" s="436" t="s">
        <v>1408</v>
      </c>
      <c r="C24" s="572">
        <v>1.0</v>
      </c>
      <c r="D24" s="572"/>
      <c r="E24" s="572"/>
      <c r="F24" s="399"/>
      <c r="G24" s="399"/>
      <c r="H24" s="577"/>
      <c r="I24" s="399" t="s">
        <v>1412</v>
      </c>
      <c r="J24" s="471">
        <v>19042.447692307695</v>
      </c>
      <c r="K24" s="471"/>
      <c r="L24" s="471"/>
      <c r="M24" s="471"/>
      <c r="N24" s="471"/>
      <c r="O24" s="471"/>
      <c r="P24" s="471"/>
      <c r="Q24" s="471"/>
      <c r="R24" s="471"/>
      <c r="S24" s="471">
        <v>19042.447692307695</v>
      </c>
      <c r="T24" s="471">
        <v>2900.0</v>
      </c>
      <c r="U24" s="471">
        <v>21942.447692307695</v>
      </c>
      <c r="V24" s="506">
        <v>192.0</v>
      </c>
      <c r="W24" s="506"/>
      <c r="X24" s="506"/>
      <c r="Y24" s="399"/>
      <c r="Z24" s="399"/>
      <c r="AA24" s="401"/>
      <c r="AB24" s="401"/>
      <c r="AC24" s="401"/>
      <c r="AD24" s="401"/>
      <c r="AE24" s="401"/>
      <c r="AF24" s="401"/>
    </row>
    <row r="25" ht="15.75" customHeight="1">
      <c r="A25" s="436">
        <v>1.0</v>
      </c>
      <c r="B25" s="436" t="s">
        <v>1408</v>
      </c>
      <c r="C25" s="572">
        <v>1.0</v>
      </c>
      <c r="D25" s="572"/>
      <c r="E25" s="572"/>
      <c r="F25" s="399"/>
      <c r="G25" s="399"/>
      <c r="H25" s="577"/>
      <c r="I25" s="399" t="s">
        <v>1413</v>
      </c>
      <c r="J25" s="471">
        <v>19042.447692307695</v>
      </c>
      <c r="K25" s="471"/>
      <c r="L25" s="471"/>
      <c r="M25" s="471"/>
      <c r="N25" s="471"/>
      <c r="O25" s="471"/>
      <c r="P25" s="471"/>
      <c r="Q25" s="471"/>
      <c r="R25" s="471"/>
      <c r="S25" s="471">
        <v>19042.447692307695</v>
      </c>
      <c r="T25" s="471">
        <v>2900.0</v>
      </c>
      <c r="U25" s="471">
        <v>21942.447692307695</v>
      </c>
      <c r="V25" s="506">
        <v>192.0</v>
      </c>
      <c r="W25" s="506"/>
      <c r="X25" s="506"/>
      <c r="Y25" s="399"/>
      <c r="Z25" s="399"/>
      <c r="AA25" s="401"/>
      <c r="AB25" s="401"/>
      <c r="AC25" s="401"/>
      <c r="AD25" s="401"/>
      <c r="AE25" s="401"/>
      <c r="AF25" s="401"/>
    </row>
    <row r="26" ht="15.75" customHeight="1">
      <c r="A26" s="436"/>
      <c r="B26" s="436"/>
      <c r="C26" s="572"/>
      <c r="D26" s="572"/>
      <c r="E26" s="572"/>
      <c r="F26" s="399"/>
      <c r="G26" s="399"/>
      <c r="H26" s="399" t="s">
        <v>1417</v>
      </c>
      <c r="I26" s="399"/>
      <c r="J26" s="471"/>
      <c r="K26" s="471"/>
      <c r="L26" s="471"/>
      <c r="M26" s="471"/>
      <c r="N26" s="471"/>
      <c r="O26" s="471"/>
      <c r="P26" s="471"/>
      <c r="Q26" s="471"/>
      <c r="R26" s="471"/>
      <c r="S26" s="471"/>
      <c r="T26" s="471"/>
      <c r="U26" s="471"/>
      <c r="V26" s="506"/>
      <c r="W26" s="506"/>
      <c r="X26" s="506"/>
      <c r="Y26" s="399"/>
      <c r="Z26" s="399"/>
      <c r="AA26" s="401"/>
      <c r="AB26" s="401"/>
      <c r="AC26" s="401"/>
      <c r="AD26" s="401"/>
      <c r="AE26" s="401"/>
      <c r="AF26" s="401"/>
    </row>
    <row r="27" ht="15.75" customHeight="1">
      <c r="A27" s="436">
        <v>1.0</v>
      </c>
      <c r="B27" s="436" t="s">
        <v>1408</v>
      </c>
      <c r="C27" s="572">
        <v>1.0</v>
      </c>
      <c r="D27" s="572"/>
      <c r="E27" s="572"/>
      <c r="F27" s="399"/>
      <c r="G27" s="399"/>
      <c r="H27" s="577"/>
      <c r="I27" s="399" t="s">
        <v>1418</v>
      </c>
      <c r="J27" s="471">
        <v>30754.41692307693</v>
      </c>
      <c r="K27" s="471"/>
      <c r="L27" s="471"/>
      <c r="M27" s="471"/>
      <c r="N27" s="471"/>
      <c r="O27" s="471"/>
      <c r="P27" s="471"/>
      <c r="Q27" s="471"/>
      <c r="R27" s="471"/>
      <c r="S27" s="471">
        <v>30754.41692307693</v>
      </c>
      <c r="T27" s="471">
        <v>4600.0</v>
      </c>
      <c r="U27" s="471">
        <v>35354.41692307693</v>
      </c>
      <c r="V27" s="506">
        <v>288.0</v>
      </c>
      <c r="W27" s="506"/>
      <c r="X27" s="506"/>
      <c r="Y27" s="399"/>
      <c r="Z27" s="399"/>
      <c r="AA27" s="401"/>
      <c r="AB27" s="401"/>
      <c r="AC27" s="401"/>
      <c r="AD27" s="401"/>
      <c r="AE27" s="401"/>
      <c r="AF27" s="401"/>
    </row>
    <row r="28" ht="15.75" customHeight="1">
      <c r="A28" s="436">
        <v>1.0</v>
      </c>
      <c r="B28" s="436" t="s">
        <v>1408</v>
      </c>
      <c r="C28" s="572">
        <v>1.0</v>
      </c>
      <c r="D28" s="572"/>
      <c r="E28" s="572"/>
      <c r="F28" s="399"/>
      <c r="G28" s="399"/>
      <c r="H28" s="577"/>
      <c r="I28" s="399" t="s">
        <v>1419</v>
      </c>
      <c r="J28" s="471">
        <v>107927.23461538464</v>
      </c>
      <c r="K28" s="471"/>
      <c r="L28" s="471"/>
      <c r="M28" s="471"/>
      <c r="N28" s="471"/>
      <c r="O28" s="471"/>
      <c r="P28" s="471"/>
      <c r="Q28" s="471"/>
      <c r="R28" s="471"/>
      <c r="S28" s="471">
        <v>107927.23461538464</v>
      </c>
      <c r="T28" s="471">
        <v>16200.0</v>
      </c>
      <c r="U28" s="471">
        <v>124127.23461538464</v>
      </c>
      <c r="V28" s="506">
        <v>1016.0</v>
      </c>
      <c r="W28" s="506"/>
      <c r="X28" s="506"/>
      <c r="Y28" s="399"/>
      <c r="Z28" s="399"/>
      <c r="AA28" s="401"/>
      <c r="AB28" s="401"/>
      <c r="AC28" s="401"/>
      <c r="AD28" s="401"/>
      <c r="AE28" s="401"/>
      <c r="AF28" s="401"/>
    </row>
    <row r="29" ht="15.75" customHeight="1">
      <c r="A29" s="436">
        <v>1.0</v>
      </c>
      <c r="B29" s="436" t="s">
        <v>1408</v>
      </c>
      <c r="C29" s="572">
        <v>1.0</v>
      </c>
      <c r="D29" s="572"/>
      <c r="E29" s="572"/>
      <c r="F29" s="399"/>
      <c r="G29" s="399"/>
      <c r="H29" s="577"/>
      <c r="I29" s="399" t="s">
        <v>1411</v>
      </c>
      <c r="J29" s="471">
        <v>19042.447692307695</v>
      </c>
      <c r="K29" s="471"/>
      <c r="L29" s="471"/>
      <c r="M29" s="471"/>
      <c r="N29" s="471"/>
      <c r="O29" s="471"/>
      <c r="P29" s="471"/>
      <c r="Q29" s="471"/>
      <c r="R29" s="471"/>
      <c r="S29" s="471">
        <v>19042.447692307695</v>
      </c>
      <c r="T29" s="471">
        <v>2900.0</v>
      </c>
      <c r="U29" s="471">
        <v>21942.447692307695</v>
      </c>
      <c r="V29" s="506">
        <v>192.0</v>
      </c>
      <c r="W29" s="506"/>
      <c r="X29" s="506"/>
      <c r="Y29" s="399"/>
      <c r="Z29" s="399"/>
      <c r="AA29" s="401"/>
      <c r="AB29" s="401"/>
      <c r="AC29" s="401"/>
      <c r="AD29" s="401"/>
      <c r="AE29" s="401"/>
      <c r="AF29" s="401"/>
    </row>
    <row r="30" ht="15.75" customHeight="1">
      <c r="A30" s="436">
        <v>1.0</v>
      </c>
      <c r="B30" s="436" t="s">
        <v>1408</v>
      </c>
      <c r="C30" s="572">
        <v>1.0</v>
      </c>
      <c r="D30" s="572"/>
      <c r="E30" s="572"/>
      <c r="F30" s="399"/>
      <c r="G30" s="399"/>
      <c r="H30" s="577"/>
      <c r="I30" s="399" t="s">
        <v>1412</v>
      </c>
      <c r="J30" s="471">
        <v>19042.447692307695</v>
      </c>
      <c r="K30" s="471"/>
      <c r="L30" s="471"/>
      <c r="M30" s="471"/>
      <c r="N30" s="471"/>
      <c r="O30" s="471"/>
      <c r="P30" s="471"/>
      <c r="Q30" s="471"/>
      <c r="R30" s="471"/>
      <c r="S30" s="471">
        <v>19042.447692307695</v>
      </c>
      <c r="T30" s="471">
        <v>2900.0</v>
      </c>
      <c r="U30" s="471">
        <v>21942.447692307695</v>
      </c>
      <c r="V30" s="506">
        <v>192.0</v>
      </c>
      <c r="W30" s="506"/>
      <c r="X30" s="506"/>
      <c r="Y30" s="399"/>
      <c r="Z30" s="399"/>
      <c r="AA30" s="401"/>
      <c r="AB30" s="401"/>
      <c r="AC30" s="401"/>
      <c r="AD30" s="401"/>
      <c r="AE30" s="401"/>
      <c r="AF30" s="401"/>
    </row>
    <row r="31" ht="15.75" customHeight="1">
      <c r="A31" s="436">
        <v>1.0</v>
      </c>
      <c r="B31" s="436" t="s">
        <v>1408</v>
      </c>
      <c r="C31" s="572">
        <v>1.0</v>
      </c>
      <c r="D31" s="572"/>
      <c r="E31" s="572"/>
      <c r="F31" s="399"/>
      <c r="G31" s="399"/>
      <c r="H31" s="577"/>
      <c r="I31" s="399" t="s">
        <v>1413</v>
      </c>
      <c r="J31" s="471">
        <v>19042.447692307695</v>
      </c>
      <c r="K31" s="471"/>
      <c r="L31" s="471"/>
      <c r="M31" s="471"/>
      <c r="N31" s="471"/>
      <c r="O31" s="471"/>
      <c r="P31" s="471"/>
      <c r="Q31" s="471"/>
      <c r="R31" s="471"/>
      <c r="S31" s="471">
        <v>19042.447692307695</v>
      </c>
      <c r="T31" s="471">
        <v>2900.0</v>
      </c>
      <c r="U31" s="471">
        <v>21942.447692307695</v>
      </c>
      <c r="V31" s="506">
        <v>192.0</v>
      </c>
      <c r="W31" s="506"/>
      <c r="X31" s="506"/>
      <c r="Y31" s="399"/>
      <c r="Z31" s="399"/>
      <c r="AA31" s="401"/>
      <c r="AB31" s="401"/>
      <c r="AC31" s="401"/>
      <c r="AD31" s="401"/>
      <c r="AE31" s="401"/>
      <c r="AF31" s="401"/>
    </row>
    <row r="32" ht="15.75" customHeight="1">
      <c r="A32" s="436">
        <v>1.0</v>
      </c>
      <c r="B32" s="436" t="s">
        <v>1408</v>
      </c>
      <c r="C32" s="572">
        <v>1.0</v>
      </c>
      <c r="D32" s="572"/>
      <c r="E32" s="572"/>
      <c r="F32" s="399"/>
      <c r="G32" s="399"/>
      <c r="H32" s="577" t="s">
        <v>1420</v>
      </c>
      <c r="I32" s="399"/>
      <c r="J32" s="471"/>
      <c r="K32" s="471">
        <v>1.35E8</v>
      </c>
      <c r="L32" s="471"/>
      <c r="M32" s="471"/>
      <c r="N32" s="471"/>
      <c r="O32" s="471"/>
      <c r="P32" s="471"/>
      <c r="Q32" s="471"/>
      <c r="R32" s="471"/>
      <c r="S32" s="471">
        <v>1.35E8</v>
      </c>
      <c r="T32" s="471">
        <v>3.21817E7</v>
      </c>
      <c r="U32" s="471">
        <v>1.671817E8</v>
      </c>
      <c r="V32" s="506">
        <v>192.0</v>
      </c>
      <c r="W32" s="506"/>
      <c r="X32" s="506"/>
      <c r="Y32" s="399"/>
      <c r="Z32" s="399"/>
      <c r="AA32" s="401"/>
      <c r="AB32" s="401"/>
      <c r="AC32" s="401"/>
      <c r="AD32" s="401"/>
      <c r="AE32" s="401"/>
      <c r="AF32" s="401"/>
    </row>
    <row r="33" ht="15.75" customHeight="1">
      <c r="A33" s="436"/>
      <c r="B33" s="399"/>
      <c r="C33" s="572"/>
      <c r="D33" s="572"/>
      <c r="E33" s="572"/>
      <c r="F33" s="399"/>
      <c r="G33" s="399"/>
      <c r="H33" s="577"/>
      <c r="I33" s="577"/>
      <c r="J33" s="471"/>
      <c r="K33" s="471"/>
      <c r="L33" s="471"/>
      <c r="M33" s="471"/>
      <c r="N33" s="471"/>
      <c r="O33" s="471"/>
      <c r="P33" s="471"/>
      <c r="Q33" s="471"/>
      <c r="R33" s="471"/>
      <c r="S33" s="471"/>
      <c r="T33" s="471"/>
      <c r="U33" s="471"/>
      <c r="V33" s="506"/>
      <c r="W33" s="506"/>
      <c r="X33" s="506"/>
      <c r="Y33" s="399"/>
      <c r="Z33" s="399"/>
      <c r="AA33" s="401"/>
      <c r="AB33" s="401"/>
      <c r="AC33" s="401"/>
      <c r="AD33" s="401"/>
      <c r="AE33" s="401"/>
      <c r="AF33" s="401"/>
    </row>
    <row r="34" ht="15.75" customHeight="1">
      <c r="A34" s="578"/>
      <c r="B34" s="413"/>
      <c r="C34" s="579"/>
      <c r="D34" s="579"/>
      <c r="E34" s="579"/>
      <c r="F34" s="413"/>
      <c r="G34" s="413"/>
      <c r="H34" s="413" t="s">
        <v>1421</v>
      </c>
      <c r="I34" s="580"/>
      <c r="J34" s="581">
        <v>783758.2499999998</v>
      </c>
      <c r="K34" s="581">
        <v>1.35E8</v>
      </c>
      <c r="L34" s="581">
        <v>0.0</v>
      </c>
      <c r="M34" s="581">
        <v>0.0</v>
      </c>
      <c r="N34" s="581">
        <v>0.0</v>
      </c>
      <c r="O34" s="581">
        <v>0.0</v>
      </c>
      <c r="P34" s="581">
        <v>0.0</v>
      </c>
      <c r="Q34" s="581">
        <v>0.0</v>
      </c>
      <c r="R34" s="581">
        <v>0.0</v>
      </c>
      <c r="S34" s="581">
        <v>1.3578375825E8</v>
      </c>
      <c r="T34" s="581">
        <v>3.22997E7</v>
      </c>
      <c r="U34" s="581">
        <v>1.6808345825E8</v>
      </c>
      <c r="V34" s="582">
        <v>7904.0</v>
      </c>
      <c r="W34" s="582">
        <v>0.0</v>
      </c>
      <c r="X34" s="582">
        <v>0.0</v>
      </c>
      <c r="Y34" s="413"/>
      <c r="Z34" s="413"/>
      <c r="AA34" s="419"/>
      <c r="AB34" s="419"/>
      <c r="AC34" s="419"/>
      <c r="AD34" s="419"/>
      <c r="AE34" s="419"/>
      <c r="AF34" s="419"/>
    </row>
    <row r="35" ht="15.75" customHeight="1">
      <c r="A35" s="436"/>
      <c r="B35" s="399"/>
      <c r="C35" s="572"/>
      <c r="D35" s="572"/>
      <c r="E35" s="572"/>
      <c r="F35" s="399"/>
      <c r="G35" s="399"/>
      <c r="H35" s="577"/>
      <c r="I35" s="577"/>
      <c r="J35" s="471"/>
      <c r="K35" s="471"/>
      <c r="L35" s="471"/>
      <c r="M35" s="471"/>
      <c r="N35" s="471"/>
      <c r="O35" s="471"/>
      <c r="P35" s="471"/>
      <c r="Q35" s="471"/>
      <c r="R35" s="471"/>
      <c r="S35" s="471"/>
      <c r="T35" s="471"/>
      <c r="U35" s="471"/>
      <c r="V35" s="506"/>
      <c r="W35" s="506"/>
      <c r="X35" s="506"/>
      <c r="Y35" s="399"/>
      <c r="Z35" s="399"/>
      <c r="AA35" s="401"/>
      <c r="AB35" s="401"/>
      <c r="AC35" s="401"/>
      <c r="AD35" s="401"/>
      <c r="AE35" s="401"/>
      <c r="AF35" s="401"/>
    </row>
    <row r="36" ht="15.75" customHeight="1">
      <c r="A36" s="436"/>
      <c r="B36" s="399"/>
      <c r="C36" s="572"/>
      <c r="D36" s="572"/>
      <c r="E36" s="572"/>
      <c r="F36" s="399"/>
      <c r="G36" s="399"/>
      <c r="H36" s="580" t="s">
        <v>1422</v>
      </c>
      <c r="I36" s="577"/>
      <c r="J36" s="471"/>
      <c r="K36" s="471"/>
      <c r="L36" s="471"/>
      <c r="M36" s="471"/>
      <c r="N36" s="471"/>
      <c r="O36" s="471"/>
      <c r="P36" s="471"/>
      <c r="Q36" s="471"/>
      <c r="R36" s="471"/>
      <c r="S36" s="471"/>
      <c r="T36" s="471"/>
      <c r="U36" s="471"/>
      <c r="V36" s="506"/>
      <c r="W36" s="506"/>
      <c r="X36" s="506"/>
      <c r="Y36" s="399"/>
      <c r="Z36" s="399"/>
      <c r="AA36" s="401"/>
      <c r="AB36" s="401"/>
      <c r="AC36" s="401"/>
      <c r="AD36" s="401"/>
      <c r="AE36" s="401"/>
      <c r="AF36" s="401"/>
    </row>
    <row r="37" ht="15.75" customHeight="1">
      <c r="A37" s="436"/>
      <c r="B37" s="399"/>
      <c r="C37" s="572"/>
      <c r="D37" s="572"/>
      <c r="E37" s="572"/>
      <c r="F37" s="399"/>
      <c r="G37" s="399"/>
      <c r="H37" s="577"/>
      <c r="I37" s="577"/>
      <c r="J37" s="471"/>
      <c r="K37" s="471"/>
      <c r="L37" s="471"/>
      <c r="M37" s="471"/>
      <c r="N37" s="471"/>
      <c r="O37" s="471"/>
      <c r="P37" s="471"/>
      <c r="Q37" s="471"/>
      <c r="R37" s="471"/>
      <c r="S37" s="471"/>
      <c r="T37" s="471"/>
      <c r="U37" s="471"/>
      <c r="V37" s="506"/>
      <c r="W37" s="506"/>
      <c r="X37" s="506"/>
      <c r="Y37" s="399"/>
      <c r="Z37" s="399"/>
      <c r="AA37" s="401"/>
      <c r="AB37" s="401"/>
      <c r="AC37" s="401"/>
      <c r="AD37" s="401"/>
      <c r="AE37" s="401"/>
      <c r="AF37" s="401"/>
    </row>
    <row r="38" ht="15.75" customHeight="1">
      <c r="A38" s="436">
        <v>1.0</v>
      </c>
      <c r="B38" s="436" t="s">
        <v>1423</v>
      </c>
      <c r="C38" s="572">
        <v>1.0</v>
      </c>
      <c r="D38" s="572"/>
      <c r="E38" s="572"/>
      <c r="F38" s="399"/>
      <c r="G38" s="399"/>
      <c r="H38" s="399"/>
      <c r="I38" s="399" t="s">
        <v>1424</v>
      </c>
      <c r="J38" s="471">
        <v>0.0</v>
      </c>
      <c r="K38" s="471"/>
      <c r="L38" s="471"/>
      <c r="M38" s="471"/>
      <c r="N38" s="471"/>
      <c r="O38" s="471"/>
      <c r="P38" s="471"/>
      <c r="Q38" s="471"/>
      <c r="R38" s="471"/>
      <c r="S38" s="471">
        <v>0.0</v>
      </c>
      <c r="T38" s="471">
        <v>0.0</v>
      </c>
      <c r="U38" s="471">
        <v>0.0</v>
      </c>
      <c r="V38" s="506">
        <v>0.0</v>
      </c>
      <c r="W38" s="506"/>
      <c r="X38" s="506"/>
      <c r="Y38" s="399"/>
      <c r="Z38" s="399"/>
      <c r="AA38" s="401"/>
      <c r="AB38" s="401"/>
      <c r="AC38" s="401"/>
      <c r="AD38" s="401"/>
      <c r="AE38" s="401"/>
      <c r="AF38" s="401"/>
    </row>
    <row r="39" ht="15.75" customHeight="1">
      <c r="A39" s="436">
        <v>1.0</v>
      </c>
      <c r="B39" s="436" t="s">
        <v>1423</v>
      </c>
      <c r="C39" s="572">
        <v>1.0</v>
      </c>
      <c r="D39" s="572"/>
      <c r="E39" s="572"/>
      <c r="F39" s="399"/>
      <c r="G39" s="399"/>
      <c r="H39" s="399"/>
      <c r="I39" s="399" t="s">
        <v>1425</v>
      </c>
      <c r="J39" s="471">
        <v>0.0</v>
      </c>
      <c r="K39" s="471"/>
      <c r="L39" s="471"/>
      <c r="M39" s="471"/>
      <c r="N39" s="471"/>
      <c r="O39" s="471"/>
      <c r="P39" s="471"/>
      <c r="Q39" s="471"/>
      <c r="R39" s="471"/>
      <c r="S39" s="471">
        <v>0.0</v>
      </c>
      <c r="T39" s="471">
        <v>0.0</v>
      </c>
      <c r="U39" s="471">
        <v>0.0</v>
      </c>
      <c r="V39" s="506">
        <v>0.0</v>
      </c>
      <c r="W39" s="506"/>
      <c r="X39" s="506"/>
      <c r="Y39" s="399"/>
      <c r="Z39" s="399"/>
      <c r="AA39" s="401"/>
      <c r="AB39" s="401"/>
      <c r="AC39" s="401"/>
      <c r="AD39" s="401"/>
      <c r="AE39" s="401"/>
      <c r="AF39" s="401"/>
    </row>
    <row r="40" ht="15.75" customHeight="1">
      <c r="A40" s="436">
        <v>1.0</v>
      </c>
      <c r="B40" s="436" t="s">
        <v>1423</v>
      </c>
      <c r="C40" s="572">
        <v>1.0</v>
      </c>
      <c r="D40" s="572"/>
      <c r="E40" s="572"/>
      <c r="F40" s="399"/>
      <c r="G40" s="399"/>
      <c r="H40" s="399"/>
      <c r="I40" s="399" t="s">
        <v>1426</v>
      </c>
      <c r="J40" s="471"/>
      <c r="K40" s="471"/>
      <c r="L40" s="471"/>
      <c r="M40" s="471"/>
      <c r="N40" s="471"/>
      <c r="O40" s="471"/>
      <c r="P40" s="471"/>
      <c r="Q40" s="471"/>
      <c r="R40" s="471">
        <v>2882842.806100099</v>
      </c>
      <c r="S40" s="471">
        <v>2882842.806100099</v>
      </c>
      <c r="T40" s="471">
        <v>432400.0</v>
      </c>
      <c r="U40" s="471">
        <v>3315242.806100099</v>
      </c>
      <c r="V40" s="506"/>
      <c r="W40" s="506"/>
      <c r="X40" s="506"/>
      <c r="Y40" s="399"/>
      <c r="Z40" s="399"/>
      <c r="AA40" s="401"/>
      <c r="AB40" s="401"/>
      <c r="AC40" s="401"/>
      <c r="AD40" s="401"/>
      <c r="AE40" s="401"/>
      <c r="AF40" s="401"/>
    </row>
    <row r="41" ht="15.75" customHeight="1">
      <c r="A41" s="436">
        <v>1.0</v>
      </c>
      <c r="B41" s="436" t="s">
        <v>1423</v>
      </c>
      <c r="C41" s="572">
        <v>1.0</v>
      </c>
      <c r="D41" s="572"/>
      <c r="E41" s="572"/>
      <c r="F41" s="399"/>
      <c r="G41" s="399"/>
      <c r="H41" s="399"/>
      <c r="I41" s="399" t="s">
        <v>1427</v>
      </c>
      <c r="J41" s="471"/>
      <c r="K41" s="471"/>
      <c r="L41" s="471">
        <v>0.0</v>
      </c>
      <c r="M41" s="471"/>
      <c r="N41" s="471"/>
      <c r="O41" s="471"/>
      <c r="P41" s="471"/>
      <c r="Q41" s="471"/>
      <c r="R41" s="471"/>
      <c r="S41" s="471">
        <v>0.0</v>
      </c>
      <c r="T41" s="471">
        <v>0.0</v>
      </c>
      <c r="U41" s="471">
        <v>0.0</v>
      </c>
      <c r="V41" s="506"/>
      <c r="W41" s="506"/>
      <c r="X41" s="506"/>
      <c r="Y41" s="399"/>
      <c r="Z41" s="399"/>
      <c r="AA41" s="401"/>
      <c r="AB41" s="401"/>
      <c r="AC41" s="401"/>
      <c r="AD41" s="401"/>
      <c r="AE41" s="401"/>
      <c r="AF41" s="401"/>
    </row>
    <row r="42" ht="15.75" customHeight="1">
      <c r="A42" s="436">
        <v>1.0</v>
      </c>
      <c r="B42" s="436" t="s">
        <v>1423</v>
      </c>
      <c r="C42" s="572">
        <v>1.0</v>
      </c>
      <c r="D42" s="572"/>
      <c r="E42" s="572"/>
      <c r="F42" s="399"/>
      <c r="G42" s="399"/>
      <c r="H42" s="399"/>
      <c r="I42" s="399" t="s">
        <v>1428</v>
      </c>
      <c r="J42" s="471"/>
      <c r="K42" s="471"/>
      <c r="L42" s="471"/>
      <c r="M42" s="471"/>
      <c r="N42" s="471"/>
      <c r="O42" s="471"/>
      <c r="P42" s="471"/>
      <c r="Q42" s="471"/>
      <c r="R42" s="471">
        <v>0.0</v>
      </c>
      <c r="S42" s="471">
        <v>0.0</v>
      </c>
      <c r="T42" s="471">
        <v>0.0</v>
      </c>
      <c r="U42" s="471">
        <v>0.0</v>
      </c>
      <c r="V42" s="506"/>
      <c r="W42" s="506"/>
      <c r="X42" s="506"/>
      <c r="Y42" s="399"/>
      <c r="Z42" s="399"/>
      <c r="AA42" s="401"/>
      <c r="AB42" s="401"/>
      <c r="AC42" s="401"/>
      <c r="AD42" s="401"/>
      <c r="AE42" s="401"/>
      <c r="AF42" s="401"/>
    </row>
    <row r="43" ht="15.75" customHeight="1">
      <c r="A43" s="436">
        <v>1.0</v>
      </c>
      <c r="B43" s="436" t="s">
        <v>1423</v>
      </c>
      <c r="C43" s="572">
        <v>1.0</v>
      </c>
      <c r="D43" s="572"/>
      <c r="E43" s="572"/>
      <c r="F43" s="399"/>
      <c r="G43" s="399"/>
      <c r="H43" s="399"/>
      <c r="I43" s="399" t="s">
        <v>1429</v>
      </c>
      <c r="J43" s="471"/>
      <c r="K43" s="471">
        <v>0.0</v>
      </c>
      <c r="L43" s="471"/>
      <c r="M43" s="471"/>
      <c r="N43" s="471"/>
      <c r="O43" s="471"/>
      <c r="P43" s="471"/>
      <c r="Q43" s="471"/>
      <c r="R43" s="471"/>
      <c r="S43" s="471">
        <v>0.0</v>
      </c>
      <c r="T43" s="471">
        <v>0.0</v>
      </c>
      <c r="U43" s="471">
        <v>0.0</v>
      </c>
      <c r="V43" s="506"/>
      <c r="W43" s="506"/>
      <c r="X43" s="506"/>
      <c r="Y43" s="399"/>
      <c r="Z43" s="399"/>
      <c r="AA43" s="401"/>
      <c r="AB43" s="401"/>
      <c r="AC43" s="401"/>
      <c r="AD43" s="401"/>
      <c r="AE43" s="401"/>
      <c r="AF43" s="401"/>
    </row>
    <row r="44" ht="15.75" customHeight="1">
      <c r="A44" s="436">
        <v>1.0</v>
      </c>
      <c r="B44" s="436" t="s">
        <v>1423</v>
      </c>
      <c r="C44" s="572">
        <v>1.0</v>
      </c>
      <c r="D44" s="572"/>
      <c r="E44" s="572"/>
      <c r="F44" s="399"/>
      <c r="G44" s="399"/>
      <c r="H44" s="399"/>
      <c r="I44" s="399" t="s">
        <v>1430</v>
      </c>
      <c r="J44" s="471"/>
      <c r="K44" s="471"/>
      <c r="L44" s="471"/>
      <c r="M44" s="471"/>
      <c r="N44" s="471"/>
      <c r="O44" s="471"/>
      <c r="P44" s="471"/>
      <c r="Q44" s="471">
        <v>0.0</v>
      </c>
      <c r="R44" s="471"/>
      <c r="S44" s="471">
        <v>0.0</v>
      </c>
      <c r="T44" s="471">
        <v>0.0</v>
      </c>
      <c r="U44" s="471">
        <v>0.0</v>
      </c>
      <c r="V44" s="506"/>
      <c r="W44" s="506"/>
      <c r="X44" s="506"/>
      <c r="Y44" s="399"/>
      <c r="Z44" s="399"/>
      <c r="AA44" s="401"/>
      <c r="AB44" s="401"/>
      <c r="AC44" s="401"/>
      <c r="AD44" s="401"/>
      <c r="AE44" s="401"/>
      <c r="AF44" s="401"/>
    </row>
    <row r="45" ht="15.75" customHeight="1">
      <c r="A45" s="436">
        <v>1.0</v>
      </c>
      <c r="B45" s="436" t="s">
        <v>1423</v>
      </c>
      <c r="C45" s="572">
        <v>1.0</v>
      </c>
      <c r="D45" s="572"/>
      <c r="E45" s="572"/>
      <c r="F45" s="399"/>
      <c r="G45" s="399"/>
      <c r="H45" s="399"/>
      <c r="I45" s="399" t="s">
        <v>1431</v>
      </c>
      <c r="J45" s="471"/>
      <c r="K45" s="471"/>
      <c r="L45" s="471">
        <v>0.0</v>
      </c>
      <c r="M45" s="471"/>
      <c r="N45" s="471"/>
      <c r="O45" s="471"/>
      <c r="P45" s="471"/>
      <c r="Q45" s="471"/>
      <c r="R45" s="471"/>
      <c r="S45" s="471">
        <v>0.0</v>
      </c>
      <c r="T45" s="471">
        <v>0.0</v>
      </c>
      <c r="U45" s="471">
        <v>0.0</v>
      </c>
      <c r="V45" s="506"/>
      <c r="W45" s="506"/>
      <c r="X45" s="506"/>
      <c r="Y45" s="399"/>
      <c r="Z45" s="399"/>
      <c r="AA45" s="401"/>
      <c r="AB45" s="401"/>
      <c r="AC45" s="401"/>
      <c r="AD45" s="401"/>
      <c r="AE45" s="401"/>
      <c r="AF45" s="401"/>
    </row>
    <row r="46" ht="15.75" customHeight="1">
      <c r="A46" s="436">
        <v>1.0</v>
      </c>
      <c r="B46" s="436" t="s">
        <v>1423</v>
      </c>
      <c r="C46" s="572">
        <v>1.0</v>
      </c>
      <c r="D46" s="572"/>
      <c r="E46" s="572"/>
      <c r="F46" s="399"/>
      <c r="G46" s="399"/>
      <c r="H46" s="399"/>
      <c r="I46" s="399" t="s">
        <v>1432</v>
      </c>
      <c r="J46" s="471"/>
      <c r="K46" s="471"/>
      <c r="L46" s="471">
        <v>1350000.0</v>
      </c>
      <c r="M46" s="471"/>
      <c r="N46" s="471"/>
      <c r="O46" s="471"/>
      <c r="P46" s="471"/>
      <c r="Q46" s="471"/>
      <c r="R46" s="471"/>
      <c r="S46" s="471">
        <v>1350000.0</v>
      </c>
      <c r="T46" s="471">
        <v>337500.0</v>
      </c>
      <c r="U46" s="471">
        <v>1687500.0</v>
      </c>
      <c r="V46" s="506"/>
      <c r="W46" s="506"/>
      <c r="X46" s="506"/>
      <c r="Y46" s="399"/>
      <c r="Z46" s="399"/>
      <c r="AA46" s="401"/>
      <c r="AB46" s="401"/>
      <c r="AC46" s="401"/>
      <c r="AD46" s="401"/>
      <c r="AE46" s="401"/>
      <c r="AF46" s="401"/>
    </row>
    <row r="47" ht="15.75" customHeight="1">
      <c r="A47" s="436"/>
      <c r="B47" s="399"/>
      <c r="C47" s="572"/>
      <c r="D47" s="572"/>
      <c r="E47" s="572"/>
      <c r="F47" s="399"/>
      <c r="G47" s="399"/>
      <c r="H47" s="399"/>
      <c r="I47" s="399"/>
      <c r="J47" s="471"/>
      <c r="K47" s="471"/>
      <c r="L47" s="471"/>
      <c r="M47" s="471"/>
      <c r="N47" s="471"/>
      <c r="O47" s="471"/>
      <c r="P47" s="471"/>
      <c r="Q47" s="471"/>
      <c r="R47" s="471"/>
      <c r="S47" s="471"/>
      <c r="T47" s="471"/>
      <c r="U47" s="471"/>
      <c r="V47" s="506"/>
      <c r="W47" s="506"/>
      <c r="X47" s="506"/>
      <c r="Y47" s="399"/>
      <c r="Z47" s="399"/>
      <c r="AA47" s="401"/>
      <c r="AB47" s="401"/>
      <c r="AC47" s="401"/>
      <c r="AD47" s="401"/>
      <c r="AE47" s="401"/>
      <c r="AF47" s="401"/>
    </row>
    <row r="48" ht="15.75" customHeight="1">
      <c r="A48" s="578"/>
      <c r="B48" s="413"/>
      <c r="C48" s="579"/>
      <c r="D48" s="579"/>
      <c r="E48" s="579"/>
      <c r="F48" s="413"/>
      <c r="G48" s="413"/>
      <c r="H48" s="580" t="s">
        <v>1433</v>
      </c>
      <c r="I48" s="413"/>
      <c r="J48" s="581">
        <v>0.0</v>
      </c>
      <c r="K48" s="581">
        <v>0.0</v>
      </c>
      <c r="L48" s="581">
        <v>1350000.0</v>
      </c>
      <c r="M48" s="581">
        <v>0.0</v>
      </c>
      <c r="N48" s="581">
        <v>0.0</v>
      </c>
      <c r="O48" s="581">
        <v>0.0</v>
      </c>
      <c r="P48" s="581">
        <v>0.0</v>
      </c>
      <c r="Q48" s="581">
        <v>0.0</v>
      </c>
      <c r="R48" s="581">
        <v>2882842.806100099</v>
      </c>
      <c r="S48" s="581">
        <v>4232842.806100098</v>
      </c>
      <c r="T48" s="581">
        <v>769900.0</v>
      </c>
      <c r="U48" s="581">
        <v>5002742.806100098</v>
      </c>
      <c r="V48" s="581">
        <v>0.0</v>
      </c>
      <c r="W48" s="581">
        <v>0.0</v>
      </c>
      <c r="X48" s="581">
        <v>0.0</v>
      </c>
      <c r="Y48" s="413"/>
      <c r="Z48" s="413"/>
      <c r="AA48" s="419"/>
      <c r="AB48" s="419"/>
      <c r="AC48" s="419"/>
      <c r="AD48" s="419"/>
      <c r="AE48" s="419"/>
      <c r="AF48" s="419"/>
    </row>
    <row r="49" ht="15.75" customHeight="1">
      <c r="A49" s="436"/>
      <c r="B49" s="399"/>
      <c r="C49" s="572"/>
      <c r="D49" s="572"/>
      <c r="E49" s="572"/>
      <c r="F49" s="399"/>
      <c r="G49" s="399"/>
      <c r="H49" s="399"/>
      <c r="I49" s="399"/>
      <c r="J49" s="471"/>
      <c r="K49" s="471"/>
      <c r="L49" s="471"/>
      <c r="M49" s="471"/>
      <c r="N49" s="471"/>
      <c r="O49" s="471"/>
      <c r="P49" s="471"/>
      <c r="Q49" s="471"/>
      <c r="R49" s="471"/>
      <c r="S49" s="471"/>
      <c r="T49" s="471"/>
      <c r="U49" s="471"/>
      <c r="V49" s="506"/>
      <c r="W49" s="506"/>
      <c r="X49" s="506"/>
      <c r="Y49" s="399"/>
      <c r="Z49" s="399"/>
      <c r="AA49" s="401"/>
      <c r="AB49" s="401"/>
      <c r="AC49" s="401"/>
      <c r="AD49" s="401"/>
      <c r="AE49" s="401"/>
      <c r="AF49" s="401"/>
    </row>
    <row r="50" ht="15.75" customHeight="1">
      <c r="A50" s="436"/>
      <c r="B50" s="399"/>
      <c r="C50" s="572"/>
      <c r="D50" s="572"/>
      <c r="E50" s="572"/>
      <c r="F50" s="399"/>
      <c r="G50" s="399"/>
      <c r="H50" s="413" t="s">
        <v>1434</v>
      </c>
      <c r="I50" s="399"/>
      <c r="J50" s="471"/>
      <c r="K50" s="471"/>
      <c r="L50" s="471"/>
      <c r="M50" s="471"/>
      <c r="N50" s="471"/>
      <c r="O50" s="471"/>
      <c r="P50" s="471"/>
      <c r="Q50" s="471"/>
      <c r="R50" s="471"/>
      <c r="S50" s="471"/>
      <c r="T50" s="471"/>
      <c r="U50" s="471"/>
      <c r="V50" s="506"/>
      <c r="W50" s="506"/>
      <c r="X50" s="506"/>
      <c r="Y50" s="399"/>
      <c r="Z50" s="399"/>
      <c r="AA50" s="401"/>
      <c r="AB50" s="401"/>
      <c r="AC50" s="401"/>
      <c r="AD50" s="401"/>
      <c r="AE50" s="401"/>
      <c r="AF50" s="401"/>
    </row>
    <row r="51" ht="15.75" customHeight="1">
      <c r="A51" s="436"/>
      <c r="B51" s="399"/>
      <c r="C51" s="572"/>
      <c r="D51" s="572"/>
      <c r="E51" s="572"/>
      <c r="F51" s="399"/>
      <c r="G51" s="399"/>
      <c r="H51" s="399"/>
      <c r="I51" s="399"/>
      <c r="J51" s="471"/>
      <c r="K51" s="471"/>
      <c r="L51" s="471"/>
      <c r="M51" s="471"/>
      <c r="N51" s="471"/>
      <c r="O51" s="471"/>
      <c r="P51" s="471"/>
      <c r="Q51" s="471"/>
      <c r="R51" s="471"/>
      <c r="S51" s="471"/>
      <c r="T51" s="471"/>
      <c r="U51" s="471"/>
      <c r="V51" s="506"/>
      <c r="W51" s="506"/>
      <c r="X51" s="506"/>
      <c r="Y51" s="399"/>
      <c r="Z51" s="399"/>
      <c r="AA51" s="401"/>
      <c r="AB51" s="401"/>
      <c r="AC51" s="401"/>
      <c r="AD51" s="401"/>
      <c r="AE51" s="401"/>
      <c r="AF51" s="401"/>
    </row>
    <row r="52" ht="15.75" customHeight="1">
      <c r="A52" s="436"/>
      <c r="B52" s="399"/>
      <c r="C52" s="572"/>
      <c r="D52" s="572"/>
      <c r="E52" s="572"/>
      <c r="F52" s="399"/>
      <c r="G52" s="399"/>
      <c r="H52" s="399" t="s">
        <v>1435</v>
      </c>
      <c r="I52" s="399"/>
      <c r="J52" s="471"/>
      <c r="K52" s="471"/>
      <c r="L52" s="471"/>
      <c r="M52" s="471"/>
      <c r="N52" s="471"/>
      <c r="O52" s="471"/>
      <c r="P52" s="471"/>
      <c r="Q52" s="471"/>
      <c r="R52" s="471"/>
      <c r="S52" s="471"/>
      <c r="T52" s="471"/>
      <c r="U52" s="471"/>
      <c r="V52" s="506"/>
      <c r="W52" s="506"/>
      <c r="X52" s="506"/>
      <c r="Y52" s="399"/>
      <c r="Z52" s="399"/>
      <c r="AA52" s="401"/>
      <c r="AB52" s="401"/>
      <c r="AC52" s="401"/>
      <c r="AD52" s="401"/>
      <c r="AE52" s="401"/>
      <c r="AF52" s="401"/>
    </row>
    <row r="53" ht="15.75" customHeight="1">
      <c r="A53" s="436">
        <v>1.0</v>
      </c>
      <c r="B53" s="436" t="s">
        <v>1436</v>
      </c>
      <c r="C53" s="572">
        <v>1.0</v>
      </c>
      <c r="D53" s="572"/>
      <c r="E53" s="572"/>
      <c r="F53" s="399"/>
      <c r="G53" s="399"/>
      <c r="H53" s="399"/>
      <c r="I53" s="399" t="s">
        <v>1437</v>
      </c>
      <c r="J53" s="471">
        <v>43825.9776923077</v>
      </c>
      <c r="K53" s="471"/>
      <c r="L53" s="471"/>
      <c r="M53" s="471"/>
      <c r="N53" s="471"/>
      <c r="O53" s="471"/>
      <c r="P53" s="471"/>
      <c r="Q53" s="471"/>
      <c r="R53" s="471"/>
      <c r="S53" s="471">
        <v>43825.9776923077</v>
      </c>
      <c r="T53" s="471">
        <v>6600.0</v>
      </c>
      <c r="U53" s="471">
        <v>50425.9776923077</v>
      </c>
      <c r="V53" s="506">
        <v>328.0</v>
      </c>
      <c r="W53" s="506"/>
      <c r="X53" s="506"/>
      <c r="Y53" s="399"/>
      <c r="Z53" s="399"/>
      <c r="AA53" s="401"/>
      <c r="AB53" s="401"/>
      <c r="AC53" s="401"/>
      <c r="AD53" s="401"/>
      <c r="AE53" s="401"/>
      <c r="AF53" s="401"/>
    </row>
    <row r="54" ht="15.75" customHeight="1">
      <c r="A54" s="436">
        <v>1.0</v>
      </c>
      <c r="B54" s="436" t="s">
        <v>1436</v>
      </c>
      <c r="C54" s="572">
        <v>1.0</v>
      </c>
      <c r="D54" s="572"/>
      <c r="E54" s="572"/>
      <c r="F54" s="399"/>
      <c r="G54" s="399"/>
      <c r="H54" s="577"/>
      <c r="I54" s="399" t="s">
        <v>1438</v>
      </c>
      <c r="J54" s="471">
        <v>55757.07000000001</v>
      </c>
      <c r="K54" s="471"/>
      <c r="L54" s="471"/>
      <c r="M54" s="471"/>
      <c r="N54" s="471"/>
      <c r="O54" s="471"/>
      <c r="P54" s="471"/>
      <c r="Q54" s="471"/>
      <c r="R54" s="471"/>
      <c r="S54" s="471">
        <v>55757.07000000001</v>
      </c>
      <c r="T54" s="471">
        <v>8400.0</v>
      </c>
      <c r="U54" s="471">
        <v>64157.07000000001</v>
      </c>
      <c r="V54" s="506">
        <v>448.0</v>
      </c>
      <c r="W54" s="506"/>
      <c r="X54" s="506"/>
      <c r="Y54" s="399"/>
      <c r="Z54" s="399"/>
      <c r="AA54" s="401"/>
      <c r="AB54" s="401"/>
      <c r="AC54" s="401"/>
      <c r="AD54" s="401"/>
      <c r="AE54" s="401"/>
      <c r="AF54" s="401"/>
    </row>
    <row r="55" ht="15.75" customHeight="1">
      <c r="A55" s="436">
        <v>1.0</v>
      </c>
      <c r="B55" s="436" t="s">
        <v>1436</v>
      </c>
      <c r="C55" s="572">
        <v>1.0</v>
      </c>
      <c r="D55" s="572"/>
      <c r="E55" s="572"/>
      <c r="F55" s="399"/>
      <c r="G55" s="399"/>
      <c r="H55" s="577"/>
      <c r="I55" s="399" t="s">
        <v>1439</v>
      </c>
      <c r="J55" s="471">
        <v>55713.15923076924</v>
      </c>
      <c r="K55" s="471"/>
      <c r="L55" s="471"/>
      <c r="M55" s="471"/>
      <c r="N55" s="471"/>
      <c r="O55" s="471"/>
      <c r="P55" s="471"/>
      <c r="Q55" s="471"/>
      <c r="R55" s="471"/>
      <c r="S55" s="471">
        <v>55713.15923076924</v>
      </c>
      <c r="T55" s="471">
        <v>8400.0</v>
      </c>
      <c r="U55" s="471">
        <v>64113.15923076924</v>
      </c>
      <c r="V55" s="506">
        <v>512.0</v>
      </c>
      <c r="W55" s="506"/>
      <c r="X55" s="506"/>
      <c r="Y55" s="399"/>
      <c r="Z55" s="399"/>
      <c r="AA55" s="401"/>
      <c r="AB55" s="401"/>
      <c r="AC55" s="401"/>
      <c r="AD55" s="401"/>
      <c r="AE55" s="401"/>
      <c r="AF55" s="401"/>
    </row>
    <row r="56" ht="15.75" customHeight="1">
      <c r="A56" s="436">
        <v>1.0</v>
      </c>
      <c r="B56" s="436" t="s">
        <v>1436</v>
      </c>
      <c r="C56" s="572">
        <v>1.0</v>
      </c>
      <c r="D56" s="572"/>
      <c r="E56" s="572"/>
      <c r="F56" s="399"/>
      <c r="G56" s="399"/>
      <c r="H56" s="577"/>
      <c r="I56" s="399" t="s">
        <v>1440</v>
      </c>
      <c r="J56" s="471">
        <v>15009.569230769233</v>
      </c>
      <c r="K56" s="471"/>
      <c r="L56" s="471"/>
      <c r="M56" s="471"/>
      <c r="N56" s="471"/>
      <c r="O56" s="471"/>
      <c r="P56" s="471"/>
      <c r="Q56" s="471"/>
      <c r="R56" s="471"/>
      <c r="S56" s="471">
        <v>15009.569230769233</v>
      </c>
      <c r="T56" s="471">
        <v>2300.0</v>
      </c>
      <c r="U56" s="471">
        <v>17309.569230769233</v>
      </c>
      <c r="V56" s="506">
        <v>112.0</v>
      </c>
      <c r="W56" s="506"/>
      <c r="X56" s="506"/>
      <c r="Y56" s="399"/>
      <c r="Z56" s="399"/>
      <c r="AA56" s="401"/>
      <c r="AB56" s="401"/>
      <c r="AC56" s="401"/>
      <c r="AD56" s="401"/>
      <c r="AE56" s="401"/>
      <c r="AF56" s="401"/>
    </row>
    <row r="57" ht="15.75" customHeight="1">
      <c r="A57" s="436">
        <v>1.0</v>
      </c>
      <c r="B57" s="436" t="s">
        <v>1436</v>
      </c>
      <c r="C57" s="572">
        <v>1.0</v>
      </c>
      <c r="D57" s="572"/>
      <c r="E57" s="572"/>
      <c r="F57" s="399"/>
      <c r="G57" s="399"/>
      <c r="H57" s="577"/>
      <c r="I57" s="399" t="s">
        <v>1441</v>
      </c>
      <c r="J57" s="471">
        <v>41198.42384615385</v>
      </c>
      <c r="K57" s="471"/>
      <c r="L57" s="471"/>
      <c r="M57" s="471"/>
      <c r="N57" s="471"/>
      <c r="O57" s="471"/>
      <c r="P57" s="471"/>
      <c r="Q57" s="471"/>
      <c r="R57" s="471"/>
      <c r="S57" s="471">
        <v>41198.42384615385</v>
      </c>
      <c r="T57" s="471">
        <v>6200.0</v>
      </c>
      <c r="U57" s="471">
        <v>47398.42384615385</v>
      </c>
      <c r="V57" s="506">
        <v>248.0</v>
      </c>
      <c r="W57" s="506"/>
      <c r="X57" s="506"/>
      <c r="Y57" s="399"/>
      <c r="Z57" s="399"/>
      <c r="AA57" s="401"/>
      <c r="AB57" s="401"/>
      <c r="AC57" s="401"/>
      <c r="AD57" s="401"/>
      <c r="AE57" s="401"/>
      <c r="AF57" s="401"/>
    </row>
    <row r="58" ht="15.75" customHeight="1">
      <c r="A58" s="436"/>
      <c r="B58" s="399"/>
      <c r="C58" s="572"/>
      <c r="D58" s="572"/>
      <c r="E58" s="572"/>
      <c r="F58" s="399"/>
      <c r="G58" s="399"/>
      <c r="H58" s="399" t="s">
        <v>1442</v>
      </c>
      <c r="I58" s="399"/>
      <c r="J58" s="471"/>
      <c r="K58" s="471"/>
      <c r="L58" s="471"/>
      <c r="M58" s="471"/>
      <c r="N58" s="471"/>
      <c r="O58" s="471"/>
      <c r="P58" s="471"/>
      <c r="Q58" s="471"/>
      <c r="R58" s="471"/>
      <c r="S58" s="471"/>
      <c r="T58" s="471"/>
      <c r="U58" s="471"/>
      <c r="V58" s="506"/>
      <c r="W58" s="506"/>
      <c r="X58" s="506"/>
      <c r="Y58" s="399"/>
      <c r="Z58" s="399"/>
      <c r="AA58" s="401"/>
      <c r="AB58" s="401"/>
      <c r="AC58" s="401"/>
      <c r="AD58" s="401"/>
      <c r="AE58" s="401"/>
      <c r="AF58" s="401"/>
    </row>
    <row r="59" ht="15.75" customHeight="1">
      <c r="A59" s="436">
        <v>1.0</v>
      </c>
      <c r="B59" s="436" t="s">
        <v>1436</v>
      </c>
      <c r="C59" s="572">
        <v>1.0</v>
      </c>
      <c r="D59" s="572"/>
      <c r="E59" s="572"/>
      <c r="F59" s="399"/>
      <c r="G59" s="399"/>
      <c r="H59" s="577"/>
      <c r="I59" s="399" t="s">
        <v>1437</v>
      </c>
      <c r="J59" s="471">
        <v>83634.49384615385</v>
      </c>
      <c r="K59" s="471"/>
      <c r="L59" s="471"/>
      <c r="M59" s="471"/>
      <c r="N59" s="471"/>
      <c r="O59" s="471"/>
      <c r="P59" s="471"/>
      <c r="Q59" s="471"/>
      <c r="R59" s="471"/>
      <c r="S59" s="471">
        <v>83634.49384615385</v>
      </c>
      <c r="T59" s="471">
        <v>12500.0</v>
      </c>
      <c r="U59" s="471">
        <v>96134.49384615385</v>
      </c>
      <c r="V59" s="506">
        <v>736.0</v>
      </c>
      <c r="W59" s="506"/>
      <c r="X59" s="506"/>
      <c r="Y59" s="399"/>
      <c r="Z59" s="399"/>
      <c r="AA59" s="401"/>
      <c r="AB59" s="401"/>
      <c r="AC59" s="401"/>
      <c r="AD59" s="401"/>
      <c r="AE59" s="401"/>
      <c r="AF59" s="401"/>
    </row>
    <row r="60" ht="15.75" customHeight="1">
      <c r="A60" s="436">
        <v>1.0</v>
      </c>
      <c r="B60" s="436" t="s">
        <v>1436</v>
      </c>
      <c r="C60" s="572">
        <v>1.0</v>
      </c>
      <c r="D60" s="572"/>
      <c r="E60" s="572"/>
      <c r="F60" s="399"/>
      <c r="G60" s="399"/>
      <c r="H60" s="577"/>
      <c r="I60" s="399" t="s">
        <v>1439</v>
      </c>
      <c r="J60" s="471">
        <v>88549.02076923079</v>
      </c>
      <c r="K60" s="471"/>
      <c r="L60" s="471"/>
      <c r="M60" s="471"/>
      <c r="N60" s="471"/>
      <c r="O60" s="471"/>
      <c r="P60" s="471"/>
      <c r="Q60" s="471"/>
      <c r="R60" s="471"/>
      <c r="S60" s="471">
        <v>88549.02076923079</v>
      </c>
      <c r="T60" s="471">
        <v>13300.0</v>
      </c>
      <c r="U60" s="471">
        <v>101849.02076923079</v>
      </c>
      <c r="V60" s="506">
        <v>776.0</v>
      </c>
      <c r="W60" s="506"/>
      <c r="X60" s="506"/>
      <c r="Y60" s="399"/>
      <c r="Z60" s="399"/>
      <c r="AA60" s="401"/>
      <c r="AB60" s="401"/>
      <c r="AC60" s="401"/>
      <c r="AD60" s="401"/>
      <c r="AE60" s="401"/>
      <c r="AF60" s="401"/>
    </row>
    <row r="61" ht="15.75" customHeight="1">
      <c r="A61" s="436">
        <v>1.0</v>
      </c>
      <c r="B61" s="436" t="s">
        <v>1436</v>
      </c>
      <c r="C61" s="572">
        <v>1.0</v>
      </c>
      <c r="D61" s="572"/>
      <c r="E61" s="572"/>
      <c r="F61" s="399"/>
      <c r="G61" s="399"/>
      <c r="H61" s="577"/>
      <c r="I61" s="399" t="s">
        <v>1440</v>
      </c>
      <c r="J61" s="471">
        <v>23012.870000000003</v>
      </c>
      <c r="K61" s="471"/>
      <c r="L61" s="471"/>
      <c r="M61" s="471"/>
      <c r="N61" s="471"/>
      <c r="O61" s="471"/>
      <c r="P61" s="471"/>
      <c r="Q61" s="471"/>
      <c r="R61" s="471"/>
      <c r="S61" s="471">
        <v>23012.870000000003</v>
      </c>
      <c r="T61" s="471">
        <v>3500.0</v>
      </c>
      <c r="U61" s="471">
        <v>26512.870000000003</v>
      </c>
      <c r="V61" s="506">
        <v>176.0</v>
      </c>
      <c r="W61" s="506"/>
      <c r="X61" s="506"/>
      <c r="Y61" s="399"/>
      <c r="Z61" s="399"/>
      <c r="AA61" s="401"/>
      <c r="AB61" s="401"/>
      <c r="AC61" s="401"/>
      <c r="AD61" s="401"/>
      <c r="AE61" s="401"/>
      <c r="AF61" s="401"/>
    </row>
    <row r="62" ht="15.75" customHeight="1">
      <c r="A62" s="436">
        <v>1.0</v>
      </c>
      <c r="B62" s="436" t="s">
        <v>1436</v>
      </c>
      <c r="C62" s="572">
        <v>1.0</v>
      </c>
      <c r="D62" s="572"/>
      <c r="E62" s="572"/>
      <c r="F62" s="399"/>
      <c r="G62" s="399"/>
      <c r="H62" s="577"/>
      <c r="I62" s="399" t="s">
        <v>1441</v>
      </c>
      <c r="J62" s="471">
        <v>41198.42384615385</v>
      </c>
      <c r="K62" s="471"/>
      <c r="L62" s="471"/>
      <c r="M62" s="471"/>
      <c r="N62" s="471"/>
      <c r="O62" s="471"/>
      <c r="P62" s="471"/>
      <c r="Q62" s="471"/>
      <c r="R62" s="471"/>
      <c r="S62" s="471">
        <v>41198.42384615385</v>
      </c>
      <c r="T62" s="471">
        <v>6200.0</v>
      </c>
      <c r="U62" s="471">
        <v>47398.42384615385</v>
      </c>
      <c r="V62" s="506">
        <v>248.0</v>
      </c>
      <c r="W62" s="506"/>
      <c r="X62" s="506"/>
      <c r="Y62" s="399"/>
      <c r="Z62" s="399"/>
      <c r="AA62" s="401"/>
      <c r="AB62" s="401"/>
      <c r="AC62" s="401"/>
      <c r="AD62" s="401"/>
      <c r="AE62" s="401"/>
      <c r="AF62" s="401"/>
    </row>
    <row r="63" ht="15.75" customHeight="1">
      <c r="A63" s="436"/>
      <c r="B63" s="399"/>
      <c r="C63" s="572"/>
      <c r="D63" s="572"/>
      <c r="E63" s="572"/>
      <c r="F63" s="399"/>
      <c r="G63" s="399"/>
      <c r="H63" s="399" t="s">
        <v>1443</v>
      </c>
      <c r="I63" s="399"/>
      <c r="J63" s="471"/>
      <c r="K63" s="471"/>
      <c r="L63" s="471"/>
      <c r="M63" s="471"/>
      <c r="N63" s="471"/>
      <c r="O63" s="471"/>
      <c r="P63" s="471"/>
      <c r="Q63" s="471"/>
      <c r="R63" s="471"/>
      <c r="S63" s="471"/>
      <c r="T63" s="471"/>
      <c r="U63" s="471"/>
      <c r="V63" s="506"/>
      <c r="W63" s="506"/>
      <c r="X63" s="506"/>
      <c r="Y63" s="399"/>
      <c r="Z63" s="399"/>
      <c r="AA63" s="401"/>
      <c r="AB63" s="401"/>
      <c r="AC63" s="401"/>
      <c r="AD63" s="401"/>
      <c r="AE63" s="401"/>
      <c r="AF63" s="401"/>
    </row>
    <row r="64" ht="15.75" customHeight="1">
      <c r="A64" s="436">
        <v>1.0</v>
      </c>
      <c r="B64" s="436" t="s">
        <v>1436</v>
      </c>
      <c r="C64" s="572">
        <v>1.0</v>
      </c>
      <c r="D64" s="572"/>
      <c r="E64" s="572"/>
      <c r="F64" s="399"/>
      <c r="G64" s="399"/>
      <c r="H64" s="577"/>
      <c r="I64" s="399" t="s">
        <v>1437</v>
      </c>
      <c r="J64" s="471">
        <v>71703.40153846155</v>
      </c>
      <c r="K64" s="471"/>
      <c r="L64" s="471"/>
      <c r="M64" s="471"/>
      <c r="N64" s="471"/>
      <c r="O64" s="471"/>
      <c r="P64" s="471"/>
      <c r="Q64" s="471"/>
      <c r="R64" s="471"/>
      <c r="S64" s="471">
        <v>71703.40153846155</v>
      </c>
      <c r="T64" s="471">
        <v>10800.0</v>
      </c>
      <c r="U64" s="471">
        <v>82503.40153846155</v>
      </c>
      <c r="V64" s="506">
        <v>616.0</v>
      </c>
      <c r="W64" s="506"/>
      <c r="X64" s="506"/>
      <c r="Y64" s="399"/>
      <c r="Z64" s="399"/>
      <c r="AA64" s="401"/>
      <c r="AB64" s="401"/>
      <c r="AC64" s="401"/>
      <c r="AD64" s="401"/>
      <c r="AE64" s="401"/>
      <c r="AF64" s="401"/>
    </row>
    <row r="65" ht="15.75" customHeight="1">
      <c r="A65" s="436">
        <v>1.0</v>
      </c>
      <c r="B65" s="436" t="s">
        <v>1436</v>
      </c>
      <c r="C65" s="572">
        <v>1.0</v>
      </c>
      <c r="D65" s="572"/>
      <c r="E65" s="572"/>
      <c r="F65" s="399"/>
      <c r="G65" s="399"/>
      <c r="H65" s="577"/>
      <c r="I65" s="399" t="s">
        <v>1419</v>
      </c>
      <c r="J65" s="471">
        <v>158616.89230769232</v>
      </c>
      <c r="K65" s="471"/>
      <c r="L65" s="471"/>
      <c r="M65" s="471"/>
      <c r="N65" s="471"/>
      <c r="O65" s="471"/>
      <c r="P65" s="471"/>
      <c r="Q65" s="471"/>
      <c r="R65" s="471"/>
      <c r="S65" s="471">
        <v>158616.89230769232</v>
      </c>
      <c r="T65" s="471">
        <v>23800.0</v>
      </c>
      <c r="U65" s="471">
        <v>182416.89230769232</v>
      </c>
      <c r="V65" s="506">
        <v>1560.0</v>
      </c>
      <c r="W65" s="506"/>
      <c r="X65" s="506"/>
      <c r="Y65" s="399"/>
      <c r="Z65" s="399"/>
      <c r="AA65" s="401"/>
      <c r="AB65" s="401"/>
      <c r="AC65" s="401"/>
      <c r="AD65" s="401"/>
      <c r="AE65" s="401"/>
      <c r="AF65" s="401"/>
    </row>
    <row r="66" ht="15.75" customHeight="1">
      <c r="A66" s="436">
        <v>1.0</v>
      </c>
      <c r="B66" s="436" t="s">
        <v>1436</v>
      </c>
      <c r="C66" s="572">
        <v>1.0</v>
      </c>
      <c r="D66" s="572"/>
      <c r="E66" s="572"/>
      <c r="F66" s="399"/>
      <c r="G66" s="399"/>
      <c r="H66" s="577"/>
      <c r="I66" s="399" t="s">
        <v>1411</v>
      </c>
      <c r="J66" s="471">
        <v>222607.4076923077</v>
      </c>
      <c r="K66" s="471"/>
      <c r="L66" s="471"/>
      <c r="M66" s="471"/>
      <c r="N66" s="471"/>
      <c r="O66" s="471"/>
      <c r="P66" s="471"/>
      <c r="Q66" s="471"/>
      <c r="R66" s="471"/>
      <c r="S66" s="471">
        <v>222607.4076923077</v>
      </c>
      <c r="T66" s="471">
        <v>33400.0</v>
      </c>
      <c r="U66" s="471">
        <v>256007.4076923077</v>
      </c>
      <c r="V66" s="506">
        <v>2080.0</v>
      </c>
      <c r="W66" s="506"/>
      <c r="X66" s="506"/>
      <c r="Y66" s="399"/>
      <c r="Z66" s="399"/>
      <c r="AA66" s="401"/>
      <c r="AB66" s="401"/>
      <c r="AC66" s="401"/>
      <c r="AD66" s="401"/>
      <c r="AE66" s="401"/>
      <c r="AF66" s="401"/>
    </row>
    <row r="67" ht="15.75" customHeight="1">
      <c r="A67" s="436">
        <v>1.0</v>
      </c>
      <c r="B67" s="436" t="s">
        <v>1436</v>
      </c>
      <c r="C67" s="572">
        <v>1.0</v>
      </c>
      <c r="D67" s="572"/>
      <c r="E67" s="572"/>
      <c r="F67" s="399"/>
      <c r="G67" s="399"/>
      <c r="H67" s="577"/>
      <c r="I67" s="399" t="s">
        <v>1412</v>
      </c>
      <c r="J67" s="471">
        <v>19042.447692307695</v>
      </c>
      <c r="K67" s="471"/>
      <c r="L67" s="471"/>
      <c r="M67" s="471"/>
      <c r="N67" s="471"/>
      <c r="O67" s="471"/>
      <c r="P67" s="471"/>
      <c r="Q67" s="471"/>
      <c r="R67" s="471"/>
      <c r="S67" s="471">
        <v>19042.447692307695</v>
      </c>
      <c r="T67" s="471">
        <v>2900.0</v>
      </c>
      <c r="U67" s="471">
        <v>21942.447692307695</v>
      </c>
      <c r="V67" s="506">
        <v>192.0</v>
      </c>
      <c r="W67" s="506"/>
      <c r="X67" s="506"/>
      <c r="Y67" s="399"/>
      <c r="Z67" s="399"/>
      <c r="AA67" s="401"/>
      <c r="AB67" s="401"/>
      <c r="AC67" s="401"/>
      <c r="AD67" s="401"/>
      <c r="AE67" s="401"/>
      <c r="AF67" s="401"/>
    </row>
    <row r="68" ht="15.75" customHeight="1">
      <c r="A68" s="436"/>
      <c r="B68" s="399"/>
      <c r="C68" s="572"/>
      <c r="D68" s="572"/>
      <c r="E68" s="572"/>
      <c r="F68" s="399"/>
      <c r="G68" s="399"/>
      <c r="H68" s="399" t="s">
        <v>1444</v>
      </c>
      <c r="I68" s="399"/>
      <c r="J68" s="471"/>
      <c r="K68" s="471"/>
      <c r="L68" s="471"/>
      <c r="M68" s="471"/>
      <c r="N68" s="471"/>
      <c r="O68" s="471"/>
      <c r="P68" s="471"/>
      <c r="Q68" s="471"/>
      <c r="R68" s="471"/>
      <c r="S68" s="471"/>
      <c r="T68" s="471"/>
      <c r="U68" s="471"/>
      <c r="V68" s="506"/>
      <c r="W68" s="506"/>
      <c r="X68" s="506"/>
      <c r="Y68" s="399"/>
      <c r="Z68" s="399"/>
      <c r="AA68" s="401"/>
      <c r="AB68" s="401"/>
      <c r="AC68" s="401"/>
      <c r="AD68" s="401"/>
      <c r="AE68" s="401"/>
      <c r="AF68" s="401"/>
    </row>
    <row r="69" ht="15.75" customHeight="1">
      <c r="A69" s="436">
        <v>1.0</v>
      </c>
      <c r="B69" s="436" t="s">
        <v>1436</v>
      </c>
      <c r="C69" s="572">
        <v>1.0</v>
      </c>
      <c r="D69" s="572"/>
      <c r="E69" s="572"/>
      <c r="F69" s="399"/>
      <c r="G69" s="399"/>
      <c r="H69" s="577"/>
      <c r="I69" s="399" t="s">
        <v>1445</v>
      </c>
      <c r="J69" s="471">
        <v>31894.885384615387</v>
      </c>
      <c r="K69" s="471"/>
      <c r="L69" s="471"/>
      <c r="M69" s="471"/>
      <c r="N69" s="471"/>
      <c r="O69" s="471"/>
      <c r="P69" s="471"/>
      <c r="Q69" s="471"/>
      <c r="R69" s="471"/>
      <c r="S69" s="471">
        <v>31894.885384615387</v>
      </c>
      <c r="T69" s="471">
        <v>4800.0</v>
      </c>
      <c r="U69" s="471">
        <v>36694.88538461539</v>
      </c>
      <c r="V69" s="506">
        <v>208.0</v>
      </c>
      <c r="W69" s="506"/>
      <c r="X69" s="506"/>
      <c r="Y69" s="399"/>
      <c r="Z69" s="399"/>
      <c r="AA69" s="401"/>
      <c r="AB69" s="401"/>
      <c r="AC69" s="401"/>
      <c r="AD69" s="401"/>
      <c r="AE69" s="401"/>
      <c r="AF69" s="401"/>
    </row>
    <row r="70" ht="15.75" customHeight="1">
      <c r="A70" s="436">
        <v>1.0</v>
      </c>
      <c r="B70" s="436" t="s">
        <v>1436</v>
      </c>
      <c r="C70" s="572">
        <v>1.0</v>
      </c>
      <c r="D70" s="572"/>
      <c r="E70" s="572"/>
      <c r="F70" s="399"/>
      <c r="G70" s="399"/>
      <c r="H70" s="577"/>
      <c r="I70" s="399" t="s">
        <v>1446</v>
      </c>
      <c r="J70" s="471">
        <v>140510.71153846156</v>
      </c>
      <c r="K70" s="471"/>
      <c r="L70" s="471"/>
      <c r="M70" s="471"/>
      <c r="N70" s="471"/>
      <c r="O70" s="471"/>
      <c r="P70" s="471"/>
      <c r="Q70" s="471"/>
      <c r="R70" s="471"/>
      <c r="S70" s="471">
        <v>140510.71153846156</v>
      </c>
      <c r="T70" s="471">
        <v>21100.0</v>
      </c>
      <c r="U70" s="471">
        <v>161610.71153846156</v>
      </c>
      <c r="V70" s="506">
        <v>1320.0</v>
      </c>
      <c r="W70" s="506"/>
      <c r="X70" s="506"/>
      <c r="Y70" s="399"/>
      <c r="Z70" s="399"/>
      <c r="AA70" s="401"/>
      <c r="AB70" s="401"/>
      <c r="AC70" s="401"/>
      <c r="AD70" s="401"/>
      <c r="AE70" s="401"/>
      <c r="AF70" s="401"/>
    </row>
    <row r="71" ht="15.75" customHeight="1">
      <c r="A71" s="436"/>
      <c r="B71" s="399"/>
      <c r="C71" s="572"/>
      <c r="D71" s="572"/>
      <c r="E71" s="572"/>
      <c r="F71" s="399"/>
      <c r="G71" s="399"/>
      <c r="H71" s="399" t="s">
        <v>1447</v>
      </c>
      <c r="I71" s="399"/>
      <c r="J71" s="471"/>
      <c r="K71" s="471"/>
      <c r="L71" s="471"/>
      <c r="M71" s="471"/>
      <c r="N71" s="471"/>
      <c r="O71" s="471"/>
      <c r="P71" s="471"/>
      <c r="Q71" s="471"/>
      <c r="R71" s="471"/>
      <c r="S71" s="471"/>
      <c r="T71" s="471"/>
      <c r="U71" s="471"/>
      <c r="V71" s="506"/>
      <c r="W71" s="506"/>
      <c r="X71" s="506"/>
      <c r="Y71" s="399"/>
      <c r="Z71" s="399"/>
      <c r="AA71" s="401"/>
      <c r="AB71" s="401"/>
      <c r="AC71" s="401"/>
      <c r="AD71" s="401"/>
      <c r="AE71" s="401"/>
      <c r="AF71" s="401"/>
    </row>
    <row r="72" ht="15.75" customHeight="1">
      <c r="A72" s="436">
        <v>1.0</v>
      </c>
      <c r="B72" s="436" t="s">
        <v>1436</v>
      </c>
      <c r="C72" s="572">
        <v>1.0</v>
      </c>
      <c r="D72" s="572"/>
      <c r="E72" s="572"/>
      <c r="F72" s="399"/>
      <c r="G72" s="399"/>
      <c r="H72" s="577"/>
      <c r="I72" s="399" t="s">
        <v>1437</v>
      </c>
      <c r="J72" s="471">
        <v>50168.96230769231</v>
      </c>
      <c r="K72" s="471"/>
      <c r="L72" s="471"/>
      <c r="M72" s="471"/>
      <c r="N72" s="471"/>
      <c r="O72" s="471"/>
      <c r="P72" s="471"/>
      <c r="Q72" s="471"/>
      <c r="R72" s="471"/>
      <c r="S72" s="471">
        <v>50168.96230769231</v>
      </c>
      <c r="T72" s="471">
        <v>7500.0</v>
      </c>
      <c r="U72" s="471">
        <v>57668.96230769231</v>
      </c>
      <c r="V72" s="506">
        <v>408.0</v>
      </c>
      <c r="W72" s="506"/>
      <c r="X72" s="506"/>
      <c r="Y72" s="399"/>
      <c r="Z72" s="399"/>
      <c r="AA72" s="401"/>
      <c r="AB72" s="401"/>
      <c r="AC72" s="401"/>
      <c r="AD72" s="401"/>
      <c r="AE72" s="401"/>
      <c r="AF72" s="401"/>
    </row>
    <row r="73" ht="15.75" customHeight="1">
      <c r="A73" s="436">
        <v>1.0</v>
      </c>
      <c r="B73" s="436" t="s">
        <v>1436</v>
      </c>
      <c r="C73" s="572">
        <v>1.0</v>
      </c>
      <c r="D73" s="572"/>
      <c r="E73" s="572"/>
      <c r="F73" s="399"/>
      <c r="G73" s="399"/>
      <c r="H73" s="577"/>
      <c r="I73" s="399" t="s">
        <v>1439</v>
      </c>
      <c r="J73" s="471">
        <v>56811.91307692308</v>
      </c>
      <c r="K73" s="471"/>
      <c r="L73" s="471"/>
      <c r="M73" s="471"/>
      <c r="N73" s="471"/>
      <c r="O73" s="471"/>
      <c r="P73" s="471"/>
      <c r="Q73" s="471"/>
      <c r="R73" s="471"/>
      <c r="S73" s="471">
        <v>56811.91307692308</v>
      </c>
      <c r="T73" s="471">
        <v>8500.0</v>
      </c>
      <c r="U73" s="471">
        <v>65311.91307692308</v>
      </c>
      <c r="V73" s="506">
        <v>496.0</v>
      </c>
      <c r="W73" s="506"/>
      <c r="X73" s="506"/>
      <c r="Y73" s="399"/>
      <c r="Z73" s="399"/>
      <c r="AA73" s="401"/>
      <c r="AB73" s="401"/>
      <c r="AC73" s="401"/>
      <c r="AD73" s="401"/>
      <c r="AE73" s="401"/>
      <c r="AF73" s="401"/>
    </row>
    <row r="74" ht="15.75" customHeight="1">
      <c r="A74" s="436">
        <v>1.0</v>
      </c>
      <c r="B74" s="436" t="s">
        <v>1436</v>
      </c>
      <c r="C74" s="572">
        <v>1.0</v>
      </c>
      <c r="D74" s="572"/>
      <c r="E74" s="572"/>
      <c r="F74" s="399"/>
      <c r="G74" s="399"/>
      <c r="H74" s="577"/>
      <c r="I74" s="399" t="s">
        <v>1440</v>
      </c>
      <c r="J74" s="471">
        <v>23012.870000000003</v>
      </c>
      <c r="K74" s="471"/>
      <c r="L74" s="471"/>
      <c r="M74" s="471"/>
      <c r="N74" s="471"/>
      <c r="O74" s="471"/>
      <c r="P74" s="471"/>
      <c r="Q74" s="471"/>
      <c r="R74" s="471"/>
      <c r="S74" s="471">
        <v>23012.870000000003</v>
      </c>
      <c r="T74" s="471">
        <v>3500.0</v>
      </c>
      <c r="U74" s="471">
        <v>26512.870000000003</v>
      </c>
      <c r="V74" s="506">
        <v>176.0</v>
      </c>
      <c r="W74" s="506"/>
      <c r="X74" s="506"/>
      <c r="Y74" s="399"/>
      <c r="Z74" s="399"/>
      <c r="AA74" s="401"/>
      <c r="AB74" s="401"/>
      <c r="AC74" s="401"/>
      <c r="AD74" s="401"/>
      <c r="AE74" s="401"/>
      <c r="AF74" s="401"/>
    </row>
    <row r="75" ht="15.75" customHeight="1">
      <c r="A75" s="436">
        <v>1.0</v>
      </c>
      <c r="B75" s="436" t="s">
        <v>1436</v>
      </c>
      <c r="C75" s="572">
        <v>1.0</v>
      </c>
      <c r="D75" s="572"/>
      <c r="E75" s="572"/>
      <c r="F75" s="399"/>
      <c r="G75" s="399"/>
      <c r="H75" s="577"/>
      <c r="I75" s="399" t="s">
        <v>1441</v>
      </c>
      <c r="J75" s="471">
        <v>41198.42384615385</v>
      </c>
      <c r="K75" s="471"/>
      <c r="L75" s="471"/>
      <c r="M75" s="471"/>
      <c r="N75" s="471"/>
      <c r="O75" s="471"/>
      <c r="P75" s="471"/>
      <c r="Q75" s="471"/>
      <c r="R75" s="471"/>
      <c r="S75" s="471">
        <v>41198.42384615385</v>
      </c>
      <c r="T75" s="471">
        <v>6200.0</v>
      </c>
      <c r="U75" s="471">
        <v>47398.42384615385</v>
      </c>
      <c r="V75" s="506">
        <v>248.0</v>
      </c>
      <c r="W75" s="506"/>
      <c r="X75" s="506"/>
      <c r="Y75" s="399"/>
      <c r="Z75" s="399"/>
      <c r="AA75" s="401"/>
      <c r="AB75" s="401"/>
      <c r="AC75" s="401"/>
      <c r="AD75" s="401"/>
      <c r="AE75" s="401"/>
      <c r="AF75" s="401"/>
    </row>
    <row r="76" ht="15.75" customHeight="1">
      <c r="A76" s="436">
        <v>1.0</v>
      </c>
      <c r="B76" s="436" t="s">
        <v>1436</v>
      </c>
      <c r="C76" s="572">
        <v>1.0</v>
      </c>
      <c r="D76" s="572"/>
      <c r="E76" s="572"/>
      <c r="F76" s="399"/>
      <c r="G76" s="399"/>
      <c r="H76" s="577"/>
      <c r="I76" s="399" t="s">
        <v>1448</v>
      </c>
      <c r="J76" s="471">
        <v>139928.85923076925</v>
      </c>
      <c r="K76" s="471"/>
      <c r="L76" s="471"/>
      <c r="M76" s="471"/>
      <c r="N76" s="471"/>
      <c r="O76" s="471"/>
      <c r="P76" s="471"/>
      <c r="Q76" s="471"/>
      <c r="R76" s="471"/>
      <c r="S76" s="471">
        <v>139928.85923076925</v>
      </c>
      <c r="T76" s="471">
        <v>21000.0</v>
      </c>
      <c r="U76" s="471">
        <v>160928.85923076925</v>
      </c>
      <c r="V76" s="506">
        <v>1256.0</v>
      </c>
      <c r="W76" s="506"/>
      <c r="X76" s="506"/>
      <c r="Y76" s="399"/>
      <c r="Z76" s="399"/>
      <c r="AA76" s="401"/>
      <c r="AB76" s="401"/>
      <c r="AC76" s="401"/>
      <c r="AD76" s="401"/>
      <c r="AE76" s="401"/>
      <c r="AF76" s="401"/>
    </row>
    <row r="77" ht="15.75" customHeight="1">
      <c r="A77" s="436"/>
      <c r="B77" s="399"/>
      <c r="C77" s="572"/>
      <c r="D77" s="572"/>
      <c r="E77" s="572"/>
      <c r="F77" s="399"/>
      <c r="G77" s="399"/>
      <c r="H77" s="413" t="s">
        <v>1449</v>
      </c>
      <c r="I77" s="424"/>
      <c r="J77" s="471"/>
      <c r="K77" s="471"/>
      <c r="L77" s="471"/>
      <c r="M77" s="471"/>
      <c r="N77" s="471"/>
      <c r="O77" s="471"/>
      <c r="P77" s="471"/>
      <c r="Q77" s="471"/>
      <c r="R77" s="471"/>
      <c r="S77" s="471"/>
      <c r="T77" s="471"/>
      <c r="U77" s="471"/>
      <c r="V77" s="506"/>
      <c r="W77" s="506"/>
      <c r="X77" s="506"/>
      <c r="Y77" s="399"/>
      <c r="Z77" s="399"/>
      <c r="AA77" s="401"/>
      <c r="AB77" s="401"/>
      <c r="AC77" s="401"/>
      <c r="AD77" s="401"/>
      <c r="AE77" s="401"/>
      <c r="AF77" s="401"/>
    </row>
    <row r="78" ht="15.75" customHeight="1">
      <c r="A78" s="436">
        <v>1.0</v>
      </c>
      <c r="B78" s="436" t="s">
        <v>1436</v>
      </c>
      <c r="C78" s="572">
        <v>1.0</v>
      </c>
      <c r="D78" s="572"/>
      <c r="E78" s="572"/>
      <c r="F78" s="399"/>
      <c r="G78" s="399"/>
      <c r="H78" s="577"/>
      <c r="I78" s="399" t="s">
        <v>1450</v>
      </c>
      <c r="J78" s="471">
        <v>43225.740000000005</v>
      </c>
      <c r="K78" s="471"/>
      <c r="L78" s="471"/>
      <c r="M78" s="471"/>
      <c r="N78" s="471"/>
      <c r="O78" s="471"/>
      <c r="P78" s="471"/>
      <c r="Q78" s="471"/>
      <c r="R78" s="471"/>
      <c r="S78" s="471">
        <v>43225.740000000005</v>
      </c>
      <c r="T78" s="471">
        <v>6500.0</v>
      </c>
      <c r="U78" s="471">
        <v>49725.740000000005</v>
      </c>
      <c r="V78" s="506">
        <v>352.0</v>
      </c>
      <c r="W78" s="506"/>
      <c r="X78" s="506"/>
      <c r="Y78" s="399"/>
      <c r="Z78" s="399"/>
      <c r="AA78" s="401"/>
      <c r="AB78" s="401"/>
      <c r="AC78" s="401"/>
      <c r="AD78" s="401"/>
      <c r="AE78" s="401"/>
      <c r="AF78" s="401"/>
    </row>
    <row r="79" ht="15.75" customHeight="1">
      <c r="A79" s="436">
        <v>1.0</v>
      </c>
      <c r="B79" s="436" t="s">
        <v>1436</v>
      </c>
      <c r="C79" s="572">
        <v>1.0</v>
      </c>
      <c r="D79" s="572"/>
      <c r="E79" s="572"/>
      <c r="F79" s="399"/>
      <c r="G79" s="399"/>
      <c r="H79" s="577"/>
      <c r="I79" s="399" t="s">
        <v>1451</v>
      </c>
      <c r="J79" s="471">
        <v>43225.740000000005</v>
      </c>
      <c r="K79" s="471"/>
      <c r="L79" s="471"/>
      <c r="M79" s="471"/>
      <c r="N79" s="471"/>
      <c r="O79" s="471"/>
      <c r="P79" s="471"/>
      <c r="Q79" s="471"/>
      <c r="R79" s="471"/>
      <c r="S79" s="471">
        <v>43225.740000000005</v>
      </c>
      <c r="T79" s="471">
        <v>6500.0</v>
      </c>
      <c r="U79" s="471">
        <v>49725.740000000005</v>
      </c>
      <c r="V79" s="506">
        <v>352.0</v>
      </c>
      <c r="W79" s="506"/>
      <c r="X79" s="506"/>
      <c r="Y79" s="399"/>
      <c r="Z79" s="399"/>
      <c r="AA79" s="401"/>
      <c r="AB79" s="401"/>
      <c r="AC79" s="401"/>
      <c r="AD79" s="401"/>
      <c r="AE79" s="401"/>
      <c r="AF79" s="401"/>
    </row>
    <row r="80" ht="15.75" customHeight="1">
      <c r="A80" s="436">
        <v>1.0</v>
      </c>
      <c r="B80" s="436" t="s">
        <v>1436</v>
      </c>
      <c r="C80" s="572">
        <v>1.0</v>
      </c>
      <c r="D80" s="572"/>
      <c r="E80" s="572"/>
      <c r="F80" s="399"/>
      <c r="G80" s="399"/>
      <c r="H80" s="577"/>
      <c r="I80" s="399" t="s">
        <v>1452</v>
      </c>
      <c r="J80" s="471">
        <v>46957.10923076924</v>
      </c>
      <c r="K80" s="471"/>
      <c r="L80" s="471"/>
      <c r="M80" s="471"/>
      <c r="N80" s="471"/>
      <c r="O80" s="471"/>
      <c r="P80" s="471"/>
      <c r="Q80" s="471"/>
      <c r="R80" s="471"/>
      <c r="S80" s="471">
        <v>46957.10923076924</v>
      </c>
      <c r="T80" s="471">
        <v>7000.0</v>
      </c>
      <c r="U80" s="471">
        <v>53957.10923076924</v>
      </c>
      <c r="V80" s="506">
        <v>488.0</v>
      </c>
      <c r="W80" s="506"/>
      <c r="X80" s="506"/>
      <c r="Y80" s="399"/>
      <c r="Z80" s="399"/>
      <c r="AA80" s="401"/>
      <c r="AB80" s="401"/>
      <c r="AC80" s="401"/>
      <c r="AD80" s="401"/>
      <c r="AE80" s="401"/>
      <c r="AF80" s="401"/>
    </row>
    <row r="81" ht="15.75" customHeight="1">
      <c r="A81" s="436">
        <v>1.0</v>
      </c>
      <c r="B81" s="436" t="s">
        <v>1436</v>
      </c>
      <c r="C81" s="572">
        <v>1.0</v>
      </c>
      <c r="D81" s="572"/>
      <c r="E81" s="572"/>
      <c r="F81" s="399"/>
      <c r="G81" s="399"/>
      <c r="H81" s="577"/>
      <c r="I81" s="399" t="s">
        <v>1453</v>
      </c>
      <c r="J81" s="471">
        <v>217918.58076923076</v>
      </c>
      <c r="K81" s="471"/>
      <c r="L81" s="471"/>
      <c r="M81" s="471"/>
      <c r="N81" s="471"/>
      <c r="O81" s="471"/>
      <c r="P81" s="471"/>
      <c r="Q81" s="471"/>
      <c r="R81" s="471"/>
      <c r="S81" s="471">
        <v>217918.58076923076</v>
      </c>
      <c r="T81" s="471">
        <v>32700.0</v>
      </c>
      <c r="U81" s="471">
        <v>250618.58076923076</v>
      </c>
      <c r="V81" s="506">
        <v>2240.0</v>
      </c>
      <c r="W81" s="506"/>
      <c r="X81" s="506"/>
      <c r="Y81" s="399"/>
      <c r="Z81" s="399"/>
      <c r="AA81" s="401"/>
      <c r="AB81" s="401"/>
      <c r="AC81" s="401"/>
      <c r="AD81" s="401"/>
      <c r="AE81" s="401"/>
      <c r="AF81" s="401"/>
    </row>
    <row r="82" ht="15.75" customHeight="1">
      <c r="A82" s="436">
        <v>1.0</v>
      </c>
      <c r="B82" s="436" t="s">
        <v>1436</v>
      </c>
      <c r="C82" s="572">
        <v>1.0</v>
      </c>
      <c r="D82" s="572"/>
      <c r="E82" s="572"/>
      <c r="F82" s="399"/>
      <c r="G82" s="399"/>
      <c r="H82" s="577"/>
      <c r="I82" s="399" t="s">
        <v>1454</v>
      </c>
      <c r="J82" s="471">
        <v>63303.565384615395</v>
      </c>
      <c r="K82" s="471"/>
      <c r="L82" s="471"/>
      <c r="M82" s="471"/>
      <c r="N82" s="471"/>
      <c r="O82" s="471"/>
      <c r="P82" s="471"/>
      <c r="Q82" s="471"/>
      <c r="R82" s="471"/>
      <c r="S82" s="471">
        <v>63303.565384615395</v>
      </c>
      <c r="T82" s="471">
        <v>9500.0</v>
      </c>
      <c r="U82" s="471">
        <v>72803.56538461539</v>
      </c>
      <c r="V82" s="506">
        <v>648.0</v>
      </c>
      <c r="W82" s="506"/>
      <c r="X82" s="506"/>
      <c r="Y82" s="399"/>
      <c r="Z82" s="399"/>
      <c r="AA82" s="401"/>
      <c r="AB82" s="401"/>
      <c r="AC82" s="401"/>
      <c r="AD82" s="401"/>
      <c r="AE82" s="401"/>
      <c r="AF82" s="401"/>
    </row>
    <row r="83" ht="15.75" customHeight="1">
      <c r="A83" s="436">
        <v>1.0</v>
      </c>
      <c r="B83" s="436" t="s">
        <v>1436</v>
      </c>
      <c r="C83" s="572">
        <v>1.0</v>
      </c>
      <c r="D83" s="572"/>
      <c r="E83" s="572"/>
      <c r="F83" s="399"/>
      <c r="G83" s="399"/>
      <c r="H83" s="577"/>
      <c r="I83" s="399" t="s">
        <v>1455</v>
      </c>
      <c r="J83" s="471">
        <v>25275.793076923073</v>
      </c>
      <c r="K83" s="471"/>
      <c r="L83" s="471"/>
      <c r="M83" s="471"/>
      <c r="N83" s="471"/>
      <c r="O83" s="471"/>
      <c r="P83" s="471"/>
      <c r="Q83" s="471"/>
      <c r="R83" s="471"/>
      <c r="S83" s="471">
        <v>25275.793076923073</v>
      </c>
      <c r="T83" s="471">
        <v>3800.0</v>
      </c>
      <c r="U83" s="471">
        <v>29075.793076923073</v>
      </c>
      <c r="V83" s="506">
        <v>296.0</v>
      </c>
      <c r="W83" s="506"/>
      <c r="X83" s="506"/>
      <c r="Y83" s="399"/>
      <c r="Z83" s="399"/>
      <c r="AA83" s="401"/>
      <c r="AB83" s="401"/>
      <c r="AC83" s="401"/>
      <c r="AD83" s="401"/>
      <c r="AE83" s="401"/>
      <c r="AF83" s="401"/>
    </row>
    <row r="84" ht="15.75" customHeight="1">
      <c r="A84" s="436">
        <v>1.0</v>
      </c>
      <c r="B84" s="436" t="s">
        <v>1436</v>
      </c>
      <c r="C84" s="572">
        <v>1.0</v>
      </c>
      <c r="D84" s="572"/>
      <c r="E84" s="572"/>
      <c r="F84" s="399"/>
      <c r="G84" s="399"/>
      <c r="H84" s="577"/>
      <c r="I84" s="399" t="s">
        <v>1456</v>
      </c>
      <c r="J84" s="471">
        <v>38096.134615384624</v>
      </c>
      <c r="K84" s="471"/>
      <c r="L84" s="471"/>
      <c r="M84" s="471"/>
      <c r="N84" s="471"/>
      <c r="O84" s="471"/>
      <c r="P84" s="471"/>
      <c r="Q84" s="471"/>
      <c r="R84" s="471"/>
      <c r="S84" s="471">
        <v>38096.134615384624</v>
      </c>
      <c r="T84" s="471">
        <v>5700.0</v>
      </c>
      <c r="U84" s="471">
        <v>43796.134615384624</v>
      </c>
      <c r="V84" s="506">
        <v>280.0</v>
      </c>
      <c r="W84" s="506"/>
      <c r="X84" s="506"/>
      <c r="Y84" s="399"/>
      <c r="Z84" s="399"/>
      <c r="AA84" s="401"/>
      <c r="AB84" s="401"/>
      <c r="AC84" s="401"/>
      <c r="AD84" s="401"/>
      <c r="AE84" s="401"/>
      <c r="AF84" s="401"/>
    </row>
    <row r="85" ht="15.75" customHeight="1">
      <c r="A85" s="436">
        <v>1.0</v>
      </c>
      <c r="B85" s="436" t="s">
        <v>1436</v>
      </c>
      <c r="C85" s="572">
        <v>1.0</v>
      </c>
      <c r="D85" s="572"/>
      <c r="E85" s="572"/>
      <c r="F85" s="399"/>
      <c r="G85" s="399"/>
      <c r="H85" s="577"/>
      <c r="I85" s="399" t="s">
        <v>1457</v>
      </c>
      <c r="J85" s="471">
        <v>234545.5769230769</v>
      </c>
      <c r="K85" s="471"/>
      <c r="L85" s="471"/>
      <c r="M85" s="471"/>
      <c r="N85" s="471"/>
      <c r="O85" s="471"/>
      <c r="P85" s="471"/>
      <c r="Q85" s="471"/>
      <c r="R85" s="471"/>
      <c r="S85" s="471">
        <v>234545.5769230769</v>
      </c>
      <c r="T85" s="471">
        <v>35200.0</v>
      </c>
      <c r="U85" s="471">
        <v>269745.5769230769</v>
      </c>
      <c r="V85" s="506">
        <v>2440.0</v>
      </c>
      <c r="W85" s="506"/>
      <c r="X85" s="506"/>
      <c r="Y85" s="399"/>
      <c r="Z85" s="399"/>
      <c r="AA85" s="401"/>
      <c r="AB85" s="401"/>
      <c r="AC85" s="401"/>
      <c r="AD85" s="401"/>
      <c r="AE85" s="401"/>
      <c r="AF85" s="401"/>
    </row>
    <row r="86" ht="15.75" customHeight="1">
      <c r="A86" s="436"/>
      <c r="B86" s="399"/>
      <c r="C86" s="572"/>
      <c r="D86" s="572"/>
      <c r="E86" s="572"/>
      <c r="F86" s="399"/>
      <c r="G86" s="399"/>
      <c r="H86" s="413" t="s">
        <v>1458</v>
      </c>
      <c r="I86" s="399"/>
      <c r="J86" s="471"/>
      <c r="K86" s="471"/>
      <c r="L86" s="471"/>
      <c r="M86" s="471"/>
      <c r="N86" s="471"/>
      <c r="O86" s="471"/>
      <c r="P86" s="471"/>
      <c r="Q86" s="471"/>
      <c r="R86" s="471"/>
      <c r="S86" s="471"/>
      <c r="T86" s="471"/>
      <c r="U86" s="471"/>
      <c r="V86" s="506"/>
      <c r="W86" s="506"/>
      <c r="X86" s="506"/>
      <c r="Y86" s="399"/>
      <c r="Z86" s="399"/>
      <c r="AA86" s="401"/>
      <c r="AB86" s="401"/>
      <c r="AC86" s="401"/>
      <c r="AD86" s="401"/>
      <c r="AE86" s="401"/>
      <c r="AF86" s="401"/>
    </row>
    <row r="87" ht="15.75" customHeight="1">
      <c r="A87" s="436">
        <v>1.0</v>
      </c>
      <c r="B87" s="436" t="s">
        <v>1436</v>
      </c>
      <c r="C87" s="572">
        <v>1.0</v>
      </c>
      <c r="D87" s="572"/>
      <c r="E87" s="572"/>
      <c r="F87" s="399"/>
      <c r="G87" s="399"/>
      <c r="H87" s="577"/>
      <c r="I87" s="399" t="s">
        <v>1459</v>
      </c>
      <c r="J87" s="471">
        <v>48428.10923076924</v>
      </c>
      <c r="K87" s="471"/>
      <c r="L87" s="471"/>
      <c r="M87" s="471"/>
      <c r="N87" s="471"/>
      <c r="O87" s="471"/>
      <c r="P87" s="471"/>
      <c r="Q87" s="471"/>
      <c r="R87" s="471"/>
      <c r="S87" s="471">
        <v>48428.10923076924</v>
      </c>
      <c r="T87" s="471">
        <v>7300.0</v>
      </c>
      <c r="U87" s="471">
        <v>55728.10923076924</v>
      </c>
      <c r="V87" s="506">
        <v>376.0</v>
      </c>
      <c r="W87" s="506"/>
      <c r="X87" s="506"/>
      <c r="Y87" s="399"/>
      <c r="Z87" s="399"/>
      <c r="AA87" s="401"/>
      <c r="AB87" s="401"/>
      <c r="AC87" s="401"/>
      <c r="AD87" s="401"/>
      <c r="AE87" s="401"/>
      <c r="AF87" s="401"/>
    </row>
    <row r="88" ht="15.75" customHeight="1">
      <c r="A88" s="436">
        <v>1.0</v>
      </c>
      <c r="B88" s="436" t="s">
        <v>1436</v>
      </c>
      <c r="C88" s="572">
        <v>1.0</v>
      </c>
      <c r="D88" s="572"/>
      <c r="E88" s="572"/>
      <c r="F88" s="399"/>
      <c r="G88" s="399"/>
      <c r="H88" s="577"/>
      <c r="I88" s="399" t="s">
        <v>1460</v>
      </c>
      <c r="J88" s="471">
        <v>140560.76538461537</v>
      </c>
      <c r="K88" s="471"/>
      <c r="L88" s="471"/>
      <c r="M88" s="471"/>
      <c r="N88" s="471"/>
      <c r="O88" s="471"/>
      <c r="P88" s="471"/>
      <c r="Q88" s="471"/>
      <c r="R88" s="471"/>
      <c r="S88" s="471">
        <v>140560.76538461537</v>
      </c>
      <c r="T88" s="471">
        <v>21100.0</v>
      </c>
      <c r="U88" s="471">
        <v>161660.76538461537</v>
      </c>
      <c r="V88" s="506">
        <v>1400.0</v>
      </c>
      <c r="W88" s="506"/>
      <c r="X88" s="506"/>
      <c r="Y88" s="399"/>
      <c r="Z88" s="399"/>
      <c r="AA88" s="401"/>
      <c r="AB88" s="401"/>
      <c r="AC88" s="401"/>
      <c r="AD88" s="401"/>
      <c r="AE88" s="401"/>
      <c r="AF88" s="401"/>
    </row>
    <row r="89" ht="15.75" customHeight="1">
      <c r="A89" s="436">
        <v>1.0</v>
      </c>
      <c r="B89" s="436" t="s">
        <v>1436</v>
      </c>
      <c r="C89" s="572">
        <v>1.0</v>
      </c>
      <c r="D89" s="572"/>
      <c r="E89" s="572"/>
      <c r="F89" s="399"/>
      <c r="G89" s="399"/>
      <c r="H89" s="577"/>
      <c r="I89" s="399" t="s">
        <v>1461</v>
      </c>
      <c r="J89" s="471">
        <v>6393.716153846153</v>
      </c>
      <c r="K89" s="471"/>
      <c r="L89" s="471"/>
      <c r="M89" s="471"/>
      <c r="N89" s="471"/>
      <c r="O89" s="471"/>
      <c r="P89" s="471"/>
      <c r="Q89" s="471"/>
      <c r="R89" s="471"/>
      <c r="S89" s="471">
        <v>6393.716153846153</v>
      </c>
      <c r="T89" s="471">
        <v>1000.0</v>
      </c>
      <c r="U89" s="471">
        <v>7393.716153846153</v>
      </c>
      <c r="V89" s="506">
        <v>40.0</v>
      </c>
      <c r="W89" s="506"/>
      <c r="X89" s="506"/>
      <c r="Y89" s="399"/>
      <c r="Z89" s="399"/>
      <c r="AA89" s="401"/>
      <c r="AB89" s="401"/>
      <c r="AC89" s="401"/>
      <c r="AD89" s="401"/>
      <c r="AE89" s="401"/>
      <c r="AF89" s="401"/>
    </row>
    <row r="90" ht="15.75" customHeight="1">
      <c r="A90" s="436">
        <v>1.0</v>
      </c>
      <c r="B90" s="436" t="s">
        <v>1436</v>
      </c>
      <c r="C90" s="572">
        <v>1.0</v>
      </c>
      <c r="D90" s="572"/>
      <c r="E90" s="572"/>
      <c r="F90" s="399"/>
      <c r="G90" s="399"/>
      <c r="H90" s="577"/>
      <c r="I90" s="399" t="s">
        <v>1462</v>
      </c>
      <c r="J90" s="471">
        <v>6393.716153846153</v>
      </c>
      <c r="K90" s="471"/>
      <c r="L90" s="471"/>
      <c r="M90" s="471"/>
      <c r="N90" s="471"/>
      <c r="O90" s="471"/>
      <c r="P90" s="471"/>
      <c r="Q90" s="471"/>
      <c r="R90" s="471"/>
      <c r="S90" s="471">
        <v>6393.716153846153</v>
      </c>
      <c r="T90" s="471">
        <v>1000.0</v>
      </c>
      <c r="U90" s="471">
        <v>7393.716153846153</v>
      </c>
      <c r="V90" s="506">
        <v>40.0</v>
      </c>
      <c r="W90" s="506"/>
      <c r="X90" s="506"/>
      <c r="Y90" s="399"/>
      <c r="Z90" s="399"/>
      <c r="AA90" s="401"/>
      <c r="AB90" s="401"/>
      <c r="AC90" s="401"/>
      <c r="AD90" s="401"/>
      <c r="AE90" s="401"/>
      <c r="AF90" s="401"/>
    </row>
    <row r="91" ht="15.75" customHeight="1">
      <c r="A91" s="436">
        <v>1.0</v>
      </c>
      <c r="B91" s="436" t="s">
        <v>1436</v>
      </c>
      <c r="C91" s="572">
        <v>1.0</v>
      </c>
      <c r="D91" s="572"/>
      <c r="E91" s="572"/>
      <c r="F91" s="399"/>
      <c r="G91" s="399"/>
      <c r="H91" s="577"/>
      <c r="I91" s="399" t="s">
        <v>1463</v>
      </c>
      <c r="J91" s="471">
        <v>347694.95384615386</v>
      </c>
      <c r="K91" s="471"/>
      <c r="L91" s="471"/>
      <c r="M91" s="471"/>
      <c r="N91" s="471"/>
      <c r="O91" s="471"/>
      <c r="P91" s="471"/>
      <c r="Q91" s="471"/>
      <c r="R91" s="471"/>
      <c r="S91" s="471">
        <v>347694.95384615386</v>
      </c>
      <c r="T91" s="471">
        <v>52200.0</v>
      </c>
      <c r="U91" s="471">
        <v>399894.95384615386</v>
      </c>
      <c r="V91" s="506">
        <v>3600.0</v>
      </c>
      <c r="W91" s="506"/>
      <c r="X91" s="506"/>
      <c r="Y91" s="399"/>
      <c r="Z91" s="399"/>
      <c r="AA91" s="401"/>
      <c r="AB91" s="401"/>
      <c r="AC91" s="401"/>
      <c r="AD91" s="401"/>
      <c r="AE91" s="401"/>
      <c r="AF91" s="401"/>
    </row>
    <row r="92" ht="15.75" customHeight="1">
      <c r="A92" s="436">
        <v>1.0</v>
      </c>
      <c r="B92" s="436" t="s">
        <v>1436</v>
      </c>
      <c r="C92" s="572">
        <v>1.0</v>
      </c>
      <c r="D92" s="572"/>
      <c r="E92" s="572"/>
      <c r="F92" s="399"/>
      <c r="G92" s="399"/>
      <c r="H92" s="577"/>
      <c r="I92" s="399" t="s">
        <v>1464</v>
      </c>
      <c r="J92" s="471">
        <v>322716.5230769231</v>
      </c>
      <c r="K92" s="471"/>
      <c r="L92" s="471"/>
      <c r="M92" s="471"/>
      <c r="N92" s="471"/>
      <c r="O92" s="471"/>
      <c r="P92" s="471"/>
      <c r="Q92" s="471"/>
      <c r="R92" s="471"/>
      <c r="S92" s="471">
        <v>322716.5230769231</v>
      </c>
      <c r="T92" s="471">
        <v>48400.0</v>
      </c>
      <c r="U92" s="471">
        <v>371116.5230769231</v>
      </c>
      <c r="V92" s="506">
        <v>3360.0</v>
      </c>
      <c r="W92" s="506"/>
      <c r="X92" s="506"/>
      <c r="Y92" s="399"/>
      <c r="Z92" s="399"/>
      <c r="AA92" s="401"/>
      <c r="AB92" s="401"/>
      <c r="AC92" s="401"/>
      <c r="AD92" s="401"/>
      <c r="AE92" s="401"/>
      <c r="AF92" s="401"/>
    </row>
    <row r="93" ht="15.75" customHeight="1">
      <c r="A93" s="436">
        <v>1.0</v>
      </c>
      <c r="B93" s="436" t="s">
        <v>1436</v>
      </c>
      <c r="C93" s="572">
        <v>1.0</v>
      </c>
      <c r="D93" s="572"/>
      <c r="E93" s="572"/>
      <c r="F93" s="399"/>
      <c r="G93" s="399"/>
      <c r="H93" s="577"/>
      <c r="I93" s="399" t="s">
        <v>1465</v>
      </c>
      <c r="J93" s="471">
        <v>37647.5776923077</v>
      </c>
      <c r="K93" s="471"/>
      <c r="L93" s="471"/>
      <c r="M93" s="471"/>
      <c r="N93" s="471"/>
      <c r="O93" s="471"/>
      <c r="P93" s="471"/>
      <c r="Q93" s="471"/>
      <c r="R93" s="471"/>
      <c r="S93" s="471">
        <v>37647.5776923077</v>
      </c>
      <c r="T93" s="471">
        <v>5600.0</v>
      </c>
      <c r="U93" s="471">
        <v>43247.5776923077</v>
      </c>
      <c r="V93" s="506">
        <v>336.0</v>
      </c>
      <c r="W93" s="506"/>
      <c r="X93" s="506"/>
      <c r="Y93" s="399"/>
      <c r="Z93" s="399"/>
      <c r="AA93" s="401"/>
      <c r="AB93" s="401"/>
      <c r="AC93" s="401"/>
      <c r="AD93" s="401"/>
      <c r="AE93" s="401"/>
      <c r="AF93" s="401"/>
    </row>
    <row r="94" ht="15.75" customHeight="1">
      <c r="A94" s="436">
        <v>1.0</v>
      </c>
      <c r="B94" s="436" t="s">
        <v>1436</v>
      </c>
      <c r="C94" s="572">
        <v>1.0</v>
      </c>
      <c r="D94" s="572"/>
      <c r="E94" s="572"/>
      <c r="F94" s="399"/>
      <c r="G94" s="399"/>
      <c r="H94" s="577"/>
      <c r="I94" s="399" t="s">
        <v>1466</v>
      </c>
      <c r="J94" s="471">
        <v>169694.3653846154</v>
      </c>
      <c r="K94" s="471"/>
      <c r="L94" s="471"/>
      <c r="M94" s="471"/>
      <c r="N94" s="471"/>
      <c r="O94" s="471"/>
      <c r="P94" s="471"/>
      <c r="Q94" s="471"/>
      <c r="R94" s="471"/>
      <c r="S94" s="471">
        <v>169694.3653846154</v>
      </c>
      <c r="T94" s="471">
        <v>25500.0</v>
      </c>
      <c r="U94" s="471">
        <v>195194.3653846154</v>
      </c>
      <c r="V94" s="506">
        <v>1480.0</v>
      </c>
      <c r="W94" s="506"/>
      <c r="X94" s="506"/>
      <c r="Y94" s="399"/>
      <c r="Z94" s="399"/>
      <c r="AA94" s="401"/>
      <c r="AB94" s="401"/>
      <c r="AC94" s="401"/>
      <c r="AD94" s="401"/>
      <c r="AE94" s="401"/>
      <c r="AF94" s="401"/>
    </row>
    <row r="95" ht="15.75" customHeight="1">
      <c r="A95" s="436">
        <v>1.0</v>
      </c>
      <c r="B95" s="436" t="s">
        <v>1436</v>
      </c>
      <c r="C95" s="572">
        <v>1.0</v>
      </c>
      <c r="D95" s="572"/>
      <c r="E95" s="572"/>
      <c r="F95" s="399"/>
      <c r="G95" s="399"/>
      <c r="H95" s="577"/>
      <c r="I95" s="399" t="s">
        <v>1467</v>
      </c>
      <c r="J95" s="471">
        <v>108471.1653846154</v>
      </c>
      <c r="K95" s="471"/>
      <c r="L95" s="471"/>
      <c r="M95" s="471"/>
      <c r="N95" s="471"/>
      <c r="O95" s="471"/>
      <c r="P95" s="471"/>
      <c r="Q95" s="471"/>
      <c r="R95" s="471"/>
      <c r="S95" s="471">
        <v>108471.1653846154</v>
      </c>
      <c r="T95" s="471">
        <v>16300.0</v>
      </c>
      <c r="U95" s="471">
        <v>124771.1653846154</v>
      </c>
      <c r="V95" s="506">
        <v>1000.0</v>
      </c>
      <c r="W95" s="506"/>
      <c r="X95" s="506"/>
      <c r="Y95" s="399"/>
      <c r="Z95" s="399"/>
      <c r="AA95" s="401"/>
      <c r="AB95" s="401"/>
      <c r="AC95" s="401"/>
      <c r="AD95" s="401"/>
      <c r="AE95" s="401"/>
      <c r="AF95" s="401"/>
    </row>
    <row r="96" ht="15.75" customHeight="1">
      <c r="A96" s="436">
        <v>1.0</v>
      </c>
      <c r="B96" s="436" t="s">
        <v>1436</v>
      </c>
      <c r="C96" s="572">
        <v>1.0</v>
      </c>
      <c r="D96" s="572"/>
      <c r="E96" s="572"/>
      <c r="F96" s="399"/>
      <c r="G96" s="399"/>
      <c r="H96" s="577"/>
      <c r="I96" s="399" t="s">
        <v>1468</v>
      </c>
      <c r="J96" s="471">
        <v>108471.1653846154</v>
      </c>
      <c r="K96" s="471"/>
      <c r="L96" s="471"/>
      <c r="M96" s="471"/>
      <c r="N96" s="471"/>
      <c r="O96" s="471"/>
      <c r="P96" s="471"/>
      <c r="Q96" s="471"/>
      <c r="R96" s="471"/>
      <c r="S96" s="471">
        <v>108471.1653846154</v>
      </c>
      <c r="T96" s="471">
        <v>16300.0</v>
      </c>
      <c r="U96" s="471">
        <v>124771.1653846154</v>
      </c>
      <c r="V96" s="506">
        <v>1000.0</v>
      </c>
      <c r="W96" s="506"/>
      <c r="X96" s="506"/>
      <c r="Y96" s="399"/>
      <c r="Z96" s="399"/>
      <c r="AA96" s="401"/>
      <c r="AB96" s="401"/>
      <c r="AC96" s="401"/>
      <c r="AD96" s="401"/>
      <c r="AE96" s="401"/>
      <c r="AF96" s="401"/>
    </row>
    <row r="97" ht="15.75" customHeight="1">
      <c r="A97" s="436">
        <v>1.0</v>
      </c>
      <c r="B97" s="436" t="s">
        <v>1436</v>
      </c>
      <c r="C97" s="572">
        <v>1.0</v>
      </c>
      <c r="D97" s="572"/>
      <c r="E97" s="572"/>
      <c r="F97" s="399"/>
      <c r="G97" s="399"/>
      <c r="H97" s="577"/>
      <c r="I97" s="399" t="s">
        <v>1469</v>
      </c>
      <c r="J97" s="471">
        <v>108471.1653846154</v>
      </c>
      <c r="K97" s="471"/>
      <c r="L97" s="471"/>
      <c r="M97" s="471"/>
      <c r="N97" s="471"/>
      <c r="O97" s="471"/>
      <c r="P97" s="471"/>
      <c r="Q97" s="471"/>
      <c r="R97" s="471"/>
      <c r="S97" s="471">
        <v>108471.1653846154</v>
      </c>
      <c r="T97" s="471">
        <v>16300.0</v>
      </c>
      <c r="U97" s="471">
        <v>124771.1653846154</v>
      </c>
      <c r="V97" s="506">
        <v>1000.0</v>
      </c>
      <c r="W97" s="506"/>
      <c r="X97" s="506"/>
      <c r="Y97" s="399"/>
      <c r="Z97" s="399"/>
      <c r="AA97" s="401"/>
      <c r="AB97" s="401"/>
      <c r="AC97" s="401"/>
      <c r="AD97" s="401"/>
      <c r="AE97" s="401"/>
      <c r="AF97" s="401"/>
    </row>
    <row r="98" ht="15.75" customHeight="1">
      <c r="A98" s="436">
        <v>1.0</v>
      </c>
      <c r="B98" s="436" t="s">
        <v>1436</v>
      </c>
      <c r="C98" s="572">
        <v>1.0</v>
      </c>
      <c r="D98" s="572"/>
      <c r="E98" s="572"/>
      <c r="F98" s="399"/>
      <c r="G98" s="399"/>
      <c r="H98" s="577"/>
      <c r="I98" s="399" t="s">
        <v>1470</v>
      </c>
      <c r="J98" s="471">
        <v>108471.1653846154</v>
      </c>
      <c r="K98" s="471"/>
      <c r="L98" s="471"/>
      <c r="M98" s="471"/>
      <c r="N98" s="471"/>
      <c r="O98" s="471"/>
      <c r="P98" s="471"/>
      <c r="Q98" s="471"/>
      <c r="R98" s="471"/>
      <c r="S98" s="471">
        <v>108471.1653846154</v>
      </c>
      <c r="T98" s="471">
        <v>16300.0</v>
      </c>
      <c r="U98" s="471">
        <v>124771.1653846154</v>
      </c>
      <c r="V98" s="506">
        <v>1000.0</v>
      </c>
      <c r="W98" s="506"/>
      <c r="X98" s="506"/>
      <c r="Y98" s="399"/>
      <c r="Z98" s="399"/>
      <c r="AA98" s="401"/>
      <c r="AB98" s="401"/>
      <c r="AC98" s="401"/>
      <c r="AD98" s="401"/>
      <c r="AE98" s="401"/>
      <c r="AF98" s="401"/>
    </row>
    <row r="99" ht="15.75" customHeight="1">
      <c r="A99" s="436">
        <v>1.0</v>
      </c>
      <c r="B99" s="436" t="s">
        <v>1436</v>
      </c>
      <c r="C99" s="572">
        <v>1.0</v>
      </c>
      <c r="D99" s="572"/>
      <c r="E99" s="572"/>
      <c r="F99" s="399"/>
      <c r="G99" s="399"/>
      <c r="H99" s="577"/>
      <c r="I99" s="399" t="s">
        <v>1471</v>
      </c>
      <c r="J99" s="471">
        <v>98477.1653846154</v>
      </c>
      <c r="K99" s="471"/>
      <c r="L99" s="471"/>
      <c r="M99" s="471"/>
      <c r="N99" s="471"/>
      <c r="O99" s="471"/>
      <c r="P99" s="471"/>
      <c r="Q99" s="471"/>
      <c r="R99" s="471"/>
      <c r="S99" s="471">
        <v>98477.1653846154</v>
      </c>
      <c r="T99" s="471">
        <v>14800.0</v>
      </c>
      <c r="U99" s="471">
        <v>113277.1653846154</v>
      </c>
      <c r="V99" s="506">
        <v>960.0</v>
      </c>
      <c r="W99" s="506"/>
      <c r="X99" s="506"/>
      <c r="Y99" s="399"/>
      <c r="Z99" s="399"/>
      <c r="AA99" s="401"/>
      <c r="AB99" s="401"/>
      <c r="AC99" s="401"/>
      <c r="AD99" s="401"/>
      <c r="AE99" s="401"/>
      <c r="AF99" s="401"/>
    </row>
    <row r="100" ht="15.75" customHeight="1">
      <c r="A100" s="436">
        <v>1.0</v>
      </c>
      <c r="B100" s="436" t="s">
        <v>1436</v>
      </c>
      <c r="C100" s="572">
        <v>1.0</v>
      </c>
      <c r="D100" s="572"/>
      <c r="E100" s="572"/>
      <c r="F100" s="399"/>
      <c r="G100" s="399"/>
      <c r="H100" s="577"/>
      <c r="I100" s="399" t="s">
        <v>1472</v>
      </c>
      <c r="J100" s="471">
        <v>6393.716153846153</v>
      </c>
      <c r="K100" s="471"/>
      <c r="L100" s="471"/>
      <c r="M100" s="471"/>
      <c r="N100" s="471"/>
      <c r="O100" s="471"/>
      <c r="P100" s="471"/>
      <c r="Q100" s="471"/>
      <c r="R100" s="471"/>
      <c r="S100" s="471">
        <v>6393.716153846153</v>
      </c>
      <c r="T100" s="471">
        <v>1000.0</v>
      </c>
      <c r="U100" s="471">
        <v>7393.716153846153</v>
      </c>
      <c r="V100" s="506">
        <v>40.0</v>
      </c>
      <c r="W100" s="506"/>
      <c r="X100" s="506"/>
      <c r="Y100" s="399"/>
      <c r="Z100" s="399"/>
      <c r="AA100" s="401"/>
      <c r="AB100" s="401"/>
      <c r="AC100" s="401"/>
      <c r="AD100" s="401"/>
      <c r="AE100" s="401"/>
      <c r="AF100" s="401"/>
    </row>
    <row r="101" ht="15.75" customHeight="1">
      <c r="A101" s="436">
        <v>1.0</v>
      </c>
      <c r="B101" s="436" t="s">
        <v>1436</v>
      </c>
      <c r="C101" s="572">
        <v>1.0</v>
      </c>
      <c r="D101" s="572"/>
      <c r="E101" s="572"/>
      <c r="F101" s="399"/>
      <c r="G101" s="399"/>
      <c r="H101" s="577"/>
      <c r="I101" s="399" t="s">
        <v>1473</v>
      </c>
      <c r="J101" s="471">
        <v>267311.94615384616</v>
      </c>
      <c r="K101" s="471"/>
      <c r="L101" s="471"/>
      <c r="M101" s="471"/>
      <c r="N101" s="471"/>
      <c r="O101" s="471"/>
      <c r="P101" s="471"/>
      <c r="Q101" s="471"/>
      <c r="R101" s="471"/>
      <c r="S101" s="471">
        <v>267311.94615384616</v>
      </c>
      <c r="T101" s="471">
        <v>40100.0</v>
      </c>
      <c r="U101" s="471">
        <v>307411.94615384616</v>
      </c>
      <c r="V101" s="506">
        <v>2480.0</v>
      </c>
      <c r="W101" s="506"/>
      <c r="X101" s="506"/>
      <c r="Y101" s="399"/>
      <c r="Z101" s="399"/>
      <c r="AA101" s="401"/>
      <c r="AB101" s="401"/>
      <c r="AC101" s="401"/>
      <c r="AD101" s="401"/>
      <c r="AE101" s="401"/>
      <c r="AF101" s="401"/>
    </row>
    <row r="102" ht="15.75" customHeight="1">
      <c r="A102" s="436">
        <v>1.0</v>
      </c>
      <c r="B102" s="436" t="s">
        <v>1436</v>
      </c>
      <c r="C102" s="572">
        <v>1.0</v>
      </c>
      <c r="D102" s="572"/>
      <c r="E102" s="572"/>
      <c r="F102" s="399"/>
      <c r="G102" s="399"/>
      <c r="H102" s="577"/>
      <c r="I102" s="399" t="s">
        <v>1474</v>
      </c>
      <c r="J102" s="471">
        <v>97771.12461538462</v>
      </c>
      <c r="K102" s="471"/>
      <c r="L102" s="471"/>
      <c r="M102" s="471"/>
      <c r="N102" s="471"/>
      <c r="O102" s="471"/>
      <c r="P102" s="471"/>
      <c r="Q102" s="471"/>
      <c r="R102" s="471"/>
      <c r="S102" s="471">
        <v>97771.12461538462</v>
      </c>
      <c r="T102" s="471">
        <v>14700.0</v>
      </c>
      <c r="U102" s="471">
        <v>112471.12461538462</v>
      </c>
      <c r="V102" s="506">
        <v>736.0</v>
      </c>
      <c r="W102" s="506"/>
      <c r="X102" s="506"/>
      <c r="Y102" s="399"/>
      <c r="Z102" s="399"/>
      <c r="AA102" s="401"/>
      <c r="AB102" s="401"/>
      <c r="AC102" s="401"/>
      <c r="AD102" s="401"/>
      <c r="AE102" s="401"/>
      <c r="AF102" s="401"/>
    </row>
    <row r="103" ht="15.75" customHeight="1">
      <c r="A103" s="436">
        <v>1.0</v>
      </c>
      <c r="B103" s="436" t="s">
        <v>1436</v>
      </c>
      <c r="C103" s="572">
        <v>1.0</v>
      </c>
      <c r="D103" s="572"/>
      <c r="E103" s="572"/>
      <c r="F103" s="399"/>
      <c r="G103" s="399"/>
      <c r="H103" s="577"/>
      <c r="I103" s="399" t="s">
        <v>1475</v>
      </c>
      <c r="J103" s="471">
        <v>1807127.2307692308</v>
      </c>
      <c r="K103" s="471"/>
      <c r="L103" s="471"/>
      <c r="M103" s="471"/>
      <c r="N103" s="471"/>
      <c r="O103" s="471"/>
      <c r="P103" s="471"/>
      <c r="Q103" s="471"/>
      <c r="R103" s="471"/>
      <c r="S103" s="471">
        <v>1807127.2307692308</v>
      </c>
      <c r="T103" s="471">
        <v>271100.0</v>
      </c>
      <c r="U103" s="471">
        <v>2078227.2307692308</v>
      </c>
      <c r="V103" s="506">
        <v>18080.0</v>
      </c>
      <c r="W103" s="506"/>
      <c r="X103" s="506"/>
      <c r="Y103" s="399"/>
      <c r="Z103" s="399"/>
      <c r="AA103" s="401"/>
      <c r="AB103" s="401"/>
      <c r="AC103" s="401"/>
      <c r="AD103" s="401"/>
      <c r="AE103" s="401"/>
      <c r="AF103" s="401"/>
    </row>
    <row r="104" ht="15.75" customHeight="1">
      <c r="A104" s="436">
        <v>1.0</v>
      </c>
      <c r="B104" s="436" t="s">
        <v>1436</v>
      </c>
      <c r="C104" s="572">
        <v>1.0</v>
      </c>
      <c r="D104" s="572"/>
      <c r="E104" s="572"/>
      <c r="F104" s="399"/>
      <c r="G104" s="399"/>
      <c r="H104" s="577"/>
      <c r="I104" s="399" t="s">
        <v>1476</v>
      </c>
      <c r="J104" s="471">
        <v>1667731.7500000002</v>
      </c>
      <c r="K104" s="471"/>
      <c r="L104" s="471"/>
      <c r="M104" s="471"/>
      <c r="N104" s="471"/>
      <c r="O104" s="471"/>
      <c r="P104" s="471"/>
      <c r="Q104" s="471"/>
      <c r="R104" s="471"/>
      <c r="S104" s="471">
        <v>1667731.7500000002</v>
      </c>
      <c r="T104" s="471">
        <v>250200.0</v>
      </c>
      <c r="U104" s="471">
        <v>1917931.7500000002</v>
      </c>
      <c r="V104" s="506">
        <v>16080.0</v>
      </c>
      <c r="W104" s="506"/>
      <c r="X104" s="506"/>
      <c r="Y104" s="399"/>
      <c r="Z104" s="399"/>
      <c r="AA104" s="401"/>
      <c r="AB104" s="401"/>
      <c r="AC104" s="401"/>
      <c r="AD104" s="401"/>
      <c r="AE104" s="401"/>
      <c r="AF104" s="401"/>
    </row>
    <row r="105" ht="15.75" customHeight="1">
      <c r="A105" s="436">
        <v>1.0</v>
      </c>
      <c r="B105" s="436" t="s">
        <v>1436</v>
      </c>
      <c r="C105" s="572">
        <v>1.0</v>
      </c>
      <c r="D105" s="572"/>
      <c r="E105" s="572"/>
      <c r="F105" s="399"/>
      <c r="G105" s="399"/>
      <c r="H105" s="577"/>
      <c r="I105" s="399" t="s">
        <v>1477</v>
      </c>
      <c r="J105" s="471">
        <v>25243.107692307698</v>
      </c>
      <c r="K105" s="471"/>
      <c r="L105" s="471"/>
      <c r="M105" s="471"/>
      <c r="N105" s="471"/>
      <c r="O105" s="471"/>
      <c r="P105" s="471"/>
      <c r="Q105" s="471"/>
      <c r="R105" s="471"/>
      <c r="S105" s="471">
        <v>25243.107692307698</v>
      </c>
      <c r="T105" s="471">
        <v>3800.0</v>
      </c>
      <c r="U105" s="471">
        <v>29043.107692307698</v>
      </c>
      <c r="V105" s="506">
        <v>240.0</v>
      </c>
      <c r="W105" s="506"/>
      <c r="X105" s="506"/>
      <c r="Y105" s="399"/>
      <c r="Z105" s="399"/>
      <c r="AA105" s="401"/>
      <c r="AB105" s="401"/>
      <c r="AC105" s="401"/>
      <c r="AD105" s="401"/>
      <c r="AE105" s="401"/>
      <c r="AF105" s="401"/>
    </row>
    <row r="106" ht="15.75" customHeight="1">
      <c r="A106" s="436"/>
      <c r="B106" s="399"/>
      <c r="C106" s="572"/>
      <c r="D106" s="572"/>
      <c r="E106" s="572"/>
      <c r="F106" s="399"/>
      <c r="G106" s="399"/>
      <c r="H106" s="413" t="s">
        <v>1478</v>
      </c>
      <c r="I106" s="399"/>
      <c r="J106" s="471"/>
      <c r="K106" s="471"/>
      <c r="L106" s="471"/>
      <c r="M106" s="471"/>
      <c r="N106" s="471"/>
      <c r="O106" s="471"/>
      <c r="P106" s="471"/>
      <c r="Q106" s="471"/>
      <c r="R106" s="471"/>
      <c r="S106" s="471"/>
      <c r="T106" s="471"/>
      <c r="U106" s="471"/>
      <c r="V106" s="506"/>
      <c r="W106" s="506"/>
      <c r="X106" s="506"/>
      <c r="Y106" s="399"/>
      <c r="Z106" s="399"/>
      <c r="AA106" s="401"/>
      <c r="AB106" s="401"/>
      <c r="AC106" s="401"/>
      <c r="AD106" s="401"/>
      <c r="AE106" s="401"/>
      <c r="AF106" s="401"/>
    </row>
    <row r="107" ht="15.75" customHeight="1">
      <c r="A107" s="436">
        <v>1.0</v>
      </c>
      <c r="B107" s="436" t="s">
        <v>1436</v>
      </c>
      <c r="C107" s="572">
        <v>1.0</v>
      </c>
      <c r="D107" s="572"/>
      <c r="E107" s="572"/>
      <c r="F107" s="399"/>
      <c r="G107" s="399"/>
      <c r="H107" s="413"/>
      <c r="I107" s="399" t="s">
        <v>1479</v>
      </c>
      <c r="J107" s="471">
        <v>1406.6892307692308</v>
      </c>
      <c r="K107" s="471"/>
      <c r="L107" s="471"/>
      <c r="M107" s="471"/>
      <c r="N107" s="471"/>
      <c r="O107" s="471"/>
      <c r="P107" s="471"/>
      <c r="Q107" s="471"/>
      <c r="R107" s="471"/>
      <c r="S107" s="471">
        <v>1406.6892307692308</v>
      </c>
      <c r="T107" s="471">
        <v>200.0</v>
      </c>
      <c r="U107" s="471">
        <v>1606.6892307692308</v>
      </c>
      <c r="V107" s="506">
        <v>16.0</v>
      </c>
      <c r="W107" s="506"/>
      <c r="X107" s="506"/>
      <c r="Y107" s="399"/>
      <c r="Z107" s="399"/>
      <c r="AA107" s="401"/>
      <c r="AB107" s="401"/>
      <c r="AC107" s="401"/>
      <c r="AD107" s="401"/>
      <c r="AE107" s="401"/>
      <c r="AF107" s="401"/>
    </row>
    <row r="108" ht="15.75" customHeight="1">
      <c r="A108" s="436">
        <v>1.0</v>
      </c>
      <c r="B108" s="436" t="s">
        <v>1436</v>
      </c>
      <c r="C108" s="572">
        <v>1.0</v>
      </c>
      <c r="D108" s="572"/>
      <c r="E108" s="572"/>
      <c r="F108" s="399"/>
      <c r="G108" s="399"/>
      <c r="H108" s="413"/>
      <c r="I108" s="399" t="s">
        <v>1480</v>
      </c>
      <c r="J108" s="471">
        <v>35465.44230769231</v>
      </c>
      <c r="K108" s="471"/>
      <c r="L108" s="471"/>
      <c r="M108" s="471"/>
      <c r="N108" s="471"/>
      <c r="O108" s="471"/>
      <c r="P108" s="471"/>
      <c r="Q108" s="471"/>
      <c r="R108" s="471"/>
      <c r="S108" s="471">
        <v>35465.44230769231</v>
      </c>
      <c r="T108" s="471">
        <v>5300.0</v>
      </c>
      <c r="U108" s="471">
        <v>40765.44230769231</v>
      </c>
      <c r="V108" s="506">
        <v>336.0</v>
      </c>
      <c r="W108" s="506"/>
      <c r="X108" s="506"/>
      <c r="Y108" s="399"/>
      <c r="Z108" s="399"/>
      <c r="AA108" s="401"/>
      <c r="AB108" s="401"/>
      <c r="AC108" s="401"/>
      <c r="AD108" s="401"/>
      <c r="AE108" s="401"/>
      <c r="AF108" s="401"/>
    </row>
    <row r="109" ht="15.75" customHeight="1">
      <c r="A109" s="436">
        <v>1.0</v>
      </c>
      <c r="B109" s="436" t="s">
        <v>1436</v>
      </c>
      <c r="C109" s="572">
        <v>1.0</v>
      </c>
      <c r="D109" s="572"/>
      <c r="E109" s="572"/>
      <c r="F109" s="399"/>
      <c r="G109" s="399"/>
      <c r="H109" s="413"/>
      <c r="I109" s="399" t="s">
        <v>1481</v>
      </c>
      <c r="J109" s="471">
        <v>35465.44230769231</v>
      </c>
      <c r="K109" s="471"/>
      <c r="L109" s="471"/>
      <c r="M109" s="471"/>
      <c r="N109" s="471"/>
      <c r="O109" s="471"/>
      <c r="P109" s="471"/>
      <c r="Q109" s="471"/>
      <c r="R109" s="471"/>
      <c r="S109" s="471">
        <v>35465.44230769231</v>
      </c>
      <c r="T109" s="471">
        <v>5300.0</v>
      </c>
      <c r="U109" s="471">
        <v>40765.44230769231</v>
      </c>
      <c r="V109" s="506">
        <v>336.0</v>
      </c>
      <c r="W109" s="506"/>
      <c r="X109" s="506"/>
      <c r="Y109" s="399"/>
      <c r="Z109" s="399"/>
      <c r="AA109" s="401"/>
      <c r="AB109" s="401"/>
      <c r="AC109" s="401"/>
      <c r="AD109" s="401"/>
      <c r="AE109" s="401"/>
      <c r="AF109" s="401"/>
    </row>
    <row r="110" ht="15.75" customHeight="1">
      <c r="A110" s="436">
        <v>1.0</v>
      </c>
      <c r="B110" s="436" t="s">
        <v>1436</v>
      </c>
      <c r="C110" s="572">
        <v>1.0</v>
      </c>
      <c r="D110" s="572"/>
      <c r="E110" s="572"/>
      <c r="F110" s="399"/>
      <c r="G110" s="399"/>
      <c r="H110" s="413"/>
      <c r="I110" s="399" t="s">
        <v>1482</v>
      </c>
      <c r="J110" s="471">
        <v>18631.379230769235</v>
      </c>
      <c r="K110" s="471"/>
      <c r="L110" s="471"/>
      <c r="M110" s="471"/>
      <c r="N110" s="471"/>
      <c r="O110" s="471"/>
      <c r="P110" s="471"/>
      <c r="Q110" s="471"/>
      <c r="R110" s="471"/>
      <c r="S110" s="471">
        <v>18631.379230769235</v>
      </c>
      <c r="T110" s="471">
        <v>2800.0</v>
      </c>
      <c r="U110" s="471">
        <v>21431.379230769235</v>
      </c>
      <c r="V110" s="506">
        <v>176.0</v>
      </c>
      <c r="W110" s="506"/>
      <c r="X110" s="506"/>
      <c r="Y110" s="399"/>
      <c r="Z110" s="399"/>
      <c r="AA110" s="401"/>
      <c r="AB110" s="401"/>
      <c r="AC110" s="401"/>
      <c r="AD110" s="401"/>
      <c r="AE110" s="401"/>
      <c r="AF110" s="401"/>
    </row>
    <row r="111" ht="15.75" customHeight="1">
      <c r="A111" s="436">
        <v>1.0</v>
      </c>
      <c r="B111" s="436" t="s">
        <v>1436</v>
      </c>
      <c r="C111" s="572">
        <v>1.0</v>
      </c>
      <c r="D111" s="572"/>
      <c r="E111" s="572"/>
      <c r="F111" s="399"/>
      <c r="G111" s="399"/>
      <c r="H111" s="413"/>
      <c r="I111" s="399" t="s">
        <v>1483</v>
      </c>
      <c r="J111" s="471">
        <v>353367.26923076925</v>
      </c>
      <c r="K111" s="471"/>
      <c r="L111" s="471"/>
      <c r="M111" s="471"/>
      <c r="N111" s="471"/>
      <c r="O111" s="471"/>
      <c r="P111" s="471"/>
      <c r="Q111" s="471"/>
      <c r="R111" s="471"/>
      <c r="S111" s="471">
        <v>353367.26923076925</v>
      </c>
      <c r="T111" s="471">
        <v>53000.0</v>
      </c>
      <c r="U111" s="471">
        <v>406367.26923076925</v>
      </c>
      <c r="V111" s="506">
        <v>3620.0</v>
      </c>
      <c r="W111" s="506"/>
      <c r="X111" s="506"/>
      <c r="Y111" s="399"/>
      <c r="Z111" s="399"/>
      <c r="AA111" s="401"/>
      <c r="AB111" s="401"/>
      <c r="AC111" s="401"/>
      <c r="AD111" s="401"/>
      <c r="AE111" s="401"/>
      <c r="AF111" s="401"/>
    </row>
    <row r="112" ht="15.75" customHeight="1">
      <c r="A112" s="436">
        <v>1.0</v>
      </c>
      <c r="B112" s="436" t="s">
        <v>1436</v>
      </c>
      <c r="C112" s="572">
        <v>1.0</v>
      </c>
      <c r="D112" s="572"/>
      <c r="E112" s="572"/>
      <c r="F112" s="399"/>
      <c r="G112" s="399"/>
      <c r="H112" s="413"/>
      <c r="I112" s="399" t="s">
        <v>1484</v>
      </c>
      <c r="J112" s="471">
        <v>237239.90000000002</v>
      </c>
      <c r="K112" s="471"/>
      <c r="L112" s="471"/>
      <c r="M112" s="471"/>
      <c r="N112" s="471"/>
      <c r="O112" s="471"/>
      <c r="P112" s="471"/>
      <c r="Q112" s="471"/>
      <c r="R112" s="471"/>
      <c r="S112" s="471">
        <v>237239.90000000002</v>
      </c>
      <c r="T112" s="471">
        <v>35600.0</v>
      </c>
      <c r="U112" s="471">
        <v>272839.9</v>
      </c>
      <c r="V112" s="506">
        <v>2440.0</v>
      </c>
      <c r="W112" s="506"/>
      <c r="X112" s="506"/>
      <c r="Y112" s="399"/>
      <c r="Z112" s="399"/>
      <c r="AA112" s="401"/>
      <c r="AB112" s="401"/>
      <c r="AC112" s="401"/>
      <c r="AD112" s="401"/>
      <c r="AE112" s="401"/>
      <c r="AF112" s="401"/>
    </row>
    <row r="113" ht="15.75" customHeight="1">
      <c r="A113" s="436">
        <v>1.0</v>
      </c>
      <c r="B113" s="436" t="s">
        <v>1436</v>
      </c>
      <c r="C113" s="572">
        <v>1.0</v>
      </c>
      <c r="D113" s="572"/>
      <c r="E113" s="572"/>
      <c r="F113" s="399"/>
      <c r="G113" s="399"/>
      <c r="H113" s="413"/>
      <c r="I113" s="399" t="s">
        <v>1485</v>
      </c>
      <c r="J113" s="471">
        <v>57848.18076923077</v>
      </c>
      <c r="K113" s="471"/>
      <c r="L113" s="471"/>
      <c r="M113" s="471"/>
      <c r="N113" s="471"/>
      <c r="O113" s="471"/>
      <c r="P113" s="471"/>
      <c r="Q113" s="471"/>
      <c r="R113" s="471"/>
      <c r="S113" s="471">
        <v>57848.18076923077</v>
      </c>
      <c r="T113" s="471">
        <v>8700.0</v>
      </c>
      <c r="U113" s="471">
        <v>66548.18076923076</v>
      </c>
      <c r="V113" s="506">
        <v>596.0</v>
      </c>
      <c r="W113" s="506"/>
      <c r="X113" s="506"/>
      <c r="Y113" s="399"/>
      <c r="Z113" s="399"/>
      <c r="AA113" s="401"/>
      <c r="AB113" s="401"/>
      <c r="AC113" s="401"/>
      <c r="AD113" s="401"/>
      <c r="AE113" s="401"/>
      <c r="AF113" s="401"/>
    </row>
    <row r="114" ht="15.75" customHeight="1">
      <c r="A114" s="436">
        <v>1.0</v>
      </c>
      <c r="B114" s="436" t="s">
        <v>1436</v>
      </c>
      <c r="C114" s="572">
        <v>1.0</v>
      </c>
      <c r="D114" s="572"/>
      <c r="E114" s="572"/>
      <c r="F114" s="399"/>
      <c r="G114" s="399"/>
      <c r="H114" s="413"/>
      <c r="I114" s="399" t="s">
        <v>1486</v>
      </c>
      <c r="J114" s="471">
        <v>57848.18076923077</v>
      </c>
      <c r="K114" s="471"/>
      <c r="L114" s="471"/>
      <c r="M114" s="471"/>
      <c r="N114" s="471"/>
      <c r="O114" s="471"/>
      <c r="P114" s="471"/>
      <c r="Q114" s="471"/>
      <c r="R114" s="471"/>
      <c r="S114" s="471">
        <v>57848.18076923077</v>
      </c>
      <c r="T114" s="471">
        <v>8700.0</v>
      </c>
      <c r="U114" s="471">
        <v>66548.18076923076</v>
      </c>
      <c r="V114" s="506">
        <v>596.0</v>
      </c>
      <c r="W114" s="506"/>
      <c r="X114" s="506"/>
      <c r="Y114" s="399"/>
      <c r="Z114" s="399"/>
      <c r="AA114" s="401"/>
      <c r="AB114" s="401"/>
      <c r="AC114" s="401"/>
      <c r="AD114" s="401"/>
      <c r="AE114" s="401"/>
      <c r="AF114" s="401"/>
    </row>
    <row r="115" ht="15.75" customHeight="1">
      <c r="A115" s="436">
        <v>1.0</v>
      </c>
      <c r="B115" s="436" t="s">
        <v>1436</v>
      </c>
      <c r="C115" s="572">
        <v>1.0</v>
      </c>
      <c r="D115" s="572"/>
      <c r="E115" s="572"/>
      <c r="F115" s="399"/>
      <c r="G115" s="399"/>
      <c r="H115" s="413"/>
      <c r="I115" s="399" t="s">
        <v>1487</v>
      </c>
      <c r="J115" s="471">
        <v>27394.95</v>
      </c>
      <c r="K115" s="471"/>
      <c r="L115" s="471"/>
      <c r="M115" s="471"/>
      <c r="N115" s="471"/>
      <c r="O115" s="471"/>
      <c r="P115" s="471"/>
      <c r="Q115" s="471"/>
      <c r="R115" s="471"/>
      <c r="S115" s="471">
        <v>27394.95</v>
      </c>
      <c r="T115" s="471">
        <v>4100.0</v>
      </c>
      <c r="U115" s="471">
        <v>31494.95</v>
      </c>
      <c r="V115" s="506">
        <v>200.0</v>
      </c>
      <c r="W115" s="506"/>
      <c r="X115" s="506"/>
      <c r="Y115" s="399"/>
      <c r="Z115" s="399"/>
      <c r="AA115" s="401"/>
      <c r="AB115" s="401"/>
      <c r="AC115" s="401"/>
      <c r="AD115" s="401"/>
      <c r="AE115" s="401"/>
      <c r="AF115" s="401"/>
    </row>
    <row r="116" ht="15.75" customHeight="1">
      <c r="A116" s="436">
        <v>1.0</v>
      </c>
      <c r="B116" s="436" t="s">
        <v>1436</v>
      </c>
      <c r="C116" s="572">
        <v>1.0</v>
      </c>
      <c r="D116" s="572"/>
      <c r="E116" s="572"/>
      <c r="F116" s="399"/>
      <c r="G116" s="399"/>
      <c r="H116" s="413"/>
      <c r="I116" s="399" t="s">
        <v>1488</v>
      </c>
      <c r="J116" s="471">
        <v>53329.08876923077</v>
      </c>
      <c r="K116" s="471"/>
      <c r="L116" s="471"/>
      <c r="M116" s="471"/>
      <c r="N116" s="471"/>
      <c r="O116" s="471"/>
      <c r="P116" s="471"/>
      <c r="Q116" s="471"/>
      <c r="R116" s="471"/>
      <c r="S116" s="471">
        <v>53329.08876923077</v>
      </c>
      <c r="T116" s="471">
        <v>8000.0</v>
      </c>
      <c r="U116" s="471">
        <v>61329.08876923077</v>
      </c>
      <c r="V116" s="506">
        <v>536.4000000000001</v>
      </c>
      <c r="W116" s="506"/>
      <c r="X116" s="506"/>
      <c r="Y116" s="399"/>
      <c r="Z116" s="399"/>
      <c r="AA116" s="401"/>
      <c r="AB116" s="401"/>
      <c r="AC116" s="401"/>
      <c r="AD116" s="401"/>
      <c r="AE116" s="401"/>
      <c r="AF116" s="401"/>
    </row>
    <row r="117" ht="15.75" customHeight="1">
      <c r="A117" s="436"/>
      <c r="B117" s="399"/>
      <c r="C117" s="572"/>
      <c r="D117" s="572"/>
      <c r="E117" s="572"/>
      <c r="F117" s="399"/>
      <c r="G117" s="399"/>
      <c r="H117" s="413"/>
      <c r="I117" s="399"/>
      <c r="J117" s="471"/>
      <c r="K117" s="471"/>
      <c r="L117" s="471"/>
      <c r="M117" s="471"/>
      <c r="N117" s="471"/>
      <c r="O117" s="471"/>
      <c r="P117" s="471"/>
      <c r="Q117" s="471"/>
      <c r="R117" s="471"/>
      <c r="S117" s="471"/>
      <c r="T117" s="471"/>
      <c r="U117" s="471"/>
      <c r="V117" s="506"/>
      <c r="W117" s="506"/>
      <c r="X117" s="506"/>
      <c r="Y117" s="399"/>
      <c r="Z117" s="399"/>
      <c r="AA117" s="401"/>
      <c r="AB117" s="401"/>
      <c r="AC117" s="401"/>
      <c r="AD117" s="401"/>
      <c r="AE117" s="401"/>
      <c r="AF117" s="401"/>
    </row>
    <row r="118" ht="15.75" customHeight="1">
      <c r="A118" s="578"/>
      <c r="B118" s="413"/>
      <c r="C118" s="579"/>
      <c r="D118" s="579"/>
      <c r="E118" s="579"/>
      <c r="F118" s="413"/>
      <c r="G118" s="413"/>
      <c r="H118" s="413" t="s">
        <v>1489</v>
      </c>
      <c r="I118" s="413"/>
      <c r="J118" s="581">
        <v>8477410.974923076</v>
      </c>
      <c r="K118" s="581">
        <v>0.0</v>
      </c>
      <c r="L118" s="581">
        <v>0.0</v>
      </c>
      <c r="M118" s="581">
        <v>0.0</v>
      </c>
      <c r="N118" s="581">
        <v>0.0</v>
      </c>
      <c r="O118" s="581">
        <v>0.0</v>
      </c>
      <c r="P118" s="581">
        <v>0.0</v>
      </c>
      <c r="Q118" s="581">
        <v>0.0</v>
      </c>
      <c r="R118" s="581">
        <v>0.0</v>
      </c>
      <c r="S118" s="581">
        <v>8477410.974923076</v>
      </c>
      <c r="T118" s="581">
        <v>1272500.0</v>
      </c>
      <c r="U118" s="581">
        <v>9749910.974923078</v>
      </c>
      <c r="V118" s="582">
        <v>81340.4</v>
      </c>
      <c r="W118" s="582">
        <v>0.0</v>
      </c>
      <c r="X118" s="582">
        <v>0.0</v>
      </c>
      <c r="Y118" s="413"/>
      <c r="Z118" s="413"/>
      <c r="AA118" s="419"/>
      <c r="AB118" s="419"/>
      <c r="AC118" s="419"/>
      <c r="AD118" s="419"/>
      <c r="AE118" s="419"/>
      <c r="AF118" s="419"/>
    </row>
    <row r="119" ht="15.75" customHeight="1">
      <c r="A119" s="436"/>
      <c r="B119" s="399"/>
      <c r="C119" s="572"/>
      <c r="D119" s="572"/>
      <c r="E119" s="572"/>
      <c r="F119" s="399"/>
      <c r="G119" s="399"/>
      <c r="H119" s="399"/>
      <c r="I119" s="399"/>
      <c r="J119" s="471"/>
      <c r="K119" s="471"/>
      <c r="L119" s="471"/>
      <c r="M119" s="471"/>
      <c r="N119" s="471"/>
      <c r="O119" s="471"/>
      <c r="P119" s="471"/>
      <c r="Q119" s="471"/>
      <c r="R119" s="471"/>
      <c r="S119" s="471"/>
      <c r="T119" s="471"/>
      <c r="U119" s="471"/>
      <c r="V119" s="506"/>
      <c r="W119" s="506"/>
      <c r="X119" s="506"/>
      <c r="Y119" s="399"/>
      <c r="Z119" s="399"/>
      <c r="AA119" s="401"/>
      <c r="AB119" s="401"/>
      <c r="AC119" s="401"/>
      <c r="AD119" s="401"/>
      <c r="AE119" s="401"/>
      <c r="AF119" s="401"/>
    </row>
    <row r="120" ht="15.75" customHeight="1">
      <c r="A120" s="436"/>
      <c r="B120" s="399"/>
      <c r="C120" s="572"/>
      <c r="D120" s="572"/>
      <c r="E120" s="572"/>
      <c r="F120" s="399"/>
      <c r="G120" s="399"/>
      <c r="H120" s="413" t="s">
        <v>1490</v>
      </c>
      <c r="I120" s="399"/>
      <c r="J120" s="471"/>
      <c r="K120" s="471"/>
      <c r="L120" s="471"/>
      <c r="M120" s="471"/>
      <c r="N120" s="471"/>
      <c r="O120" s="471"/>
      <c r="P120" s="471"/>
      <c r="Q120" s="471"/>
      <c r="R120" s="471"/>
      <c r="S120" s="471"/>
      <c r="T120" s="471"/>
      <c r="U120" s="471"/>
      <c r="V120" s="506"/>
      <c r="W120" s="506"/>
      <c r="X120" s="506"/>
      <c r="Y120" s="399"/>
      <c r="Z120" s="399"/>
      <c r="AA120" s="401"/>
      <c r="AB120" s="401"/>
      <c r="AC120" s="401"/>
      <c r="AD120" s="401"/>
      <c r="AE120" s="401"/>
      <c r="AF120" s="401"/>
    </row>
    <row r="121" ht="15.75" customHeight="1">
      <c r="A121" s="436"/>
      <c r="B121" s="399"/>
      <c r="C121" s="572"/>
      <c r="D121" s="572"/>
      <c r="E121" s="572"/>
      <c r="F121" s="399"/>
      <c r="G121" s="399"/>
      <c r="H121" s="399"/>
      <c r="I121" s="399"/>
      <c r="J121" s="471"/>
      <c r="K121" s="471"/>
      <c r="L121" s="471"/>
      <c r="M121" s="471"/>
      <c r="N121" s="471"/>
      <c r="O121" s="471"/>
      <c r="P121" s="471"/>
      <c r="Q121" s="471"/>
      <c r="R121" s="471"/>
      <c r="S121" s="471"/>
      <c r="T121" s="471" t="s">
        <v>776</v>
      </c>
      <c r="U121" s="471" t="s">
        <v>776</v>
      </c>
      <c r="V121" s="506"/>
      <c r="W121" s="506"/>
      <c r="X121" s="506"/>
      <c r="Y121" s="399"/>
      <c r="Z121" s="399"/>
      <c r="AA121" s="401"/>
      <c r="AB121" s="401"/>
      <c r="AC121" s="401"/>
      <c r="AD121" s="401"/>
      <c r="AE121" s="401"/>
      <c r="AF121" s="401"/>
    </row>
    <row r="122" ht="15.75" customHeight="1">
      <c r="A122" s="436">
        <v>1.0</v>
      </c>
      <c r="B122" s="436" t="s">
        <v>1491</v>
      </c>
      <c r="C122" s="572"/>
      <c r="D122" s="572">
        <v>1.0</v>
      </c>
      <c r="E122" s="572">
        <f t="shared" ref="E122:E134" si="1">1-D122</f>
        <v>0</v>
      </c>
      <c r="F122" s="399"/>
      <c r="G122" s="399"/>
      <c r="H122" s="399" t="s">
        <v>776</v>
      </c>
      <c r="I122" s="399" t="s">
        <v>1424</v>
      </c>
      <c r="J122" s="471">
        <v>3974725.828980973</v>
      </c>
      <c r="K122" s="471"/>
      <c r="L122" s="471"/>
      <c r="M122" s="471"/>
      <c r="N122" s="471"/>
      <c r="O122" s="471"/>
      <c r="P122" s="471"/>
      <c r="Q122" s="471"/>
      <c r="R122" s="471"/>
      <c r="S122" s="471">
        <v>3974725.828980973</v>
      </c>
      <c r="T122" s="471">
        <v>596200.0</v>
      </c>
      <c r="U122" s="471">
        <v>4570925.828980973</v>
      </c>
      <c r="V122" s="506">
        <v>75575.37279596977</v>
      </c>
      <c r="W122" s="506"/>
      <c r="X122" s="506"/>
      <c r="Y122" s="399"/>
      <c r="Z122" s="399"/>
      <c r="AA122" s="401"/>
      <c r="AB122" s="401"/>
      <c r="AC122" s="401"/>
      <c r="AD122" s="401"/>
      <c r="AE122" s="401"/>
      <c r="AF122" s="401"/>
    </row>
    <row r="123" ht="15.75" customHeight="1">
      <c r="A123" s="436">
        <v>1.0</v>
      </c>
      <c r="B123" s="436" t="s">
        <v>1491</v>
      </c>
      <c r="C123" s="572"/>
      <c r="D123" s="572">
        <v>1.0</v>
      </c>
      <c r="E123" s="572">
        <f t="shared" si="1"/>
        <v>0</v>
      </c>
      <c r="F123" s="399"/>
      <c r="G123" s="399"/>
      <c r="H123" s="399" t="s">
        <v>776</v>
      </c>
      <c r="I123" s="399" t="s">
        <v>1492</v>
      </c>
      <c r="J123" s="471">
        <v>4633240.334681388</v>
      </c>
      <c r="K123" s="471"/>
      <c r="L123" s="471"/>
      <c r="M123" s="471"/>
      <c r="N123" s="471"/>
      <c r="O123" s="471"/>
      <c r="P123" s="471"/>
      <c r="Q123" s="471"/>
      <c r="R123" s="471"/>
      <c r="S123" s="471">
        <v>4633240.334681388</v>
      </c>
      <c r="T123" s="471">
        <v>695000.0</v>
      </c>
      <c r="U123" s="471">
        <v>5328240.334681388</v>
      </c>
      <c r="V123" s="506">
        <v>56158.920000000006</v>
      </c>
      <c r="W123" s="506"/>
      <c r="X123" s="506"/>
      <c r="Y123" s="399"/>
      <c r="Z123" s="399"/>
      <c r="AA123" s="401"/>
      <c r="AB123" s="401"/>
      <c r="AC123" s="401"/>
      <c r="AD123" s="401"/>
      <c r="AE123" s="401"/>
      <c r="AF123" s="401"/>
    </row>
    <row r="124" ht="15.75" customHeight="1">
      <c r="A124" s="436">
        <v>1.0</v>
      </c>
      <c r="B124" s="436" t="s">
        <v>1491</v>
      </c>
      <c r="C124" s="572"/>
      <c r="D124" s="572">
        <v>1.0</v>
      </c>
      <c r="E124" s="572">
        <f t="shared" si="1"/>
        <v>0</v>
      </c>
      <c r="F124" s="399"/>
      <c r="G124" s="399"/>
      <c r="H124" s="399" t="s">
        <v>776</v>
      </c>
      <c r="I124" s="399" t="s">
        <v>1425</v>
      </c>
      <c r="J124" s="471">
        <v>755208.8620129231</v>
      </c>
      <c r="K124" s="471"/>
      <c r="L124" s="471"/>
      <c r="M124" s="471"/>
      <c r="N124" s="471"/>
      <c r="O124" s="471"/>
      <c r="P124" s="471"/>
      <c r="Q124" s="471"/>
      <c r="R124" s="471"/>
      <c r="S124" s="471">
        <v>755208.8620129231</v>
      </c>
      <c r="T124" s="471">
        <v>113300.0</v>
      </c>
      <c r="U124" s="471">
        <v>868508.8620129231</v>
      </c>
      <c r="V124" s="506">
        <v>29572.971963640346</v>
      </c>
      <c r="W124" s="506"/>
      <c r="X124" s="506"/>
      <c r="Y124" s="399"/>
      <c r="Z124" s="399"/>
      <c r="AA124" s="401"/>
      <c r="AB124" s="401"/>
      <c r="AC124" s="401"/>
      <c r="AD124" s="401"/>
      <c r="AE124" s="401"/>
      <c r="AF124" s="401"/>
    </row>
    <row r="125" ht="15.75" customHeight="1">
      <c r="A125" s="436">
        <v>1.0</v>
      </c>
      <c r="B125" s="436" t="s">
        <v>1491</v>
      </c>
      <c r="C125" s="572"/>
      <c r="D125" s="572">
        <v>1.0</v>
      </c>
      <c r="E125" s="572">
        <f t="shared" si="1"/>
        <v>0</v>
      </c>
      <c r="F125" s="399"/>
      <c r="G125" s="399"/>
      <c r="H125" s="399" t="s">
        <v>776</v>
      </c>
      <c r="I125" s="399" t="s">
        <v>1493</v>
      </c>
      <c r="J125" s="471"/>
      <c r="K125" s="471"/>
      <c r="L125" s="471">
        <v>276718.17461084493</v>
      </c>
      <c r="M125" s="471"/>
      <c r="N125" s="471"/>
      <c r="O125" s="471"/>
      <c r="P125" s="471"/>
      <c r="Q125" s="471"/>
      <c r="R125" s="471"/>
      <c r="S125" s="471">
        <v>276718.17461084493</v>
      </c>
      <c r="T125" s="471">
        <v>69200.0</v>
      </c>
      <c r="U125" s="471">
        <v>345918.17461084493</v>
      </c>
      <c r="V125" s="506"/>
      <c r="W125" s="506"/>
      <c r="X125" s="506"/>
      <c r="Y125" s="399"/>
      <c r="Z125" s="399"/>
      <c r="AA125" s="401"/>
      <c r="AB125" s="401"/>
      <c r="AC125" s="401"/>
      <c r="AD125" s="401"/>
      <c r="AE125" s="401"/>
      <c r="AF125" s="401"/>
    </row>
    <row r="126" ht="15.75" customHeight="1">
      <c r="A126" s="436">
        <v>1.0</v>
      </c>
      <c r="B126" s="436" t="s">
        <v>1491</v>
      </c>
      <c r="C126" s="572"/>
      <c r="D126" s="572">
        <v>1.0</v>
      </c>
      <c r="E126" s="572">
        <f t="shared" si="1"/>
        <v>0</v>
      </c>
      <c r="F126" s="399"/>
      <c r="G126" s="399"/>
      <c r="H126" s="399" t="s">
        <v>776</v>
      </c>
      <c r="I126" s="399" t="s">
        <v>153</v>
      </c>
      <c r="J126" s="471"/>
      <c r="K126" s="471"/>
      <c r="L126" s="471">
        <v>301421.57408279483</v>
      </c>
      <c r="M126" s="471"/>
      <c r="N126" s="471"/>
      <c r="O126" s="471"/>
      <c r="P126" s="471"/>
      <c r="Q126" s="471"/>
      <c r="R126" s="471"/>
      <c r="S126" s="471">
        <v>301421.57408279483</v>
      </c>
      <c r="T126" s="471">
        <v>75400.0</v>
      </c>
      <c r="U126" s="471">
        <v>376821.57408279483</v>
      </c>
      <c r="V126" s="506"/>
      <c r="W126" s="506"/>
      <c r="X126" s="506"/>
      <c r="Y126" s="399"/>
      <c r="Z126" s="399"/>
      <c r="AA126" s="401"/>
      <c r="AB126" s="401"/>
      <c r="AC126" s="401"/>
      <c r="AD126" s="401"/>
      <c r="AE126" s="401"/>
      <c r="AF126" s="401"/>
    </row>
    <row r="127" ht="15.75" customHeight="1">
      <c r="A127" s="436">
        <v>1.0</v>
      </c>
      <c r="B127" s="436" t="s">
        <v>1491</v>
      </c>
      <c r="C127" s="572"/>
      <c r="D127" s="572">
        <v>1.0</v>
      </c>
      <c r="E127" s="572">
        <f t="shared" si="1"/>
        <v>0</v>
      </c>
      <c r="F127" s="399"/>
      <c r="G127" s="399"/>
      <c r="H127" s="399" t="s">
        <v>776</v>
      </c>
      <c r="I127" s="399" t="s">
        <v>1494</v>
      </c>
      <c r="J127" s="471"/>
      <c r="K127" s="471"/>
      <c r="L127" s="471"/>
      <c r="M127" s="471"/>
      <c r="N127" s="471"/>
      <c r="O127" s="471"/>
      <c r="P127" s="471"/>
      <c r="Q127" s="471"/>
      <c r="R127" s="471">
        <v>1223073.1748986966</v>
      </c>
      <c r="S127" s="471">
        <v>1223073.1748986966</v>
      </c>
      <c r="T127" s="471">
        <v>183500.0</v>
      </c>
      <c r="U127" s="471">
        <v>1406573.1748986966</v>
      </c>
      <c r="V127" s="506"/>
      <c r="W127" s="506"/>
      <c r="X127" s="506"/>
      <c r="Y127" s="399"/>
      <c r="Z127" s="399"/>
      <c r="AA127" s="401"/>
      <c r="AB127" s="401"/>
      <c r="AC127" s="401"/>
      <c r="AD127" s="401"/>
      <c r="AE127" s="401"/>
      <c r="AF127" s="401"/>
    </row>
    <row r="128" ht="15.75" customHeight="1">
      <c r="A128" s="436">
        <v>1.0</v>
      </c>
      <c r="B128" s="436" t="s">
        <v>1491</v>
      </c>
      <c r="C128" s="572"/>
      <c r="D128" s="572">
        <v>1.0</v>
      </c>
      <c r="E128" s="572">
        <f t="shared" si="1"/>
        <v>0</v>
      </c>
      <c r="F128" s="399"/>
      <c r="G128" s="399"/>
      <c r="H128" s="399" t="s">
        <v>776</v>
      </c>
      <c r="I128" s="399" t="s">
        <v>1495</v>
      </c>
      <c r="J128" s="471"/>
      <c r="K128" s="471"/>
      <c r="L128" s="471"/>
      <c r="M128" s="471"/>
      <c r="N128" s="471"/>
      <c r="O128" s="471"/>
      <c r="P128" s="471"/>
      <c r="Q128" s="471"/>
      <c r="R128" s="471">
        <v>0.0</v>
      </c>
      <c r="S128" s="471">
        <v>0.0</v>
      </c>
      <c r="T128" s="471">
        <v>0.0</v>
      </c>
      <c r="U128" s="471">
        <v>0.0</v>
      </c>
      <c r="V128" s="506"/>
      <c r="W128" s="506"/>
      <c r="X128" s="506"/>
      <c r="Y128" s="399"/>
      <c r="Z128" s="399"/>
      <c r="AA128" s="401"/>
      <c r="AB128" s="401"/>
      <c r="AC128" s="401"/>
      <c r="AD128" s="401"/>
      <c r="AE128" s="401"/>
      <c r="AF128" s="401"/>
    </row>
    <row r="129" ht="15.75" customHeight="1">
      <c r="A129" s="436">
        <v>1.0</v>
      </c>
      <c r="B129" s="436" t="s">
        <v>1491</v>
      </c>
      <c r="C129" s="572"/>
      <c r="D129" s="572">
        <v>1.0</v>
      </c>
      <c r="E129" s="572">
        <f t="shared" si="1"/>
        <v>0</v>
      </c>
      <c r="F129" s="399"/>
      <c r="G129" s="399"/>
      <c r="H129" s="399" t="s">
        <v>776</v>
      </c>
      <c r="I129" s="399" t="s">
        <v>1427</v>
      </c>
      <c r="J129" s="471"/>
      <c r="K129" s="471"/>
      <c r="L129" s="471">
        <v>156229.0024863474</v>
      </c>
      <c r="M129" s="471"/>
      <c r="N129" s="471"/>
      <c r="O129" s="471"/>
      <c r="P129" s="471"/>
      <c r="Q129" s="471"/>
      <c r="R129" s="471"/>
      <c r="S129" s="471">
        <v>156229.0024863474</v>
      </c>
      <c r="T129" s="471">
        <v>39100.0</v>
      </c>
      <c r="U129" s="471">
        <v>195329.0024863474</v>
      </c>
      <c r="V129" s="506"/>
      <c r="W129" s="506"/>
      <c r="X129" s="506"/>
      <c r="Y129" s="399"/>
      <c r="Z129" s="399"/>
      <c r="AA129" s="401"/>
      <c r="AB129" s="401"/>
      <c r="AC129" s="401"/>
      <c r="AD129" s="401"/>
      <c r="AE129" s="401"/>
      <c r="AF129" s="401"/>
    </row>
    <row r="130" ht="15.75" customHeight="1">
      <c r="A130" s="436">
        <v>1.0</v>
      </c>
      <c r="B130" s="436" t="s">
        <v>1491</v>
      </c>
      <c r="C130" s="572"/>
      <c r="D130" s="572">
        <v>1.0</v>
      </c>
      <c r="E130" s="572">
        <f t="shared" si="1"/>
        <v>0</v>
      </c>
      <c r="F130" s="399"/>
      <c r="G130" s="399"/>
      <c r="H130" s="399" t="s">
        <v>776</v>
      </c>
      <c r="I130" s="399" t="s">
        <v>1428</v>
      </c>
      <c r="J130" s="471"/>
      <c r="K130" s="471"/>
      <c r="L130" s="471"/>
      <c r="M130" s="471"/>
      <c r="N130" s="471"/>
      <c r="O130" s="471"/>
      <c r="P130" s="471"/>
      <c r="Q130" s="471"/>
      <c r="R130" s="471">
        <v>1995918.5768261964</v>
      </c>
      <c r="S130" s="471">
        <v>1995918.5768261964</v>
      </c>
      <c r="T130" s="471">
        <v>299400.0</v>
      </c>
      <c r="U130" s="471">
        <v>2295318.576826196</v>
      </c>
      <c r="V130" s="506"/>
      <c r="W130" s="506"/>
      <c r="X130" s="506"/>
      <c r="Y130" s="399"/>
      <c r="Z130" s="399"/>
      <c r="AA130" s="401"/>
      <c r="AB130" s="401"/>
      <c r="AC130" s="401"/>
      <c r="AD130" s="401"/>
      <c r="AE130" s="401"/>
      <c r="AF130" s="401"/>
    </row>
    <row r="131" ht="15.75" customHeight="1">
      <c r="A131" s="436">
        <v>1.0</v>
      </c>
      <c r="B131" s="436" t="s">
        <v>1491</v>
      </c>
      <c r="C131" s="572"/>
      <c r="D131" s="572">
        <v>1.0</v>
      </c>
      <c r="E131" s="572">
        <f t="shared" si="1"/>
        <v>0</v>
      </c>
      <c r="F131" s="399"/>
      <c r="G131" s="399"/>
      <c r="H131" s="399" t="s">
        <v>776</v>
      </c>
      <c r="I131" s="399" t="s">
        <v>1429</v>
      </c>
      <c r="J131" s="471"/>
      <c r="K131" s="471">
        <v>0.0</v>
      </c>
      <c r="L131" s="471"/>
      <c r="M131" s="471"/>
      <c r="N131" s="471"/>
      <c r="O131" s="471"/>
      <c r="P131" s="471"/>
      <c r="Q131" s="471"/>
      <c r="R131" s="471"/>
      <c r="S131" s="471">
        <v>0.0</v>
      </c>
      <c r="T131" s="471">
        <v>0.0</v>
      </c>
      <c r="U131" s="471">
        <v>0.0</v>
      </c>
      <c r="V131" s="506"/>
      <c r="W131" s="506"/>
      <c r="X131" s="506">
        <v>0.0</v>
      </c>
      <c r="Y131" s="399"/>
      <c r="Z131" s="399"/>
      <c r="AA131" s="401"/>
      <c r="AB131" s="401"/>
      <c r="AC131" s="401"/>
      <c r="AD131" s="401"/>
      <c r="AE131" s="401"/>
      <c r="AF131" s="401"/>
    </row>
    <row r="132" ht="15.75" customHeight="1">
      <c r="A132" s="436">
        <v>1.0</v>
      </c>
      <c r="B132" s="436" t="s">
        <v>1491</v>
      </c>
      <c r="C132" s="572"/>
      <c r="D132" s="572">
        <v>1.0</v>
      </c>
      <c r="E132" s="572">
        <f t="shared" si="1"/>
        <v>0</v>
      </c>
      <c r="F132" s="399"/>
      <c r="G132" s="399"/>
      <c r="H132" s="399" t="s">
        <v>776</v>
      </c>
      <c r="I132" s="399" t="s">
        <v>1430</v>
      </c>
      <c r="J132" s="471"/>
      <c r="K132" s="471"/>
      <c r="L132" s="471"/>
      <c r="M132" s="471"/>
      <c r="N132" s="471"/>
      <c r="O132" s="471"/>
      <c r="P132" s="471"/>
      <c r="Q132" s="471">
        <v>3482181.37289705</v>
      </c>
      <c r="R132" s="471"/>
      <c r="S132" s="471">
        <v>3482181.37289705</v>
      </c>
      <c r="T132" s="471">
        <v>522300.0</v>
      </c>
      <c r="U132" s="471">
        <v>4004481.37289705</v>
      </c>
      <c r="V132" s="506"/>
      <c r="W132" s="506"/>
      <c r="X132" s="506"/>
      <c r="Y132" s="399"/>
      <c r="Z132" s="399"/>
      <c r="AA132" s="401"/>
      <c r="AB132" s="401"/>
      <c r="AC132" s="401"/>
      <c r="AD132" s="401"/>
      <c r="AE132" s="401"/>
      <c r="AF132" s="401"/>
    </row>
    <row r="133" ht="15.75" customHeight="1">
      <c r="A133" s="436">
        <v>1.0</v>
      </c>
      <c r="B133" s="436" t="s">
        <v>1491</v>
      </c>
      <c r="C133" s="572"/>
      <c r="D133" s="572">
        <v>1.0</v>
      </c>
      <c r="E133" s="572">
        <f t="shared" si="1"/>
        <v>0</v>
      </c>
      <c r="F133" s="399"/>
      <c r="G133" s="399"/>
      <c r="H133" s="399" t="s">
        <v>776</v>
      </c>
      <c r="I133" s="399" t="s">
        <v>1496</v>
      </c>
      <c r="J133" s="471">
        <v>1.8173407641025644E7</v>
      </c>
      <c r="K133" s="471"/>
      <c r="L133" s="471"/>
      <c r="M133" s="471"/>
      <c r="N133" s="471"/>
      <c r="O133" s="471"/>
      <c r="P133" s="471"/>
      <c r="Q133" s="471"/>
      <c r="R133" s="471"/>
      <c r="S133" s="471">
        <v>1.8173407641025644E7</v>
      </c>
      <c r="T133" s="471">
        <v>2726000.0</v>
      </c>
      <c r="U133" s="471">
        <v>2.0899407641025644E7</v>
      </c>
      <c r="V133" s="506"/>
      <c r="W133" s="506"/>
      <c r="X133" s="506"/>
      <c r="Y133" s="399"/>
      <c r="Z133" s="399"/>
      <c r="AA133" s="401"/>
      <c r="AB133" s="401"/>
      <c r="AC133" s="401"/>
      <c r="AD133" s="401"/>
      <c r="AE133" s="401"/>
      <c r="AF133" s="401"/>
    </row>
    <row r="134" ht="15.75" customHeight="1">
      <c r="A134" s="436">
        <v>1.0</v>
      </c>
      <c r="B134" s="436" t="s">
        <v>1491</v>
      </c>
      <c r="C134" s="572"/>
      <c r="D134" s="572">
        <v>1.0</v>
      </c>
      <c r="E134" s="572">
        <f t="shared" si="1"/>
        <v>0</v>
      </c>
      <c r="F134" s="399"/>
      <c r="G134" s="399"/>
      <c r="H134" s="399"/>
      <c r="I134" s="399" t="s">
        <v>1432</v>
      </c>
      <c r="J134" s="471"/>
      <c r="K134" s="471"/>
      <c r="L134" s="471">
        <v>0.0</v>
      </c>
      <c r="M134" s="471"/>
      <c r="N134" s="471"/>
      <c r="O134" s="471"/>
      <c r="P134" s="471"/>
      <c r="Q134" s="471"/>
      <c r="R134" s="471"/>
      <c r="S134" s="471">
        <v>0.0</v>
      </c>
      <c r="T134" s="471">
        <v>0.0</v>
      </c>
      <c r="U134" s="471">
        <v>0.0</v>
      </c>
      <c r="V134" s="506"/>
      <c r="W134" s="506"/>
      <c r="X134" s="506"/>
      <c r="Y134" s="399"/>
      <c r="Z134" s="399"/>
      <c r="AA134" s="401"/>
      <c r="AB134" s="401"/>
      <c r="AC134" s="401"/>
      <c r="AD134" s="401"/>
      <c r="AE134" s="401"/>
      <c r="AF134" s="401"/>
    </row>
    <row r="135" ht="15.75" customHeight="1">
      <c r="A135" s="436"/>
      <c r="B135" s="399"/>
      <c r="C135" s="572"/>
      <c r="D135" s="572"/>
      <c r="E135" s="572"/>
      <c r="F135" s="399"/>
      <c r="G135" s="399"/>
      <c r="H135" s="399"/>
      <c r="I135" s="399"/>
      <c r="J135" s="471"/>
      <c r="K135" s="471"/>
      <c r="L135" s="471"/>
      <c r="M135" s="471"/>
      <c r="N135" s="471"/>
      <c r="O135" s="471"/>
      <c r="P135" s="471"/>
      <c r="Q135" s="471"/>
      <c r="R135" s="471"/>
      <c r="S135" s="471"/>
      <c r="T135" s="471"/>
      <c r="U135" s="471"/>
      <c r="V135" s="506"/>
      <c r="W135" s="506"/>
      <c r="X135" s="506"/>
      <c r="Y135" s="399"/>
      <c r="Z135" s="399"/>
      <c r="AA135" s="401"/>
      <c r="AB135" s="401"/>
      <c r="AC135" s="401"/>
      <c r="AD135" s="401"/>
      <c r="AE135" s="401"/>
      <c r="AF135" s="401"/>
    </row>
    <row r="136" ht="15.75" customHeight="1">
      <c r="A136" s="436"/>
      <c r="B136" s="399"/>
      <c r="C136" s="572"/>
      <c r="D136" s="572"/>
      <c r="E136" s="572"/>
      <c r="F136" s="399"/>
      <c r="G136" s="399"/>
      <c r="H136" s="399"/>
      <c r="I136" s="399"/>
      <c r="J136" s="471"/>
      <c r="K136" s="471"/>
      <c r="L136" s="471"/>
      <c r="M136" s="471"/>
      <c r="N136" s="471"/>
      <c r="O136" s="471"/>
      <c r="P136" s="471"/>
      <c r="Q136" s="471"/>
      <c r="R136" s="471"/>
      <c r="S136" s="471"/>
      <c r="T136" s="471"/>
      <c r="U136" s="471"/>
      <c r="V136" s="506"/>
      <c r="W136" s="506"/>
      <c r="X136" s="506"/>
      <c r="Y136" s="399"/>
      <c r="Z136" s="399"/>
      <c r="AA136" s="401"/>
      <c r="AB136" s="401"/>
      <c r="AC136" s="401"/>
      <c r="AD136" s="401"/>
      <c r="AE136" s="401"/>
      <c r="AF136" s="401"/>
    </row>
    <row r="137" ht="15.75" customHeight="1">
      <c r="A137" s="578"/>
      <c r="B137" s="413"/>
      <c r="C137" s="579"/>
      <c r="D137" s="579"/>
      <c r="E137" s="579"/>
      <c r="F137" s="413"/>
      <c r="G137" s="413"/>
      <c r="H137" s="413" t="s">
        <v>1497</v>
      </c>
      <c r="I137" s="413"/>
      <c r="J137" s="581">
        <v>2.753658266670093E7</v>
      </c>
      <c r="K137" s="581">
        <v>0.0</v>
      </c>
      <c r="L137" s="581">
        <v>734368.7511799871</v>
      </c>
      <c r="M137" s="581">
        <v>0.0</v>
      </c>
      <c r="N137" s="581">
        <v>0.0</v>
      </c>
      <c r="O137" s="581">
        <v>0.0</v>
      </c>
      <c r="P137" s="581">
        <v>0.0</v>
      </c>
      <c r="Q137" s="581">
        <v>3482181.37289705</v>
      </c>
      <c r="R137" s="581">
        <v>3218991.751724893</v>
      </c>
      <c r="S137" s="581">
        <v>3.4972124542502865E7</v>
      </c>
      <c r="T137" s="581">
        <v>5319400.0</v>
      </c>
      <c r="U137" s="581">
        <v>4.0291524542502865E7</v>
      </c>
      <c r="V137" s="582">
        <v>161307.26475961012</v>
      </c>
      <c r="W137" s="582">
        <v>0.0</v>
      </c>
      <c r="X137" s="582">
        <v>0.0</v>
      </c>
      <c r="Y137" s="413"/>
      <c r="Z137" s="413"/>
      <c r="AA137" s="419"/>
      <c r="AB137" s="419"/>
      <c r="AC137" s="419"/>
      <c r="AD137" s="419"/>
      <c r="AE137" s="419"/>
      <c r="AF137" s="419"/>
    </row>
    <row r="138" ht="15.75" customHeight="1">
      <c r="A138" s="436"/>
      <c r="B138" s="399"/>
      <c r="C138" s="572"/>
      <c r="D138" s="572"/>
      <c r="E138" s="572"/>
      <c r="F138" s="399"/>
      <c r="G138" s="399"/>
      <c r="H138" s="399"/>
      <c r="I138" s="399"/>
      <c r="J138" s="471"/>
      <c r="K138" s="471"/>
      <c r="L138" s="471"/>
      <c r="M138" s="471"/>
      <c r="N138" s="471"/>
      <c r="O138" s="471"/>
      <c r="P138" s="471"/>
      <c r="Q138" s="471"/>
      <c r="R138" s="471"/>
      <c r="S138" s="471"/>
      <c r="T138" s="471"/>
      <c r="U138" s="471"/>
      <c r="V138" s="506"/>
      <c r="W138" s="506"/>
      <c r="X138" s="506"/>
      <c r="Y138" s="399"/>
      <c r="Z138" s="399"/>
      <c r="AA138" s="401"/>
      <c r="AB138" s="401"/>
      <c r="AC138" s="401"/>
      <c r="AD138" s="401"/>
      <c r="AE138" s="401"/>
      <c r="AF138" s="401"/>
    </row>
    <row r="139" ht="15.75" customHeight="1">
      <c r="A139" s="436"/>
      <c r="B139" s="399"/>
      <c r="C139" s="572"/>
      <c r="D139" s="572"/>
      <c r="E139" s="572"/>
      <c r="F139" s="399"/>
      <c r="G139" s="399"/>
      <c r="H139" s="413" t="s">
        <v>1498</v>
      </c>
      <c r="I139" s="413"/>
      <c r="J139" s="581">
        <v>3.6797751891624E7</v>
      </c>
      <c r="K139" s="581">
        <v>1.35E8</v>
      </c>
      <c r="L139" s="581">
        <v>2084368.751179987</v>
      </c>
      <c r="M139" s="581">
        <v>0.0</v>
      </c>
      <c r="N139" s="581">
        <v>0.0</v>
      </c>
      <c r="O139" s="581">
        <v>0.0</v>
      </c>
      <c r="P139" s="581">
        <v>0.0</v>
      </c>
      <c r="Q139" s="581">
        <v>3482181.37289705</v>
      </c>
      <c r="R139" s="581">
        <v>6101834.557824992</v>
      </c>
      <c r="S139" s="581">
        <v>1.8346613657352602E8</v>
      </c>
      <c r="T139" s="581">
        <v>3.96615E7</v>
      </c>
      <c r="U139" s="581">
        <v>2.2312763657352602E8</v>
      </c>
      <c r="V139" s="582">
        <v>250551.6647596101</v>
      </c>
      <c r="W139" s="582">
        <v>0.0</v>
      </c>
      <c r="X139" s="582">
        <v>0.0</v>
      </c>
      <c r="Y139" s="399"/>
      <c r="Z139" s="399"/>
      <c r="AA139" s="401"/>
      <c r="AB139" s="401"/>
      <c r="AC139" s="401"/>
      <c r="AD139" s="401"/>
      <c r="AE139" s="401"/>
      <c r="AF139" s="401"/>
    </row>
    <row r="140" ht="15.75" customHeight="1">
      <c r="A140" s="436"/>
      <c r="B140" s="399"/>
      <c r="C140" s="572"/>
      <c r="D140" s="572"/>
      <c r="E140" s="572"/>
      <c r="F140" s="399"/>
      <c r="G140" s="399"/>
      <c r="H140" s="399"/>
      <c r="I140" s="399"/>
      <c r="J140" s="471"/>
      <c r="K140" s="471"/>
      <c r="L140" s="471"/>
      <c r="M140" s="471"/>
      <c r="N140" s="471"/>
      <c r="O140" s="471"/>
      <c r="P140" s="471"/>
      <c r="Q140" s="471"/>
      <c r="R140" s="471"/>
      <c r="S140" s="471"/>
      <c r="T140" s="471"/>
      <c r="U140" s="471"/>
      <c r="V140" s="506"/>
      <c r="W140" s="506"/>
      <c r="X140" s="506"/>
      <c r="Y140" s="399"/>
      <c r="Z140" s="399"/>
      <c r="AA140" s="401"/>
      <c r="AB140" s="401"/>
      <c r="AC140" s="401"/>
      <c r="AD140" s="401"/>
      <c r="AE140" s="401"/>
      <c r="AF140" s="401"/>
    </row>
    <row r="141" ht="15.75" customHeight="1">
      <c r="A141" s="436"/>
      <c r="B141" s="399"/>
      <c r="C141" s="572"/>
      <c r="D141" s="572"/>
      <c r="E141" s="572"/>
      <c r="F141" s="399"/>
      <c r="G141" s="399"/>
      <c r="H141" s="399" t="s">
        <v>1499</v>
      </c>
      <c r="I141" s="399"/>
      <c r="J141" s="471"/>
      <c r="K141" s="471"/>
      <c r="L141" s="471"/>
      <c r="M141" s="471"/>
      <c r="N141" s="471"/>
      <c r="O141" s="471"/>
      <c r="P141" s="471"/>
      <c r="Q141" s="471"/>
      <c r="R141" s="471"/>
      <c r="S141" s="471"/>
      <c r="T141" s="471"/>
      <c r="U141" s="471"/>
      <c r="V141" s="506"/>
      <c r="W141" s="506"/>
      <c r="X141" s="506"/>
      <c r="Y141" s="399"/>
      <c r="Z141" s="399"/>
      <c r="AA141" s="401"/>
      <c r="AB141" s="401"/>
      <c r="AC141" s="401"/>
      <c r="AD141" s="401"/>
      <c r="AE141" s="401"/>
      <c r="AF141" s="401"/>
    </row>
    <row r="142" ht="15.75" customHeight="1">
      <c r="A142" s="436"/>
      <c r="B142" s="399"/>
      <c r="C142" s="572"/>
      <c r="D142" s="572"/>
      <c r="E142" s="572"/>
      <c r="F142" s="399"/>
      <c r="G142" s="399"/>
      <c r="H142" s="413" t="s">
        <v>1500</v>
      </c>
      <c r="I142" s="399"/>
      <c r="J142" s="471"/>
      <c r="K142" s="471"/>
      <c r="L142" s="471"/>
      <c r="M142" s="471"/>
      <c r="N142" s="471"/>
      <c r="O142" s="471"/>
      <c r="P142" s="471"/>
      <c r="Q142" s="471"/>
      <c r="R142" s="471"/>
      <c r="S142" s="471"/>
      <c r="T142" s="471"/>
      <c r="U142" s="471"/>
      <c r="V142" s="506"/>
      <c r="W142" s="506"/>
      <c r="X142" s="506"/>
      <c r="Y142" s="399"/>
      <c r="Z142" s="399"/>
      <c r="AA142" s="401"/>
      <c r="AB142" s="401"/>
      <c r="AC142" s="401"/>
      <c r="AD142" s="401"/>
      <c r="AE142" s="401"/>
      <c r="AF142" s="401"/>
    </row>
    <row r="143" ht="15.75" customHeight="1">
      <c r="A143" s="436"/>
      <c r="B143" s="399"/>
      <c r="C143" s="572"/>
      <c r="D143" s="572"/>
      <c r="E143" s="572"/>
      <c r="F143" s="399"/>
      <c r="G143" s="399"/>
      <c r="H143" s="399"/>
      <c r="I143" s="413" t="s">
        <v>1501</v>
      </c>
      <c r="J143" s="583">
        <v>0.0</v>
      </c>
      <c r="K143" s="583">
        <v>0.0</v>
      </c>
      <c r="L143" s="583">
        <v>0.0</v>
      </c>
      <c r="M143" s="583">
        <v>0.0</v>
      </c>
      <c r="N143" s="583">
        <v>0.0</v>
      </c>
      <c r="O143" s="583">
        <v>0.0</v>
      </c>
      <c r="P143" s="583">
        <v>0.0</v>
      </c>
      <c r="Q143" s="583">
        <v>0.0</v>
      </c>
      <c r="R143" s="583">
        <v>0.0</v>
      </c>
      <c r="S143" s="583">
        <v>0.0</v>
      </c>
      <c r="T143" s="583">
        <v>0.0</v>
      </c>
      <c r="U143" s="583">
        <v>0.0</v>
      </c>
      <c r="V143" s="418">
        <v>0.0</v>
      </c>
      <c r="W143" s="418">
        <v>0.0</v>
      </c>
      <c r="X143" s="418">
        <v>0.0</v>
      </c>
      <c r="Y143" s="399"/>
      <c r="Z143" s="399"/>
      <c r="AA143" s="401"/>
      <c r="AB143" s="401"/>
      <c r="AC143" s="401"/>
      <c r="AD143" s="401"/>
      <c r="AE143" s="401"/>
      <c r="AF143" s="401"/>
    </row>
    <row r="144" ht="15.75" customHeight="1">
      <c r="A144" s="436"/>
      <c r="B144" s="399"/>
      <c r="C144" s="572"/>
      <c r="D144" s="572"/>
      <c r="E144" s="572"/>
      <c r="F144" s="399"/>
      <c r="G144" s="399"/>
      <c r="H144" s="399"/>
      <c r="I144" s="413" t="s">
        <v>1502</v>
      </c>
      <c r="J144" s="583">
        <v>0.0</v>
      </c>
      <c r="K144" s="583">
        <v>0.0</v>
      </c>
      <c r="L144" s="583">
        <v>0.0</v>
      </c>
      <c r="M144" s="583">
        <v>0.0</v>
      </c>
      <c r="N144" s="583">
        <v>0.0</v>
      </c>
      <c r="O144" s="583">
        <v>0.0</v>
      </c>
      <c r="P144" s="583">
        <v>0.0</v>
      </c>
      <c r="Q144" s="583">
        <v>0.0</v>
      </c>
      <c r="R144" s="583">
        <v>0.0</v>
      </c>
      <c r="S144" s="583">
        <v>0.0</v>
      </c>
      <c r="T144" s="583">
        <v>0.0</v>
      </c>
      <c r="U144" s="583">
        <v>0.0</v>
      </c>
      <c r="V144" s="418">
        <v>0.0</v>
      </c>
      <c r="W144" s="418">
        <v>0.0</v>
      </c>
      <c r="X144" s="418">
        <v>0.0</v>
      </c>
      <c r="Y144" s="399"/>
      <c r="Z144" s="399"/>
      <c r="AA144" s="401"/>
      <c r="AB144" s="401"/>
      <c r="AC144" s="401"/>
      <c r="AD144" s="401"/>
      <c r="AE144" s="401"/>
      <c r="AF144" s="401"/>
    </row>
    <row r="145" ht="15.75" customHeight="1">
      <c r="A145" s="436"/>
      <c r="B145" s="399"/>
      <c r="C145" s="572"/>
      <c r="D145" s="572"/>
      <c r="E145" s="572"/>
      <c r="F145" s="399"/>
      <c r="G145" s="399"/>
      <c r="H145" s="413"/>
      <c r="I145" s="399"/>
      <c r="J145" s="583"/>
      <c r="K145" s="583"/>
      <c r="L145" s="583"/>
      <c r="M145" s="583"/>
      <c r="N145" s="583"/>
      <c r="O145" s="583"/>
      <c r="P145" s="583"/>
      <c r="Q145" s="583"/>
      <c r="R145" s="583"/>
      <c r="S145" s="583"/>
      <c r="T145" s="583"/>
      <c r="U145" s="583"/>
      <c r="V145" s="418"/>
      <c r="W145" s="418"/>
      <c r="X145" s="418"/>
      <c r="Y145" s="399"/>
      <c r="Z145" s="399"/>
      <c r="AA145" s="401"/>
      <c r="AB145" s="401"/>
      <c r="AC145" s="401"/>
      <c r="AD145" s="401"/>
      <c r="AE145" s="401"/>
      <c r="AF145" s="401"/>
    </row>
    <row r="146" ht="15.75" customHeight="1">
      <c r="A146" s="436"/>
      <c r="B146" s="399"/>
      <c r="C146" s="572"/>
      <c r="D146" s="572"/>
      <c r="E146" s="572"/>
      <c r="F146" s="399"/>
      <c r="G146" s="399"/>
      <c r="H146" s="413" t="s">
        <v>1503</v>
      </c>
      <c r="I146" s="399"/>
      <c r="J146" s="399"/>
      <c r="K146" s="399"/>
      <c r="L146" s="399"/>
      <c r="M146" s="399"/>
      <c r="N146" s="399"/>
      <c r="O146" s="399"/>
      <c r="P146" s="399"/>
      <c r="Q146" s="399"/>
      <c r="R146" s="399"/>
      <c r="S146" s="399"/>
      <c r="T146" s="399"/>
      <c r="U146" s="399"/>
      <c r="V146" s="423"/>
      <c r="W146" s="423"/>
      <c r="X146" s="423"/>
      <c r="Y146" s="399"/>
      <c r="Z146" s="399"/>
      <c r="AA146" s="401"/>
      <c r="AB146" s="401"/>
      <c r="AC146" s="401"/>
      <c r="AD146" s="401"/>
      <c r="AE146" s="401"/>
      <c r="AF146" s="401"/>
    </row>
    <row r="147" ht="15.75" customHeight="1">
      <c r="A147" s="436"/>
      <c r="B147" s="399"/>
      <c r="C147" s="572"/>
      <c r="D147" s="572"/>
      <c r="E147" s="572"/>
      <c r="F147" s="399"/>
      <c r="G147" s="399"/>
      <c r="H147" s="399"/>
      <c r="I147" s="413" t="s">
        <v>1504</v>
      </c>
      <c r="J147" s="583">
        <v>0.0</v>
      </c>
      <c r="K147" s="583">
        <v>0.0</v>
      </c>
      <c r="L147" s="583">
        <v>0.0</v>
      </c>
      <c r="M147" s="583">
        <v>0.0</v>
      </c>
      <c r="N147" s="583">
        <v>0.0</v>
      </c>
      <c r="O147" s="583">
        <v>0.0</v>
      </c>
      <c r="P147" s="583">
        <v>0.0</v>
      </c>
      <c r="Q147" s="583">
        <v>0.0</v>
      </c>
      <c r="R147" s="583">
        <v>0.0</v>
      </c>
      <c r="S147" s="583">
        <v>0.0</v>
      </c>
      <c r="T147" s="583">
        <v>0.0</v>
      </c>
      <c r="U147" s="583">
        <v>0.0</v>
      </c>
      <c r="V147" s="418">
        <v>0.0</v>
      </c>
      <c r="W147" s="418">
        <v>0.0</v>
      </c>
      <c r="X147" s="418">
        <v>0.0</v>
      </c>
      <c r="Y147" s="399"/>
      <c r="Z147" s="399"/>
      <c r="AA147" s="401"/>
      <c r="AB147" s="401"/>
      <c r="AC147" s="401"/>
      <c r="AD147" s="401"/>
      <c r="AE147" s="401"/>
      <c r="AF147" s="401"/>
    </row>
    <row r="148" ht="15.75" customHeight="1">
      <c r="A148" s="436"/>
      <c r="B148" s="399"/>
      <c r="C148" s="572"/>
      <c r="D148" s="572"/>
      <c r="E148" s="572"/>
      <c r="F148" s="399"/>
      <c r="G148" s="399"/>
      <c r="H148" s="399"/>
      <c r="I148" s="413" t="s">
        <v>1505</v>
      </c>
      <c r="J148" s="583">
        <v>0.0</v>
      </c>
      <c r="K148" s="583">
        <v>0.0</v>
      </c>
      <c r="L148" s="583">
        <v>0.0</v>
      </c>
      <c r="M148" s="583">
        <v>0.0</v>
      </c>
      <c r="N148" s="583">
        <v>0.0</v>
      </c>
      <c r="O148" s="583">
        <v>0.0</v>
      </c>
      <c r="P148" s="583">
        <v>0.0</v>
      </c>
      <c r="Q148" s="583">
        <v>0.0</v>
      </c>
      <c r="R148" s="583">
        <v>0.0</v>
      </c>
      <c r="S148" s="583">
        <v>0.0</v>
      </c>
      <c r="T148" s="583">
        <v>0.0</v>
      </c>
      <c r="U148" s="583">
        <v>0.0</v>
      </c>
      <c r="V148" s="418">
        <v>0.0</v>
      </c>
      <c r="W148" s="418">
        <v>0.0</v>
      </c>
      <c r="X148" s="418">
        <v>0.0</v>
      </c>
      <c r="Y148" s="399"/>
      <c r="Z148" s="399"/>
      <c r="AA148" s="401"/>
      <c r="AB148" s="401"/>
      <c r="AC148" s="401"/>
      <c r="AD148" s="401"/>
      <c r="AE148" s="401"/>
      <c r="AF148" s="401"/>
    </row>
    <row r="149" ht="15.75" customHeight="1">
      <c r="A149" s="436"/>
      <c r="B149" s="399"/>
      <c r="C149" s="572"/>
      <c r="D149" s="572"/>
      <c r="E149" s="572"/>
      <c r="F149" s="399"/>
      <c r="G149" s="399"/>
      <c r="H149" s="413"/>
      <c r="I149" s="399"/>
      <c r="J149" s="583"/>
      <c r="K149" s="583"/>
      <c r="L149" s="583"/>
      <c r="M149" s="583"/>
      <c r="N149" s="583"/>
      <c r="O149" s="583"/>
      <c r="P149" s="583"/>
      <c r="Q149" s="583"/>
      <c r="R149" s="583"/>
      <c r="S149" s="583"/>
      <c r="T149" s="583"/>
      <c r="U149" s="583"/>
      <c r="V149" s="418"/>
      <c r="W149" s="418"/>
      <c r="X149" s="418"/>
      <c r="Y149" s="399"/>
      <c r="Z149" s="399"/>
      <c r="AA149" s="401"/>
      <c r="AB149" s="401"/>
      <c r="AC149" s="401"/>
      <c r="AD149" s="401"/>
      <c r="AE149" s="401"/>
      <c r="AF149" s="401"/>
    </row>
    <row r="150" ht="15.75" customHeight="1">
      <c r="A150" s="436"/>
      <c r="B150" s="399"/>
      <c r="C150" s="572"/>
      <c r="D150" s="572"/>
      <c r="E150" s="572"/>
      <c r="F150" s="399"/>
      <c r="G150" s="399"/>
      <c r="H150" s="413" t="s">
        <v>1394</v>
      </c>
      <c r="I150" s="399"/>
      <c r="J150" s="399"/>
      <c r="K150" s="399"/>
      <c r="L150" s="399"/>
      <c r="M150" s="399"/>
      <c r="N150" s="399"/>
      <c r="O150" s="399"/>
      <c r="P150" s="399"/>
      <c r="Q150" s="399"/>
      <c r="R150" s="399"/>
      <c r="S150" s="399"/>
      <c r="T150" s="399"/>
      <c r="U150" s="399"/>
      <c r="V150" s="423"/>
      <c r="W150" s="423"/>
      <c r="X150" s="423"/>
      <c r="Y150" s="399"/>
      <c r="Z150" s="399"/>
      <c r="AA150" s="401"/>
      <c r="AB150" s="401"/>
      <c r="AC150" s="401"/>
      <c r="AD150" s="401"/>
      <c r="AE150" s="401"/>
      <c r="AF150" s="401"/>
    </row>
    <row r="151" ht="15.75" customHeight="1">
      <c r="A151" s="436"/>
      <c r="B151" s="399"/>
      <c r="C151" s="572"/>
      <c r="D151" s="572"/>
      <c r="E151" s="572"/>
      <c r="F151" s="399"/>
      <c r="G151" s="399"/>
      <c r="H151" s="399"/>
      <c r="I151" s="413" t="s">
        <v>1506</v>
      </c>
      <c r="J151" s="583">
        <v>8477410.974923076</v>
      </c>
      <c r="K151" s="583">
        <v>0.0</v>
      </c>
      <c r="L151" s="583">
        <v>0.0</v>
      </c>
      <c r="M151" s="583">
        <v>0.0</v>
      </c>
      <c r="N151" s="583">
        <v>0.0</v>
      </c>
      <c r="O151" s="583">
        <v>0.0</v>
      </c>
      <c r="P151" s="583">
        <v>0.0</v>
      </c>
      <c r="Q151" s="583">
        <v>0.0</v>
      </c>
      <c r="R151" s="583">
        <v>0.0</v>
      </c>
      <c r="S151" s="583">
        <v>8477410.974923076</v>
      </c>
      <c r="T151" s="583">
        <v>1272500.0</v>
      </c>
      <c r="U151" s="583">
        <v>9749910.974923078</v>
      </c>
      <c r="V151" s="418">
        <v>81340.4</v>
      </c>
      <c r="W151" s="418">
        <v>0.0</v>
      </c>
      <c r="X151" s="418">
        <v>0.0</v>
      </c>
      <c r="Y151" s="399"/>
      <c r="Z151" s="399"/>
      <c r="AA151" s="401"/>
      <c r="AB151" s="401"/>
      <c r="AC151" s="401"/>
      <c r="AD151" s="401"/>
      <c r="AE151" s="401"/>
      <c r="AF151" s="401"/>
    </row>
    <row r="152" ht="15.75" customHeight="1">
      <c r="A152" s="436"/>
      <c r="B152" s="399"/>
      <c r="C152" s="572"/>
      <c r="D152" s="572"/>
      <c r="E152" s="572"/>
      <c r="F152" s="399"/>
      <c r="G152" s="399"/>
      <c r="H152" s="399"/>
      <c r="I152" s="413" t="s">
        <v>1507</v>
      </c>
      <c r="J152" s="583">
        <v>783758.2499999998</v>
      </c>
      <c r="K152" s="583">
        <v>1.35E8</v>
      </c>
      <c r="L152" s="583">
        <v>0.0</v>
      </c>
      <c r="M152" s="583">
        <v>0.0</v>
      </c>
      <c r="N152" s="583">
        <v>0.0</v>
      </c>
      <c r="O152" s="583">
        <v>0.0</v>
      </c>
      <c r="P152" s="583">
        <v>0.0</v>
      </c>
      <c r="Q152" s="583">
        <v>0.0</v>
      </c>
      <c r="R152" s="583">
        <v>0.0</v>
      </c>
      <c r="S152" s="583">
        <v>1.3578375825E8</v>
      </c>
      <c r="T152" s="583">
        <v>3.22997E7</v>
      </c>
      <c r="U152" s="583">
        <v>1.6808345825E8</v>
      </c>
      <c r="V152" s="418">
        <v>7904.0</v>
      </c>
      <c r="W152" s="418">
        <v>0.0</v>
      </c>
      <c r="X152" s="418">
        <v>0.0</v>
      </c>
      <c r="Y152" s="399"/>
      <c r="Z152" s="399"/>
      <c r="AA152" s="401"/>
      <c r="AB152" s="401"/>
      <c r="AC152" s="401"/>
      <c r="AD152" s="401"/>
      <c r="AE152" s="401"/>
      <c r="AF152" s="401"/>
    </row>
    <row r="153" ht="15.75" customHeight="1">
      <c r="A153" s="436"/>
      <c r="B153" s="399"/>
      <c r="C153" s="572"/>
      <c r="D153" s="572"/>
      <c r="E153" s="572"/>
      <c r="F153" s="399"/>
      <c r="G153" s="399"/>
      <c r="H153" s="399"/>
      <c r="I153" s="413"/>
      <c r="J153" s="471"/>
      <c r="K153" s="471"/>
      <c r="L153" s="471"/>
      <c r="M153" s="471"/>
      <c r="N153" s="471"/>
      <c r="O153" s="471"/>
      <c r="P153" s="471"/>
      <c r="Q153" s="471"/>
      <c r="R153" s="471"/>
      <c r="S153" s="471"/>
      <c r="T153" s="471"/>
      <c r="U153" s="471"/>
      <c r="V153" s="506"/>
      <c r="W153" s="506"/>
      <c r="X153" s="506"/>
      <c r="Y153" s="399"/>
      <c r="Z153" s="399"/>
      <c r="AA153" s="401"/>
      <c r="AB153" s="401"/>
      <c r="AC153" s="401"/>
      <c r="AD153" s="401"/>
      <c r="AE153" s="401"/>
      <c r="AF153" s="401"/>
    </row>
    <row r="154" ht="15.75" customHeight="1">
      <c r="A154" s="436"/>
      <c r="B154" s="399"/>
      <c r="C154" s="572"/>
      <c r="D154" s="572"/>
      <c r="E154" s="572"/>
      <c r="F154" s="399"/>
      <c r="G154" s="399"/>
      <c r="H154" s="399" t="s">
        <v>1508</v>
      </c>
      <c r="I154" s="413"/>
      <c r="J154" s="471"/>
      <c r="K154" s="471"/>
      <c r="L154" s="471"/>
      <c r="M154" s="471"/>
      <c r="N154" s="471"/>
      <c r="O154" s="471"/>
      <c r="P154" s="471"/>
      <c r="Q154" s="471"/>
      <c r="R154" s="471"/>
      <c r="S154" s="471"/>
      <c r="T154" s="471"/>
      <c r="U154" s="471"/>
      <c r="V154" s="506"/>
      <c r="W154" s="506"/>
      <c r="X154" s="506"/>
      <c r="Y154" s="399"/>
      <c r="Z154" s="399"/>
      <c r="AA154" s="401"/>
      <c r="AB154" s="401"/>
      <c r="AC154" s="401"/>
      <c r="AD154" s="401"/>
      <c r="AE154" s="401"/>
      <c r="AF154" s="401"/>
    </row>
    <row r="155" ht="15.75" customHeight="1">
      <c r="A155" s="436"/>
      <c r="B155" s="399"/>
      <c r="C155" s="572"/>
      <c r="D155" s="572"/>
      <c r="E155" s="572"/>
      <c r="F155" s="399"/>
      <c r="G155" s="399"/>
      <c r="H155" s="413" t="s">
        <v>1500</v>
      </c>
      <c r="I155" s="399"/>
      <c r="J155" s="471"/>
      <c r="K155" s="471"/>
      <c r="L155" s="471"/>
      <c r="M155" s="471"/>
      <c r="N155" s="471"/>
      <c r="O155" s="471"/>
      <c r="P155" s="471"/>
      <c r="Q155" s="471"/>
      <c r="R155" s="471"/>
      <c r="S155" s="471"/>
      <c r="T155" s="471"/>
      <c r="U155" s="471"/>
      <c r="V155" s="506"/>
      <c r="W155" s="506"/>
      <c r="X155" s="506"/>
      <c r="Y155" s="399"/>
      <c r="Z155" s="399"/>
      <c r="AA155" s="401"/>
      <c r="AB155" s="401"/>
      <c r="AC155" s="401"/>
      <c r="AD155" s="401"/>
      <c r="AE155" s="401"/>
      <c r="AF155" s="401"/>
    </row>
    <row r="156" ht="15.75" customHeight="1">
      <c r="A156" s="436"/>
      <c r="B156" s="399"/>
      <c r="C156" s="572"/>
      <c r="D156" s="572"/>
      <c r="E156" s="572"/>
      <c r="F156" s="399"/>
      <c r="G156" s="399"/>
      <c r="H156" s="399"/>
      <c r="I156" s="413" t="s">
        <v>1501</v>
      </c>
      <c r="J156" s="583">
        <v>2.753658266670093E7</v>
      </c>
      <c r="K156" s="583">
        <v>0.0</v>
      </c>
      <c r="L156" s="583">
        <v>734368.7511799871</v>
      </c>
      <c r="M156" s="583">
        <v>0.0</v>
      </c>
      <c r="N156" s="583">
        <v>0.0</v>
      </c>
      <c r="O156" s="583">
        <v>0.0</v>
      </c>
      <c r="P156" s="583">
        <v>0.0</v>
      </c>
      <c r="Q156" s="583">
        <v>3482181.37289705</v>
      </c>
      <c r="R156" s="583">
        <v>3218991.751724893</v>
      </c>
      <c r="S156" s="583">
        <v>3.4972124542502865E7</v>
      </c>
      <c r="T156" s="583">
        <v>5319400.0</v>
      </c>
      <c r="U156" s="583">
        <v>4.0291524542502865E7</v>
      </c>
      <c r="V156" s="418">
        <v>161307.26475961012</v>
      </c>
      <c r="W156" s="418">
        <v>0.0</v>
      </c>
      <c r="X156" s="418">
        <v>0.0</v>
      </c>
      <c r="Y156" s="399"/>
      <c r="Z156" s="399"/>
      <c r="AA156" s="401"/>
      <c r="AB156" s="401"/>
      <c r="AC156" s="401"/>
      <c r="AD156" s="401"/>
      <c r="AE156" s="401"/>
      <c r="AF156" s="401"/>
    </row>
    <row r="157" ht="15.75" customHeight="1">
      <c r="A157" s="436"/>
      <c r="B157" s="399"/>
      <c r="C157" s="572"/>
      <c r="D157" s="572"/>
      <c r="E157" s="572"/>
      <c r="F157" s="399"/>
      <c r="G157" s="399"/>
      <c r="H157" s="399"/>
      <c r="I157" s="413" t="s">
        <v>1502</v>
      </c>
      <c r="J157" s="583">
        <v>0.0</v>
      </c>
      <c r="K157" s="583">
        <v>0.0</v>
      </c>
      <c r="L157" s="583">
        <v>0.0</v>
      </c>
      <c r="M157" s="583">
        <v>0.0</v>
      </c>
      <c r="N157" s="583">
        <v>0.0</v>
      </c>
      <c r="O157" s="583">
        <v>0.0</v>
      </c>
      <c r="P157" s="583">
        <v>0.0</v>
      </c>
      <c r="Q157" s="583">
        <v>0.0</v>
      </c>
      <c r="R157" s="583">
        <v>0.0</v>
      </c>
      <c r="S157" s="583">
        <v>0.0</v>
      </c>
      <c r="T157" s="583">
        <v>0.0</v>
      </c>
      <c r="U157" s="583">
        <v>0.0</v>
      </c>
      <c r="V157" s="418">
        <v>0.0</v>
      </c>
      <c r="W157" s="418">
        <v>0.0</v>
      </c>
      <c r="X157" s="418">
        <v>0.0</v>
      </c>
      <c r="Y157" s="399"/>
      <c r="Z157" s="399"/>
      <c r="AA157" s="401"/>
      <c r="AB157" s="401"/>
      <c r="AC157" s="401"/>
      <c r="AD157" s="401"/>
      <c r="AE157" s="401"/>
      <c r="AF157" s="401"/>
    </row>
    <row r="158" ht="15.75" customHeight="1">
      <c r="A158" s="436"/>
      <c r="B158" s="399"/>
      <c r="C158" s="572"/>
      <c r="D158" s="572"/>
      <c r="E158" s="572"/>
      <c r="F158" s="399"/>
      <c r="G158" s="399"/>
      <c r="H158" s="413"/>
      <c r="I158" s="399"/>
      <c r="J158" s="583"/>
      <c r="K158" s="583"/>
      <c r="L158" s="583"/>
      <c r="M158" s="583"/>
      <c r="N158" s="583"/>
      <c r="O158" s="583"/>
      <c r="P158" s="583"/>
      <c r="Q158" s="583"/>
      <c r="R158" s="583"/>
      <c r="S158" s="583"/>
      <c r="T158" s="583"/>
      <c r="U158" s="583"/>
      <c r="V158" s="418"/>
      <c r="W158" s="418"/>
      <c r="X158" s="418"/>
      <c r="Y158" s="399"/>
      <c r="Z158" s="399"/>
      <c r="AA158" s="401"/>
      <c r="AB158" s="401"/>
      <c r="AC158" s="401"/>
      <c r="AD158" s="401"/>
      <c r="AE158" s="401"/>
      <c r="AF158" s="401"/>
    </row>
    <row r="159" ht="15.75" customHeight="1">
      <c r="A159" s="436"/>
      <c r="B159" s="399"/>
      <c r="C159" s="572"/>
      <c r="D159" s="572"/>
      <c r="E159" s="572"/>
      <c r="F159" s="399"/>
      <c r="G159" s="399"/>
      <c r="H159" s="413" t="s">
        <v>1503</v>
      </c>
      <c r="I159" s="399"/>
      <c r="J159" s="399"/>
      <c r="K159" s="399"/>
      <c r="L159" s="399"/>
      <c r="M159" s="399"/>
      <c r="N159" s="399"/>
      <c r="O159" s="399"/>
      <c r="P159" s="399"/>
      <c r="Q159" s="399"/>
      <c r="R159" s="399"/>
      <c r="S159" s="399"/>
      <c r="T159" s="399"/>
      <c r="U159" s="399"/>
      <c r="V159" s="423"/>
      <c r="W159" s="423"/>
      <c r="X159" s="423"/>
      <c r="Y159" s="399"/>
      <c r="Z159" s="399"/>
      <c r="AA159" s="401"/>
      <c r="AB159" s="401"/>
      <c r="AC159" s="401"/>
      <c r="AD159" s="401"/>
      <c r="AE159" s="401"/>
      <c r="AF159" s="401"/>
    </row>
    <row r="160" ht="15.75" customHeight="1">
      <c r="A160" s="436"/>
      <c r="B160" s="399"/>
      <c r="C160" s="572"/>
      <c r="D160" s="572"/>
      <c r="E160" s="572"/>
      <c r="F160" s="399"/>
      <c r="G160" s="399"/>
      <c r="H160" s="399"/>
      <c r="I160" s="413" t="s">
        <v>1504</v>
      </c>
      <c r="J160" s="583">
        <v>0.0</v>
      </c>
      <c r="K160" s="583">
        <v>0.0</v>
      </c>
      <c r="L160" s="583">
        <v>0.0</v>
      </c>
      <c r="M160" s="583">
        <v>0.0</v>
      </c>
      <c r="N160" s="583">
        <v>0.0</v>
      </c>
      <c r="O160" s="583">
        <v>0.0</v>
      </c>
      <c r="P160" s="583">
        <v>0.0</v>
      </c>
      <c r="Q160" s="583">
        <v>0.0</v>
      </c>
      <c r="R160" s="583">
        <v>0.0</v>
      </c>
      <c r="S160" s="583">
        <v>0.0</v>
      </c>
      <c r="T160" s="583">
        <v>0.0</v>
      </c>
      <c r="U160" s="583">
        <v>0.0</v>
      </c>
      <c r="V160" s="418">
        <v>0.0</v>
      </c>
      <c r="W160" s="418">
        <v>0.0</v>
      </c>
      <c r="X160" s="418">
        <v>0.0</v>
      </c>
      <c r="Y160" s="399"/>
      <c r="Z160" s="399"/>
      <c r="AA160" s="401"/>
      <c r="AB160" s="401"/>
      <c r="AC160" s="401"/>
      <c r="AD160" s="401"/>
      <c r="AE160" s="401"/>
      <c r="AF160" s="401"/>
    </row>
    <row r="161" ht="15.75" customHeight="1">
      <c r="A161" s="436"/>
      <c r="B161" s="399"/>
      <c r="C161" s="572"/>
      <c r="D161" s="572"/>
      <c r="E161" s="572"/>
      <c r="F161" s="399"/>
      <c r="G161" s="399"/>
      <c r="H161" s="399"/>
      <c r="I161" s="413" t="s">
        <v>1505</v>
      </c>
      <c r="J161" s="583">
        <v>0.0</v>
      </c>
      <c r="K161" s="583">
        <v>0.0</v>
      </c>
      <c r="L161" s="583">
        <v>0.0</v>
      </c>
      <c r="M161" s="583">
        <v>0.0</v>
      </c>
      <c r="N161" s="583">
        <v>0.0</v>
      </c>
      <c r="O161" s="583">
        <v>0.0</v>
      </c>
      <c r="P161" s="583">
        <v>0.0</v>
      </c>
      <c r="Q161" s="583">
        <v>0.0</v>
      </c>
      <c r="R161" s="583">
        <v>0.0</v>
      </c>
      <c r="S161" s="583">
        <v>0.0</v>
      </c>
      <c r="T161" s="583">
        <v>0.0</v>
      </c>
      <c r="U161" s="583">
        <v>0.0</v>
      </c>
      <c r="V161" s="418">
        <v>0.0</v>
      </c>
      <c r="W161" s="418">
        <v>0.0</v>
      </c>
      <c r="X161" s="418">
        <v>0.0</v>
      </c>
      <c r="Y161" s="399"/>
      <c r="Z161" s="399"/>
      <c r="AA161" s="401"/>
      <c r="AB161" s="401"/>
      <c r="AC161" s="401"/>
      <c r="AD161" s="401"/>
      <c r="AE161" s="401"/>
      <c r="AF161" s="401"/>
    </row>
    <row r="162" ht="15.75" customHeight="1">
      <c r="A162" s="436"/>
      <c r="B162" s="399"/>
      <c r="C162" s="572"/>
      <c r="D162" s="572"/>
      <c r="E162" s="572"/>
      <c r="F162" s="399"/>
      <c r="G162" s="399"/>
      <c r="H162" s="413"/>
      <c r="I162" s="399"/>
      <c r="J162" s="583"/>
      <c r="K162" s="583"/>
      <c r="L162" s="583"/>
      <c r="M162" s="583"/>
      <c r="N162" s="583"/>
      <c r="O162" s="583"/>
      <c r="P162" s="583"/>
      <c r="Q162" s="583"/>
      <c r="R162" s="583"/>
      <c r="S162" s="583"/>
      <c r="T162" s="583"/>
      <c r="U162" s="583"/>
      <c r="V162" s="418"/>
      <c r="W162" s="418"/>
      <c r="X162" s="418"/>
      <c r="Y162" s="399"/>
      <c r="Z162" s="399"/>
      <c r="AA162" s="401"/>
      <c r="AB162" s="401"/>
      <c r="AC162" s="401"/>
      <c r="AD162" s="401"/>
      <c r="AE162" s="401"/>
      <c r="AF162" s="401"/>
    </row>
    <row r="163" ht="15.75" customHeight="1">
      <c r="A163" s="436"/>
      <c r="B163" s="399"/>
      <c r="C163" s="572"/>
      <c r="D163" s="572"/>
      <c r="E163" s="572"/>
      <c r="F163" s="399"/>
      <c r="G163" s="399"/>
      <c r="H163" s="413" t="s">
        <v>1394</v>
      </c>
      <c r="I163" s="399"/>
      <c r="J163" s="399"/>
      <c r="K163" s="399"/>
      <c r="L163" s="399"/>
      <c r="M163" s="399"/>
      <c r="N163" s="399"/>
      <c r="O163" s="399"/>
      <c r="P163" s="399"/>
      <c r="Q163" s="399"/>
      <c r="R163" s="399"/>
      <c r="S163" s="399"/>
      <c r="T163" s="399"/>
      <c r="U163" s="399"/>
      <c r="V163" s="423"/>
      <c r="W163" s="423"/>
      <c r="X163" s="423"/>
      <c r="Y163" s="399"/>
      <c r="Z163" s="399"/>
      <c r="AA163" s="401"/>
      <c r="AB163" s="401"/>
      <c r="AC163" s="401"/>
      <c r="AD163" s="401"/>
      <c r="AE163" s="401"/>
      <c r="AF163" s="401"/>
    </row>
    <row r="164" ht="15.75" customHeight="1">
      <c r="A164" s="436"/>
      <c r="B164" s="399"/>
      <c r="C164" s="572"/>
      <c r="D164" s="572"/>
      <c r="E164" s="572"/>
      <c r="F164" s="399"/>
      <c r="G164" s="399"/>
      <c r="H164" s="399"/>
      <c r="I164" s="413" t="s">
        <v>1506</v>
      </c>
      <c r="J164" s="583">
        <v>0.0</v>
      </c>
      <c r="K164" s="583">
        <v>0.0</v>
      </c>
      <c r="L164" s="583">
        <v>0.0</v>
      </c>
      <c r="M164" s="583">
        <v>0.0</v>
      </c>
      <c r="N164" s="583">
        <v>0.0</v>
      </c>
      <c r="O164" s="583">
        <v>0.0</v>
      </c>
      <c r="P164" s="583">
        <v>0.0</v>
      </c>
      <c r="Q164" s="583">
        <v>0.0</v>
      </c>
      <c r="R164" s="583">
        <v>0.0</v>
      </c>
      <c r="S164" s="583">
        <v>0.0</v>
      </c>
      <c r="T164" s="583">
        <v>0.0</v>
      </c>
      <c r="U164" s="583">
        <v>0.0</v>
      </c>
      <c r="V164" s="418">
        <v>0.0</v>
      </c>
      <c r="W164" s="418">
        <v>0.0</v>
      </c>
      <c r="X164" s="418">
        <v>0.0</v>
      </c>
      <c r="Y164" s="399"/>
      <c r="Z164" s="399"/>
      <c r="AA164" s="401"/>
      <c r="AB164" s="401"/>
      <c r="AC164" s="401"/>
      <c r="AD164" s="401"/>
      <c r="AE164" s="401"/>
      <c r="AF164" s="401"/>
    </row>
    <row r="165" ht="15.75" customHeight="1">
      <c r="A165" s="436"/>
      <c r="B165" s="399"/>
      <c r="C165" s="572"/>
      <c r="D165" s="572"/>
      <c r="E165" s="572"/>
      <c r="F165" s="399"/>
      <c r="G165" s="399"/>
      <c r="H165" s="399"/>
      <c r="I165" s="413" t="s">
        <v>1507</v>
      </c>
      <c r="J165" s="583">
        <v>0.0</v>
      </c>
      <c r="K165" s="583">
        <v>0.0</v>
      </c>
      <c r="L165" s="583">
        <v>1350000.0</v>
      </c>
      <c r="M165" s="583">
        <v>0.0</v>
      </c>
      <c r="N165" s="583">
        <v>0.0</v>
      </c>
      <c r="O165" s="583">
        <v>0.0</v>
      </c>
      <c r="P165" s="583">
        <v>0.0</v>
      </c>
      <c r="Q165" s="583">
        <v>0.0</v>
      </c>
      <c r="R165" s="583">
        <v>2882842.806100099</v>
      </c>
      <c r="S165" s="583">
        <v>4232842.806100098</v>
      </c>
      <c r="T165" s="583">
        <v>769900.0</v>
      </c>
      <c r="U165" s="583">
        <v>5002742.806100098</v>
      </c>
      <c r="V165" s="418">
        <v>0.0</v>
      </c>
      <c r="W165" s="418">
        <v>0.0</v>
      </c>
      <c r="X165" s="418">
        <v>0.0</v>
      </c>
      <c r="Y165" s="399"/>
      <c r="Z165" s="399"/>
      <c r="AA165" s="401"/>
      <c r="AB165" s="401"/>
      <c r="AC165" s="401"/>
      <c r="AD165" s="401"/>
      <c r="AE165" s="401"/>
      <c r="AF165" s="401"/>
    </row>
    <row r="166" ht="15.75" customHeight="1">
      <c r="A166" s="436"/>
      <c r="B166" s="399"/>
      <c r="C166" s="572"/>
      <c r="D166" s="572"/>
      <c r="E166" s="572"/>
      <c r="F166" s="399"/>
      <c r="G166" s="399"/>
      <c r="H166" s="399"/>
      <c r="I166" s="413"/>
      <c r="J166" s="471"/>
      <c r="K166" s="471"/>
      <c r="L166" s="471"/>
      <c r="M166" s="471"/>
      <c r="N166" s="471"/>
      <c r="O166" s="471"/>
      <c r="P166" s="471"/>
      <c r="Q166" s="471"/>
      <c r="R166" s="471"/>
      <c r="S166" s="471"/>
      <c r="T166" s="471"/>
      <c r="U166" s="471"/>
      <c r="V166" s="506"/>
      <c r="W166" s="506"/>
      <c r="X166" s="506"/>
      <c r="Y166" s="399"/>
      <c r="Z166" s="399"/>
      <c r="AA166" s="401"/>
      <c r="AB166" s="401"/>
      <c r="AC166" s="401"/>
      <c r="AD166" s="401"/>
      <c r="AE166" s="401"/>
      <c r="AF166" s="401"/>
    </row>
    <row r="167" ht="15.75" customHeight="1">
      <c r="A167" s="436"/>
      <c r="B167" s="399"/>
      <c r="C167" s="572"/>
      <c r="D167" s="572"/>
      <c r="E167" s="572"/>
      <c r="F167" s="399"/>
      <c r="G167" s="399"/>
      <c r="H167" s="413" t="s">
        <v>1509</v>
      </c>
      <c r="I167" s="399"/>
      <c r="J167" s="471"/>
      <c r="K167" s="471"/>
      <c r="L167" s="471"/>
      <c r="M167" s="471"/>
      <c r="N167" s="471"/>
      <c r="O167" s="471"/>
      <c r="P167" s="471"/>
      <c r="Q167" s="471"/>
      <c r="R167" s="471"/>
      <c r="S167" s="471"/>
      <c r="T167" s="471"/>
      <c r="U167" s="471"/>
      <c r="V167" s="506"/>
      <c r="W167" s="506"/>
      <c r="X167" s="506"/>
      <c r="Y167" s="399"/>
      <c r="Z167" s="399"/>
      <c r="AA167" s="401"/>
      <c r="AB167" s="401"/>
      <c r="AC167" s="401"/>
      <c r="AD167" s="401"/>
      <c r="AE167" s="401"/>
      <c r="AF167" s="401"/>
    </row>
    <row r="168" ht="15.75" customHeight="1">
      <c r="A168" s="436"/>
      <c r="B168" s="399"/>
      <c r="C168" s="572"/>
      <c r="D168" s="572"/>
      <c r="E168" s="572"/>
      <c r="F168" s="399"/>
      <c r="G168" s="399"/>
      <c r="H168" s="399"/>
      <c r="I168" s="413" t="s">
        <v>1506</v>
      </c>
      <c r="J168" s="581">
        <v>3.6013993641624E7</v>
      </c>
      <c r="K168" s="581">
        <v>0.0</v>
      </c>
      <c r="L168" s="581">
        <v>734368.7511799871</v>
      </c>
      <c r="M168" s="581">
        <v>0.0</v>
      </c>
      <c r="N168" s="581">
        <v>0.0</v>
      </c>
      <c r="O168" s="581">
        <v>0.0</v>
      </c>
      <c r="P168" s="581">
        <v>0.0</v>
      </c>
      <c r="Q168" s="581">
        <v>3482181.37289705</v>
      </c>
      <c r="R168" s="581">
        <v>3218991.751724893</v>
      </c>
      <c r="S168" s="581">
        <v>4.344953551742594E7</v>
      </c>
      <c r="T168" s="581">
        <v>6591900.0</v>
      </c>
      <c r="U168" s="581">
        <v>5.004143551742594E7</v>
      </c>
      <c r="V168" s="582">
        <v>242647.6647596101</v>
      </c>
      <c r="W168" s="582">
        <v>0.0</v>
      </c>
      <c r="X168" s="582">
        <v>0.0</v>
      </c>
      <c r="Y168" s="399"/>
      <c r="Z168" s="399"/>
      <c r="AA168" s="401"/>
      <c r="AB168" s="401"/>
      <c r="AC168" s="401"/>
      <c r="AD168" s="401"/>
      <c r="AE168" s="401"/>
      <c r="AF168" s="401"/>
    </row>
    <row r="169" ht="15.75" customHeight="1">
      <c r="A169" s="436"/>
      <c r="B169" s="399"/>
      <c r="C169" s="572"/>
      <c r="D169" s="572"/>
      <c r="E169" s="572"/>
      <c r="F169" s="399"/>
      <c r="G169" s="399"/>
      <c r="H169" s="399"/>
      <c r="I169" s="413" t="s">
        <v>1507</v>
      </c>
      <c r="J169" s="581">
        <v>783758.2499999998</v>
      </c>
      <c r="K169" s="581">
        <v>1.35E8</v>
      </c>
      <c r="L169" s="581">
        <v>1350000.0</v>
      </c>
      <c r="M169" s="581">
        <v>0.0</v>
      </c>
      <c r="N169" s="581">
        <v>0.0</v>
      </c>
      <c r="O169" s="581">
        <v>0.0</v>
      </c>
      <c r="P169" s="581">
        <v>0.0</v>
      </c>
      <c r="Q169" s="581">
        <v>0.0</v>
      </c>
      <c r="R169" s="581">
        <v>2882842.806100099</v>
      </c>
      <c r="S169" s="581">
        <v>1.400166010561001E8</v>
      </c>
      <c r="T169" s="581">
        <v>3.30696E7</v>
      </c>
      <c r="U169" s="581">
        <v>1.730862010561001E8</v>
      </c>
      <c r="V169" s="582">
        <v>7904.0</v>
      </c>
      <c r="W169" s="582">
        <v>0.0</v>
      </c>
      <c r="X169" s="582">
        <v>0.0</v>
      </c>
      <c r="Y169" s="399"/>
      <c r="Z169" s="399"/>
      <c r="AA169" s="401"/>
      <c r="AB169" s="401"/>
      <c r="AC169" s="401"/>
      <c r="AD169" s="401"/>
      <c r="AE169" s="401"/>
      <c r="AF169" s="401"/>
    </row>
    <row r="170" ht="15.75" customHeight="1">
      <c r="A170" s="436"/>
      <c r="B170" s="399"/>
      <c r="C170" s="572"/>
      <c r="D170" s="572"/>
      <c r="E170" s="572"/>
      <c r="F170" s="399"/>
      <c r="G170" s="399"/>
      <c r="H170" s="399"/>
      <c r="I170" s="413"/>
      <c r="J170" s="471"/>
      <c r="K170" s="471"/>
      <c r="L170" s="471"/>
      <c r="M170" s="471"/>
      <c r="N170" s="471"/>
      <c r="O170" s="471"/>
      <c r="P170" s="471"/>
      <c r="Q170" s="471"/>
      <c r="R170" s="471"/>
      <c r="S170" s="471"/>
      <c r="T170" s="471"/>
      <c r="U170" s="471"/>
      <c r="V170" s="471"/>
      <c r="W170" s="471"/>
      <c r="X170" s="471"/>
      <c r="Y170" s="399"/>
      <c r="Z170" s="399"/>
      <c r="AA170" s="401"/>
      <c r="AB170" s="401"/>
      <c r="AC170" s="401"/>
      <c r="AD170" s="401"/>
      <c r="AE170" s="401"/>
      <c r="AF170" s="401"/>
    </row>
    <row r="171" ht="15.75" customHeight="1">
      <c r="A171" s="436"/>
      <c r="B171" s="399"/>
      <c r="C171" s="572"/>
      <c r="D171" s="572"/>
      <c r="E171" s="572"/>
      <c r="F171" s="399"/>
      <c r="G171" s="399"/>
      <c r="H171" s="399"/>
      <c r="I171" s="413" t="s">
        <v>1510</v>
      </c>
      <c r="J171" s="584" t="s">
        <v>776</v>
      </c>
      <c r="K171" s="471" t="s">
        <v>776</v>
      </c>
      <c r="L171" s="471" t="s">
        <v>776</v>
      </c>
      <c r="M171" s="471" t="s">
        <v>776</v>
      </c>
      <c r="N171" s="471" t="s">
        <v>776</v>
      </c>
      <c r="O171" s="471" t="s">
        <v>776</v>
      </c>
      <c r="P171" s="471" t="s">
        <v>776</v>
      </c>
      <c r="Q171" s="471" t="s">
        <v>776</v>
      </c>
      <c r="R171" s="471" t="s">
        <v>776</v>
      </c>
      <c r="S171" s="471" t="s">
        <v>776</v>
      </c>
      <c r="T171" s="471" t="s">
        <v>776</v>
      </c>
      <c r="U171" s="471" t="s">
        <v>776</v>
      </c>
      <c r="V171" s="471" t="s">
        <v>776</v>
      </c>
      <c r="W171" s="471" t="s">
        <v>776</v>
      </c>
      <c r="X171" s="471" t="s">
        <v>776</v>
      </c>
      <c r="Y171" s="399"/>
      <c r="Z171" s="399"/>
      <c r="AA171" s="401"/>
      <c r="AB171" s="401"/>
      <c r="AC171" s="401"/>
      <c r="AD171" s="401"/>
      <c r="AE171" s="401"/>
      <c r="AF171" s="401"/>
    </row>
    <row r="172" ht="15.75" customHeight="1">
      <c r="A172" s="413" t="s">
        <v>1511</v>
      </c>
      <c r="B172" s="399"/>
      <c r="C172" s="572"/>
      <c r="D172" s="572"/>
      <c r="E172" s="572"/>
      <c r="F172" s="399"/>
      <c r="G172" s="399"/>
      <c r="H172" s="399"/>
      <c r="I172" s="399"/>
      <c r="J172" s="471"/>
      <c r="K172" s="471"/>
      <c r="L172" s="471"/>
      <c r="M172" s="471"/>
      <c r="N172" s="471"/>
      <c r="O172" s="471"/>
      <c r="P172" s="471"/>
      <c r="Q172" s="471"/>
      <c r="R172" s="471"/>
      <c r="S172" s="471"/>
      <c r="T172" s="471"/>
      <c r="U172" s="471"/>
      <c r="V172" s="506"/>
      <c r="W172" s="506"/>
      <c r="X172" s="506"/>
      <c r="Y172" s="399"/>
      <c r="Z172" s="399"/>
      <c r="AA172" s="401"/>
      <c r="AB172" s="401"/>
      <c r="AC172" s="401"/>
      <c r="AD172" s="401"/>
      <c r="AE172" s="401"/>
      <c r="AF172" s="401"/>
    </row>
    <row r="173" ht="15.75" customHeight="1">
      <c r="A173" s="436"/>
      <c r="B173" s="399"/>
      <c r="C173" s="572"/>
      <c r="D173" s="572"/>
      <c r="E173" s="572"/>
      <c r="F173" s="399"/>
      <c r="G173" s="399"/>
      <c r="H173" s="413" t="s">
        <v>1406</v>
      </c>
      <c r="I173" s="399"/>
      <c r="J173" s="471"/>
      <c r="K173" s="471"/>
      <c r="L173" s="471"/>
      <c r="M173" s="471"/>
      <c r="N173" s="471"/>
      <c r="O173" s="471"/>
      <c r="P173" s="471"/>
      <c r="Q173" s="471"/>
      <c r="R173" s="471"/>
      <c r="S173" s="471"/>
      <c r="T173" s="471"/>
      <c r="U173" s="471"/>
      <c r="V173" s="506"/>
      <c r="W173" s="506"/>
      <c r="X173" s="506"/>
      <c r="Y173" s="399"/>
      <c r="Z173" s="399"/>
      <c r="AA173" s="401"/>
      <c r="AB173" s="401"/>
      <c r="AC173" s="401"/>
      <c r="AD173" s="401"/>
      <c r="AE173" s="401"/>
      <c r="AF173" s="401"/>
    </row>
    <row r="174" ht="15.75" customHeight="1">
      <c r="A174" s="436"/>
      <c r="B174" s="399"/>
      <c r="C174" s="572"/>
      <c r="D174" s="572"/>
      <c r="E174" s="572"/>
      <c r="F174" s="399"/>
      <c r="G174" s="399"/>
      <c r="H174" s="399"/>
      <c r="I174" s="399"/>
      <c r="J174" s="471"/>
      <c r="K174" s="471"/>
      <c r="L174" s="471"/>
      <c r="M174" s="471"/>
      <c r="N174" s="471"/>
      <c r="O174" s="471"/>
      <c r="P174" s="471"/>
      <c r="Q174" s="471"/>
      <c r="R174" s="471"/>
      <c r="S174" s="471"/>
      <c r="T174" s="471"/>
      <c r="U174" s="471"/>
      <c r="V174" s="506"/>
      <c r="W174" s="506"/>
      <c r="X174" s="506"/>
      <c r="Y174" s="399"/>
      <c r="Z174" s="399"/>
      <c r="AA174" s="401"/>
      <c r="AB174" s="401"/>
      <c r="AC174" s="401"/>
      <c r="AD174" s="401"/>
      <c r="AE174" s="401"/>
      <c r="AF174" s="401"/>
    </row>
    <row r="175" ht="15.75" customHeight="1">
      <c r="A175" s="436">
        <v>2.0</v>
      </c>
      <c r="B175" s="436" t="s">
        <v>1408</v>
      </c>
      <c r="C175" s="572">
        <v>1.0</v>
      </c>
      <c r="D175" s="572"/>
      <c r="E175" s="572"/>
      <c r="F175" s="399"/>
      <c r="G175" s="399"/>
      <c r="H175" s="426" t="s">
        <v>1512</v>
      </c>
      <c r="I175" s="424"/>
      <c r="J175" s="471"/>
      <c r="K175" s="471">
        <v>640667.2545115555</v>
      </c>
      <c r="L175" s="471">
        <v>1165000.0</v>
      </c>
      <c r="M175" s="471"/>
      <c r="N175" s="471"/>
      <c r="O175" s="471"/>
      <c r="P175" s="471"/>
      <c r="Q175" s="471"/>
      <c r="R175" s="471"/>
      <c r="S175" s="471">
        <v>1805667.2545115557</v>
      </c>
      <c r="T175" s="471">
        <v>444000.0</v>
      </c>
      <c r="U175" s="471">
        <v>2249667.2545115557</v>
      </c>
      <c r="V175" s="506"/>
      <c r="W175" s="506">
        <v>9360.0</v>
      </c>
      <c r="X175" s="506"/>
      <c r="Y175" s="399"/>
      <c r="Z175" s="399"/>
      <c r="AA175" s="401"/>
      <c r="AB175" s="401"/>
      <c r="AC175" s="401"/>
      <c r="AD175" s="401"/>
      <c r="AE175" s="401"/>
      <c r="AF175" s="401"/>
    </row>
    <row r="176" ht="15.75" customHeight="1">
      <c r="A176" s="436">
        <v>2.0</v>
      </c>
      <c r="B176" s="436" t="s">
        <v>1408</v>
      </c>
      <c r="C176" s="572">
        <v>1.0</v>
      </c>
      <c r="D176" s="572"/>
      <c r="E176" s="572"/>
      <c r="F176" s="399"/>
      <c r="G176" s="399"/>
      <c r="H176" s="399" t="s">
        <v>1513</v>
      </c>
      <c r="I176" s="399"/>
      <c r="J176" s="471"/>
      <c r="K176" s="471">
        <v>588868.5756315555</v>
      </c>
      <c r="L176" s="471">
        <v>800000.0</v>
      </c>
      <c r="M176" s="471"/>
      <c r="N176" s="471"/>
      <c r="O176" s="471"/>
      <c r="P176" s="471"/>
      <c r="Q176" s="471"/>
      <c r="R176" s="471"/>
      <c r="S176" s="471">
        <v>1388868.5756315556</v>
      </c>
      <c r="T176" s="471">
        <v>340400.0</v>
      </c>
      <c r="U176" s="471">
        <v>1729268.5756315556</v>
      </c>
      <c r="V176" s="506"/>
      <c r="W176" s="506">
        <v>9360.0</v>
      </c>
      <c r="X176" s="506"/>
      <c r="Y176" s="399"/>
      <c r="Z176" s="399"/>
      <c r="AA176" s="401"/>
      <c r="AB176" s="401"/>
      <c r="AC176" s="401"/>
      <c r="AD176" s="401"/>
      <c r="AE176" s="401"/>
      <c r="AF176" s="401"/>
    </row>
    <row r="177" ht="15.75" customHeight="1">
      <c r="A177" s="436">
        <v>2.0</v>
      </c>
      <c r="B177" s="436" t="s">
        <v>1408</v>
      </c>
      <c r="C177" s="572">
        <v>1.0</v>
      </c>
      <c r="D177" s="572"/>
      <c r="E177" s="572"/>
      <c r="F177" s="399"/>
      <c r="G177" s="399"/>
      <c r="H177" s="399" t="s">
        <v>1514</v>
      </c>
      <c r="I177" s="399"/>
      <c r="J177" s="471"/>
      <c r="K177" s="471">
        <v>459341.2766395556</v>
      </c>
      <c r="L177" s="471">
        <v>525000.0</v>
      </c>
      <c r="M177" s="471"/>
      <c r="N177" s="471"/>
      <c r="O177" s="471"/>
      <c r="P177" s="471"/>
      <c r="Q177" s="471"/>
      <c r="R177" s="471"/>
      <c r="S177" s="471">
        <v>984341.2766395556</v>
      </c>
      <c r="T177" s="471">
        <v>240700.0</v>
      </c>
      <c r="U177" s="471">
        <v>1225041.2766395556</v>
      </c>
      <c r="V177" s="506"/>
      <c r="W177" s="506">
        <v>7280.0</v>
      </c>
      <c r="X177" s="506"/>
      <c r="Y177" s="399"/>
      <c r="Z177" s="399"/>
      <c r="AA177" s="401"/>
      <c r="AB177" s="401"/>
      <c r="AC177" s="401"/>
      <c r="AD177" s="401"/>
      <c r="AE177" s="401"/>
      <c r="AF177" s="401"/>
    </row>
    <row r="178" ht="15.75" customHeight="1">
      <c r="A178" s="436">
        <v>2.0</v>
      </c>
      <c r="B178" s="436" t="s">
        <v>1408</v>
      </c>
      <c r="C178" s="572">
        <v>1.0</v>
      </c>
      <c r="D178" s="572"/>
      <c r="E178" s="572"/>
      <c r="F178" s="399"/>
      <c r="G178" s="399"/>
      <c r="H178" s="399" t="s">
        <v>1515</v>
      </c>
      <c r="I178" s="399"/>
      <c r="J178" s="471"/>
      <c r="K178" s="471"/>
      <c r="L178" s="471">
        <v>1.11E8</v>
      </c>
      <c r="M178" s="471"/>
      <c r="N178" s="471"/>
      <c r="O178" s="471"/>
      <c r="P178" s="471"/>
      <c r="Q178" s="471"/>
      <c r="R178" s="471"/>
      <c r="S178" s="471">
        <v>1.11E8</v>
      </c>
      <c r="T178" s="471">
        <v>2.775E7</v>
      </c>
      <c r="U178" s="471">
        <v>1.3875E8</v>
      </c>
      <c r="V178" s="506"/>
      <c r="W178" s="506">
        <v>7280.0</v>
      </c>
      <c r="X178" s="506"/>
      <c r="Y178" s="399"/>
      <c r="Z178" s="399"/>
      <c r="AA178" s="401"/>
      <c r="AB178" s="401"/>
      <c r="AC178" s="401"/>
      <c r="AD178" s="401"/>
      <c r="AE178" s="401"/>
      <c r="AF178" s="401"/>
    </row>
    <row r="179" ht="15.75" customHeight="1">
      <c r="A179" s="436"/>
      <c r="B179" s="399"/>
      <c r="C179" s="572"/>
      <c r="D179" s="572"/>
      <c r="E179" s="572"/>
      <c r="F179" s="399"/>
      <c r="G179" s="399"/>
      <c r="H179" s="399"/>
      <c r="I179" s="399"/>
      <c r="J179" s="471"/>
      <c r="K179" s="471"/>
      <c r="L179" s="471"/>
      <c r="M179" s="471"/>
      <c r="N179" s="471"/>
      <c r="O179" s="471"/>
      <c r="P179" s="471"/>
      <c r="Q179" s="471"/>
      <c r="R179" s="471"/>
      <c r="S179" s="471"/>
      <c r="T179" s="471"/>
      <c r="U179" s="471"/>
      <c r="V179" s="506"/>
      <c r="W179" s="506"/>
      <c r="X179" s="506"/>
      <c r="Y179" s="399"/>
      <c r="Z179" s="399"/>
      <c r="AA179" s="401"/>
      <c r="AB179" s="401"/>
      <c r="AC179" s="401"/>
      <c r="AD179" s="401"/>
      <c r="AE179" s="401"/>
      <c r="AF179" s="401"/>
    </row>
    <row r="180" ht="15.75" customHeight="1">
      <c r="A180" s="578"/>
      <c r="B180" s="413"/>
      <c r="C180" s="579"/>
      <c r="D180" s="579"/>
      <c r="E180" s="579"/>
      <c r="F180" s="413"/>
      <c r="G180" s="413"/>
      <c r="H180" s="413" t="s">
        <v>1421</v>
      </c>
      <c r="I180" s="413"/>
      <c r="J180" s="581">
        <v>0.0</v>
      </c>
      <c r="K180" s="581">
        <v>1688877.1067826666</v>
      </c>
      <c r="L180" s="581">
        <v>1.1349E8</v>
      </c>
      <c r="M180" s="581">
        <v>0.0</v>
      </c>
      <c r="N180" s="581">
        <v>0.0</v>
      </c>
      <c r="O180" s="581">
        <v>0.0</v>
      </c>
      <c r="P180" s="581">
        <v>0.0</v>
      </c>
      <c r="Q180" s="581">
        <v>0.0</v>
      </c>
      <c r="R180" s="581">
        <v>0.0</v>
      </c>
      <c r="S180" s="581">
        <v>1.1517887710678266E8</v>
      </c>
      <c r="T180" s="581">
        <v>2.87751E7</v>
      </c>
      <c r="U180" s="581">
        <v>1.4395397710678267E8</v>
      </c>
      <c r="V180" s="582">
        <v>0.0</v>
      </c>
      <c r="W180" s="582">
        <v>33280.0</v>
      </c>
      <c r="X180" s="582">
        <v>0.0</v>
      </c>
      <c r="Y180" s="413"/>
      <c r="Z180" s="413"/>
      <c r="AA180" s="419"/>
      <c r="AB180" s="419"/>
      <c r="AC180" s="419"/>
      <c r="AD180" s="419"/>
      <c r="AE180" s="419"/>
      <c r="AF180" s="419"/>
    </row>
    <row r="181" ht="15.75" customHeight="1">
      <c r="A181" s="436"/>
      <c r="B181" s="399"/>
      <c r="C181" s="572"/>
      <c r="D181" s="572"/>
      <c r="E181" s="572"/>
      <c r="F181" s="399"/>
      <c r="G181" s="399"/>
      <c r="H181" s="399"/>
      <c r="I181" s="399"/>
      <c r="J181" s="471"/>
      <c r="K181" s="471"/>
      <c r="L181" s="471"/>
      <c r="M181" s="471"/>
      <c r="N181" s="471"/>
      <c r="O181" s="471"/>
      <c r="P181" s="471"/>
      <c r="Q181" s="471"/>
      <c r="R181" s="471"/>
      <c r="S181" s="471"/>
      <c r="T181" s="471"/>
      <c r="U181" s="471"/>
      <c r="V181" s="506"/>
      <c r="W181" s="506"/>
      <c r="X181" s="506"/>
      <c r="Y181" s="399"/>
      <c r="Z181" s="399"/>
      <c r="AA181" s="401"/>
      <c r="AB181" s="401"/>
      <c r="AC181" s="401"/>
      <c r="AD181" s="401"/>
      <c r="AE181" s="401"/>
      <c r="AF181" s="401"/>
    </row>
    <row r="182" ht="15.75" customHeight="1">
      <c r="A182" s="436"/>
      <c r="B182" s="399"/>
      <c r="C182" s="572"/>
      <c r="D182" s="572"/>
      <c r="E182" s="572"/>
      <c r="F182" s="399"/>
      <c r="G182" s="399"/>
      <c r="H182" s="580" t="s">
        <v>1422</v>
      </c>
      <c r="I182" s="399"/>
      <c r="J182" s="471"/>
      <c r="K182" s="471"/>
      <c r="L182" s="471"/>
      <c r="M182" s="471"/>
      <c r="N182" s="471"/>
      <c r="O182" s="471"/>
      <c r="P182" s="471"/>
      <c r="Q182" s="471"/>
      <c r="R182" s="471"/>
      <c r="S182" s="471"/>
      <c r="T182" s="471"/>
      <c r="U182" s="471"/>
      <c r="V182" s="506"/>
      <c r="W182" s="506"/>
      <c r="X182" s="506"/>
      <c r="Y182" s="399"/>
      <c r="Z182" s="399"/>
      <c r="AA182" s="401"/>
      <c r="AB182" s="401"/>
      <c r="AC182" s="401"/>
      <c r="AD182" s="401"/>
      <c r="AE182" s="401"/>
      <c r="AF182" s="401"/>
    </row>
    <row r="183" ht="15.75" customHeight="1">
      <c r="A183" s="436"/>
      <c r="B183" s="399"/>
      <c r="C183" s="572"/>
      <c r="D183" s="572"/>
      <c r="E183" s="572"/>
      <c r="F183" s="399"/>
      <c r="G183" s="399"/>
      <c r="H183" s="577"/>
      <c r="I183" s="399"/>
      <c r="J183" s="471"/>
      <c r="K183" s="471"/>
      <c r="L183" s="471"/>
      <c r="M183" s="471"/>
      <c r="N183" s="471"/>
      <c r="O183" s="471"/>
      <c r="P183" s="471"/>
      <c r="Q183" s="471"/>
      <c r="R183" s="471"/>
      <c r="S183" s="471"/>
      <c r="T183" s="471"/>
      <c r="U183" s="471"/>
      <c r="V183" s="506"/>
      <c r="W183" s="506"/>
      <c r="X183" s="506"/>
      <c r="Y183" s="399"/>
      <c r="Z183" s="399"/>
      <c r="AA183" s="401"/>
      <c r="AB183" s="401"/>
      <c r="AC183" s="401"/>
      <c r="AD183" s="401"/>
      <c r="AE183" s="401"/>
      <c r="AF183" s="401"/>
    </row>
    <row r="184" ht="15.75" customHeight="1">
      <c r="A184" s="436">
        <v>2.0</v>
      </c>
      <c r="B184" s="436" t="s">
        <v>1423</v>
      </c>
      <c r="C184" s="572">
        <v>1.0</v>
      </c>
      <c r="D184" s="572"/>
      <c r="E184" s="572"/>
      <c r="F184" s="399"/>
      <c r="G184" s="399"/>
      <c r="H184" s="577"/>
      <c r="I184" s="399" t="s">
        <v>1424</v>
      </c>
      <c r="J184" s="471">
        <v>3363648.420696756</v>
      </c>
      <c r="K184" s="471"/>
      <c r="L184" s="471"/>
      <c r="M184" s="471"/>
      <c r="N184" s="471"/>
      <c r="O184" s="471"/>
      <c r="P184" s="471"/>
      <c r="Q184" s="471"/>
      <c r="R184" s="471"/>
      <c r="S184" s="471">
        <v>3363648.420696756</v>
      </c>
      <c r="T184" s="471">
        <v>504500.0</v>
      </c>
      <c r="U184" s="471">
        <v>3868148.420696756</v>
      </c>
      <c r="V184" s="506">
        <v>68405.64976453838</v>
      </c>
      <c r="W184" s="506"/>
      <c r="X184" s="506"/>
      <c r="Y184" s="399"/>
      <c r="Z184" s="399"/>
      <c r="AA184" s="401"/>
      <c r="AB184" s="401"/>
      <c r="AC184" s="401"/>
      <c r="AD184" s="401"/>
      <c r="AE184" s="401"/>
      <c r="AF184" s="401"/>
    </row>
    <row r="185" ht="15.75" customHeight="1">
      <c r="A185" s="436">
        <v>2.0</v>
      </c>
      <c r="B185" s="436" t="s">
        <v>1423</v>
      </c>
      <c r="C185" s="572">
        <v>1.0</v>
      </c>
      <c r="D185" s="572"/>
      <c r="E185" s="572"/>
      <c r="F185" s="399"/>
      <c r="G185" s="399"/>
      <c r="H185" s="577"/>
      <c r="I185" s="399" t="s">
        <v>1425</v>
      </c>
      <c r="J185" s="471">
        <v>1295527.4264111267</v>
      </c>
      <c r="K185" s="471"/>
      <c r="L185" s="471"/>
      <c r="M185" s="471"/>
      <c r="N185" s="471"/>
      <c r="O185" s="471"/>
      <c r="P185" s="471"/>
      <c r="Q185" s="471"/>
      <c r="R185" s="471"/>
      <c r="S185" s="471">
        <v>1295527.4264111267</v>
      </c>
      <c r="T185" s="471">
        <v>194300.0</v>
      </c>
      <c r="U185" s="471">
        <v>1489827.4264111267</v>
      </c>
      <c r="V185" s="506">
        <v>49749.56346511882</v>
      </c>
      <c r="W185" s="506"/>
      <c r="X185" s="506"/>
      <c r="Y185" s="399"/>
      <c r="Z185" s="399"/>
      <c r="AA185" s="401"/>
      <c r="AB185" s="401"/>
      <c r="AC185" s="401"/>
      <c r="AD185" s="401"/>
      <c r="AE185" s="401"/>
      <c r="AF185" s="401"/>
    </row>
    <row r="186" ht="15.75" customHeight="1">
      <c r="A186" s="436">
        <v>2.0</v>
      </c>
      <c r="B186" s="436" t="s">
        <v>1423</v>
      </c>
      <c r="C186" s="572">
        <v>1.0</v>
      </c>
      <c r="D186" s="572"/>
      <c r="E186" s="572"/>
      <c r="F186" s="399"/>
      <c r="G186" s="399"/>
      <c r="H186" s="399"/>
      <c r="I186" s="399" t="s">
        <v>1426</v>
      </c>
      <c r="J186" s="471"/>
      <c r="K186" s="471"/>
      <c r="L186" s="471"/>
      <c r="M186" s="471"/>
      <c r="N186" s="471"/>
      <c r="O186" s="471"/>
      <c r="P186" s="471"/>
      <c r="Q186" s="471"/>
      <c r="R186" s="471">
        <v>1619318.141496003</v>
      </c>
      <c r="S186" s="471">
        <v>1619318.141496003</v>
      </c>
      <c r="T186" s="471">
        <v>242900.0</v>
      </c>
      <c r="U186" s="471">
        <v>1862218.141496003</v>
      </c>
      <c r="V186" s="506"/>
      <c r="W186" s="506"/>
      <c r="X186" s="506"/>
      <c r="Y186" s="399"/>
      <c r="Z186" s="399"/>
      <c r="AA186" s="401"/>
      <c r="AB186" s="401"/>
      <c r="AC186" s="401"/>
      <c r="AD186" s="401"/>
      <c r="AE186" s="401"/>
      <c r="AF186" s="401"/>
    </row>
    <row r="187" ht="15.75" customHeight="1">
      <c r="A187" s="436">
        <v>2.0</v>
      </c>
      <c r="B187" s="436" t="s">
        <v>1423</v>
      </c>
      <c r="C187" s="572">
        <v>1.0</v>
      </c>
      <c r="D187" s="572"/>
      <c r="E187" s="572"/>
      <c r="F187" s="399"/>
      <c r="G187" s="399"/>
      <c r="H187" s="399"/>
      <c r="I187" s="399" t="s">
        <v>1427</v>
      </c>
      <c r="J187" s="471"/>
      <c r="K187" s="471"/>
      <c r="L187" s="471">
        <v>0.0</v>
      </c>
      <c r="M187" s="471"/>
      <c r="N187" s="471"/>
      <c r="O187" s="471"/>
      <c r="P187" s="471"/>
      <c r="Q187" s="471"/>
      <c r="R187" s="471"/>
      <c r="S187" s="471">
        <v>0.0</v>
      </c>
      <c r="T187" s="471">
        <v>0.0</v>
      </c>
      <c r="U187" s="471">
        <v>0.0</v>
      </c>
      <c r="V187" s="506"/>
      <c r="W187" s="506"/>
      <c r="X187" s="506"/>
      <c r="Y187" s="399"/>
      <c r="Z187" s="399"/>
      <c r="AA187" s="401"/>
      <c r="AB187" s="401"/>
      <c r="AC187" s="401"/>
      <c r="AD187" s="401"/>
      <c r="AE187" s="401"/>
      <c r="AF187" s="401"/>
    </row>
    <row r="188" ht="15.75" customHeight="1">
      <c r="A188" s="436">
        <v>2.0</v>
      </c>
      <c r="B188" s="436" t="s">
        <v>1423</v>
      </c>
      <c r="C188" s="572">
        <v>1.0</v>
      </c>
      <c r="D188" s="572"/>
      <c r="E188" s="572"/>
      <c r="F188" s="399"/>
      <c r="G188" s="399"/>
      <c r="H188" s="399"/>
      <c r="I188" s="399" t="s">
        <v>1428</v>
      </c>
      <c r="J188" s="471"/>
      <c r="K188" s="471"/>
      <c r="L188" s="471"/>
      <c r="M188" s="471"/>
      <c r="N188" s="471"/>
      <c r="O188" s="471"/>
      <c r="P188" s="471"/>
      <c r="Q188" s="471"/>
      <c r="R188" s="471">
        <v>1007524.7727521629</v>
      </c>
      <c r="S188" s="471">
        <v>1007524.7727521629</v>
      </c>
      <c r="T188" s="471">
        <v>151100.0</v>
      </c>
      <c r="U188" s="471">
        <v>1158624.772752163</v>
      </c>
      <c r="V188" s="506"/>
      <c r="W188" s="506"/>
      <c r="X188" s="506"/>
      <c r="Y188" s="399"/>
      <c r="Z188" s="399"/>
      <c r="AA188" s="401"/>
      <c r="AB188" s="401"/>
      <c r="AC188" s="401"/>
      <c r="AD188" s="401"/>
      <c r="AE188" s="401"/>
      <c r="AF188" s="401"/>
    </row>
    <row r="189" ht="15.75" customHeight="1">
      <c r="A189" s="436">
        <v>2.0</v>
      </c>
      <c r="B189" s="436" t="s">
        <v>1423</v>
      </c>
      <c r="C189" s="572">
        <v>1.0</v>
      </c>
      <c r="D189" s="572"/>
      <c r="E189" s="572"/>
      <c r="F189" s="399"/>
      <c r="G189" s="399"/>
      <c r="H189" s="399"/>
      <c r="I189" s="399" t="s">
        <v>1429</v>
      </c>
      <c r="J189" s="471"/>
      <c r="K189" s="471">
        <v>0.0</v>
      </c>
      <c r="L189" s="471"/>
      <c r="M189" s="471"/>
      <c r="N189" s="471"/>
      <c r="O189" s="471"/>
      <c r="P189" s="471"/>
      <c r="Q189" s="471"/>
      <c r="R189" s="471"/>
      <c r="S189" s="471">
        <v>0.0</v>
      </c>
      <c r="T189" s="471">
        <v>0.0</v>
      </c>
      <c r="U189" s="471">
        <v>0.0</v>
      </c>
      <c r="V189" s="506"/>
      <c r="W189" s="506"/>
      <c r="X189" s="506"/>
      <c r="Y189" s="399"/>
      <c r="Z189" s="399"/>
      <c r="AA189" s="401"/>
      <c r="AB189" s="401"/>
      <c r="AC189" s="401"/>
      <c r="AD189" s="401"/>
      <c r="AE189" s="401"/>
      <c r="AF189" s="401"/>
    </row>
    <row r="190" ht="15.75" customHeight="1">
      <c r="A190" s="436">
        <v>2.0</v>
      </c>
      <c r="B190" s="436" t="s">
        <v>1423</v>
      </c>
      <c r="C190" s="572">
        <v>1.0</v>
      </c>
      <c r="D190" s="572"/>
      <c r="E190" s="572"/>
      <c r="F190" s="399"/>
      <c r="G190" s="399"/>
      <c r="H190" s="399"/>
      <c r="I190" s="399" t="s">
        <v>1430</v>
      </c>
      <c r="J190" s="471"/>
      <c r="K190" s="471"/>
      <c r="L190" s="471"/>
      <c r="M190" s="471"/>
      <c r="N190" s="471"/>
      <c r="O190" s="471"/>
      <c r="P190" s="471"/>
      <c r="Q190" s="471">
        <v>848474.3850310749</v>
      </c>
      <c r="R190" s="471"/>
      <c r="S190" s="471">
        <v>848474.3850310749</v>
      </c>
      <c r="T190" s="471">
        <v>127300.0</v>
      </c>
      <c r="U190" s="471">
        <v>975774.3850310749</v>
      </c>
      <c r="V190" s="506"/>
      <c r="W190" s="506"/>
      <c r="X190" s="506"/>
      <c r="Y190" s="399"/>
      <c r="Z190" s="399"/>
      <c r="AA190" s="401"/>
      <c r="AB190" s="401"/>
      <c r="AC190" s="401"/>
      <c r="AD190" s="401"/>
      <c r="AE190" s="401"/>
      <c r="AF190" s="401"/>
    </row>
    <row r="191" ht="15.75" customHeight="1">
      <c r="A191" s="436">
        <v>2.0</v>
      </c>
      <c r="B191" s="436" t="s">
        <v>1423</v>
      </c>
      <c r="C191" s="572">
        <v>1.0</v>
      </c>
      <c r="D191" s="572"/>
      <c r="E191" s="572"/>
      <c r="F191" s="399"/>
      <c r="G191" s="399"/>
      <c r="H191" s="399"/>
      <c r="I191" s="399" t="s">
        <v>1431</v>
      </c>
      <c r="J191" s="471"/>
      <c r="K191" s="471"/>
      <c r="L191" s="471">
        <v>0.0</v>
      </c>
      <c r="M191" s="471"/>
      <c r="N191" s="471"/>
      <c r="O191" s="471"/>
      <c r="P191" s="471"/>
      <c r="Q191" s="471"/>
      <c r="R191" s="471"/>
      <c r="S191" s="471">
        <v>0.0</v>
      </c>
      <c r="T191" s="471">
        <v>0.0</v>
      </c>
      <c r="U191" s="471">
        <v>0.0</v>
      </c>
      <c r="V191" s="506"/>
      <c r="W191" s="506"/>
      <c r="X191" s="506"/>
      <c r="Y191" s="399"/>
      <c r="Z191" s="399"/>
      <c r="AA191" s="401"/>
      <c r="AB191" s="401"/>
      <c r="AC191" s="401"/>
      <c r="AD191" s="401"/>
      <c r="AE191" s="401"/>
      <c r="AF191" s="401"/>
    </row>
    <row r="192" ht="15.75" customHeight="1">
      <c r="A192" s="436">
        <v>2.0</v>
      </c>
      <c r="B192" s="436" t="s">
        <v>1423</v>
      </c>
      <c r="C192" s="572">
        <v>1.0</v>
      </c>
      <c r="D192" s="572"/>
      <c r="E192" s="572"/>
      <c r="F192" s="399"/>
      <c r="G192" s="399"/>
      <c r="H192" s="399"/>
      <c r="I192" s="399" t="s">
        <v>1432</v>
      </c>
      <c r="J192" s="471"/>
      <c r="K192" s="471"/>
      <c r="L192" s="471">
        <v>16888.771067826667</v>
      </c>
      <c r="M192" s="471"/>
      <c r="N192" s="471"/>
      <c r="O192" s="471"/>
      <c r="P192" s="471"/>
      <c r="Q192" s="471"/>
      <c r="R192" s="471"/>
      <c r="S192" s="471">
        <v>16888.771067826667</v>
      </c>
      <c r="T192" s="471">
        <v>4200.0</v>
      </c>
      <c r="U192" s="471">
        <v>21088.771067826667</v>
      </c>
      <c r="V192" s="506"/>
      <c r="W192" s="506"/>
      <c r="X192" s="506"/>
      <c r="Y192" s="399"/>
      <c r="Z192" s="399"/>
      <c r="AA192" s="401"/>
      <c r="AB192" s="401"/>
      <c r="AC192" s="401"/>
      <c r="AD192" s="401"/>
      <c r="AE192" s="401"/>
      <c r="AF192" s="401"/>
    </row>
    <row r="193" ht="15.75" customHeight="1">
      <c r="A193" s="436"/>
      <c r="B193" s="436"/>
      <c r="C193" s="572"/>
      <c r="D193" s="572"/>
      <c r="E193" s="572"/>
      <c r="F193" s="399"/>
      <c r="G193" s="399"/>
      <c r="H193" s="399"/>
      <c r="I193" s="399"/>
      <c r="J193" s="471"/>
      <c r="K193" s="471"/>
      <c r="L193" s="471"/>
      <c r="M193" s="471"/>
      <c r="N193" s="471"/>
      <c r="O193" s="471"/>
      <c r="P193" s="471"/>
      <c r="Q193" s="471"/>
      <c r="R193" s="471"/>
      <c r="S193" s="471"/>
      <c r="T193" s="471"/>
      <c r="U193" s="471"/>
      <c r="V193" s="506"/>
      <c r="W193" s="506"/>
      <c r="X193" s="506"/>
      <c r="Y193" s="399"/>
      <c r="Z193" s="399"/>
      <c r="AA193" s="401"/>
      <c r="AB193" s="401"/>
      <c r="AC193" s="401"/>
      <c r="AD193" s="401"/>
      <c r="AE193" s="401"/>
      <c r="AF193" s="401"/>
    </row>
    <row r="194" ht="15.75" customHeight="1">
      <c r="A194" s="578"/>
      <c r="B194" s="413"/>
      <c r="C194" s="579"/>
      <c r="D194" s="579"/>
      <c r="E194" s="579"/>
      <c r="F194" s="413"/>
      <c r="G194" s="413"/>
      <c r="H194" s="580" t="s">
        <v>1433</v>
      </c>
      <c r="I194" s="413"/>
      <c r="J194" s="581">
        <v>4659175.847107883</v>
      </c>
      <c r="K194" s="581">
        <v>0.0</v>
      </c>
      <c r="L194" s="581">
        <v>16888.771067826667</v>
      </c>
      <c r="M194" s="581">
        <v>0.0</v>
      </c>
      <c r="N194" s="581">
        <v>0.0</v>
      </c>
      <c r="O194" s="581">
        <v>0.0</v>
      </c>
      <c r="P194" s="581">
        <v>0.0</v>
      </c>
      <c r="Q194" s="581">
        <v>848474.3850310749</v>
      </c>
      <c r="R194" s="581">
        <v>2626842.9142481657</v>
      </c>
      <c r="S194" s="581">
        <v>8151381.9174549505</v>
      </c>
      <c r="T194" s="581">
        <v>1224300.0</v>
      </c>
      <c r="U194" s="581">
        <v>9375681.917454949</v>
      </c>
      <c r="V194" s="582">
        <v>118155.21322965721</v>
      </c>
      <c r="W194" s="582">
        <v>0.0</v>
      </c>
      <c r="X194" s="582">
        <v>0.0</v>
      </c>
      <c r="Y194" s="413"/>
      <c r="Z194" s="413"/>
      <c r="AA194" s="419"/>
      <c r="AB194" s="419"/>
      <c r="AC194" s="419"/>
      <c r="AD194" s="419"/>
      <c r="AE194" s="419"/>
      <c r="AF194" s="419"/>
    </row>
    <row r="195" ht="15.75" customHeight="1">
      <c r="A195" s="436"/>
      <c r="B195" s="399"/>
      <c r="C195" s="572"/>
      <c r="D195" s="572"/>
      <c r="E195" s="572"/>
      <c r="F195" s="399"/>
      <c r="G195" s="399"/>
      <c r="H195" s="399"/>
      <c r="I195" s="399"/>
      <c r="J195" s="471"/>
      <c r="K195" s="471"/>
      <c r="L195" s="471"/>
      <c r="M195" s="471"/>
      <c r="N195" s="471"/>
      <c r="O195" s="471"/>
      <c r="P195" s="471"/>
      <c r="Q195" s="471"/>
      <c r="R195" s="471"/>
      <c r="S195" s="471"/>
      <c r="T195" s="471"/>
      <c r="U195" s="471"/>
      <c r="V195" s="506"/>
      <c r="W195" s="506"/>
      <c r="X195" s="506"/>
      <c r="Y195" s="399"/>
      <c r="Z195" s="399"/>
      <c r="AA195" s="401"/>
      <c r="AB195" s="401"/>
      <c r="AC195" s="401"/>
      <c r="AD195" s="401"/>
      <c r="AE195" s="401"/>
      <c r="AF195" s="401"/>
    </row>
    <row r="196" ht="15.75" customHeight="1">
      <c r="A196" s="436"/>
      <c r="B196" s="399"/>
      <c r="C196" s="572"/>
      <c r="D196" s="572"/>
      <c r="E196" s="572"/>
      <c r="F196" s="399"/>
      <c r="G196" s="399"/>
      <c r="H196" s="413" t="s">
        <v>1434</v>
      </c>
      <c r="I196" s="399"/>
      <c r="J196" s="471"/>
      <c r="K196" s="471"/>
      <c r="L196" s="471"/>
      <c r="M196" s="471"/>
      <c r="N196" s="471"/>
      <c r="O196" s="471"/>
      <c r="P196" s="471"/>
      <c r="Q196" s="471"/>
      <c r="R196" s="471"/>
      <c r="S196" s="471"/>
      <c r="T196" s="471"/>
      <c r="U196" s="471"/>
      <c r="V196" s="506"/>
      <c r="W196" s="506"/>
      <c r="X196" s="506"/>
      <c r="Y196" s="399"/>
      <c r="Z196" s="399"/>
      <c r="AA196" s="401"/>
      <c r="AB196" s="401"/>
      <c r="AC196" s="401"/>
      <c r="AD196" s="401"/>
      <c r="AE196" s="401"/>
      <c r="AF196" s="401"/>
    </row>
    <row r="197" ht="15.75" customHeight="1">
      <c r="A197" s="436"/>
      <c r="B197" s="399"/>
      <c r="C197" s="572"/>
      <c r="D197" s="572"/>
      <c r="E197" s="572"/>
      <c r="F197" s="399"/>
      <c r="G197" s="399"/>
      <c r="H197" s="399"/>
      <c r="I197" s="399"/>
      <c r="J197" s="471"/>
      <c r="K197" s="471"/>
      <c r="L197" s="471"/>
      <c r="M197" s="471"/>
      <c r="N197" s="471"/>
      <c r="O197" s="471"/>
      <c r="P197" s="471"/>
      <c r="Q197" s="471"/>
      <c r="R197" s="471"/>
      <c r="S197" s="471"/>
      <c r="T197" s="471"/>
      <c r="U197" s="471"/>
      <c r="V197" s="506"/>
      <c r="W197" s="506"/>
      <c r="X197" s="506"/>
      <c r="Y197" s="399"/>
      <c r="Z197" s="399"/>
      <c r="AA197" s="401"/>
      <c r="AB197" s="401"/>
      <c r="AC197" s="401"/>
      <c r="AD197" s="401"/>
      <c r="AE197" s="401"/>
      <c r="AF197" s="401"/>
    </row>
    <row r="198" ht="15.75" customHeight="1">
      <c r="A198" s="436">
        <v>2.0</v>
      </c>
      <c r="B198" s="436" t="s">
        <v>1436</v>
      </c>
      <c r="C198" s="572"/>
      <c r="D198" s="572">
        <v>0.5</v>
      </c>
      <c r="E198" s="572">
        <f t="shared" ref="E198:E199" si="2">1-D198</f>
        <v>0.5</v>
      </c>
      <c r="F198" s="399"/>
      <c r="G198" s="399"/>
      <c r="H198" s="550" t="s">
        <v>1516</v>
      </c>
      <c r="I198" s="550"/>
      <c r="J198" s="471"/>
      <c r="K198" s="471">
        <v>8902125.0</v>
      </c>
      <c r="L198" s="471">
        <v>1476125.0</v>
      </c>
      <c r="M198" s="471"/>
      <c r="N198" s="471"/>
      <c r="O198" s="471"/>
      <c r="P198" s="471">
        <v>9340250.0</v>
      </c>
      <c r="Q198" s="471"/>
      <c r="R198" s="471"/>
      <c r="S198" s="471">
        <v>1.97185E7</v>
      </c>
      <c r="T198" s="471">
        <v>6008600.0</v>
      </c>
      <c r="U198" s="471">
        <v>2.57271E7</v>
      </c>
      <c r="V198" s="506"/>
      <c r="W198" s="506"/>
      <c r="X198" s="506"/>
      <c r="Y198" s="399"/>
      <c r="Z198" s="399"/>
      <c r="AA198" s="401"/>
      <c r="AB198" s="401"/>
      <c r="AC198" s="401"/>
      <c r="AD198" s="401"/>
      <c r="AE198" s="401"/>
      <c r="AF198" s="401"/>
    </row>
    <row r="199" ht="15.75" customHeight="1">
      <c r="A199" s="436">
        <v>2.0</v>
      </c>
      <c r="B199" s="436" t="s">
        <v>1436</v>
      </c>
      <c r="C199" s="572"/>
      <c r="D199" s="572">
        <v>0.5</v>
      </c>
      <c r="E199" s="572">
        <f t="shared" si="2"/>
        <v>0.5</v>
      </c>
      <c r="F199" s="399"/>
      <c r="G199" s="399"/>
      <c r="H199" s="400" t="s">
        <v>1517</v>
      </c>
      <c r="I199" s="400"/>
      <c r="J199" s="471"/>
      <c r="K199" s="471"/>
      <c r="L199" s="471"/>
      <c r="M199" s="471"/>
      <c r="N199" s="471"/>
      <c r="O199" s="471"/>
      <c r="P199" s="471"/>
      <c r="Q199" s="471"/>
      <c r="R199" s="471"/>
      <c r="S199" s="471">
        <v>0.0</v>
      </c>
      <c r="T199" s="471">
        <v>0.0</v>
      </c>
      <c r="U199" s="471">
        <v>0.0</v>
      </c>
      <c r="V199" s="506"/>
      <c r="W199" s="506"/>
      <c r="X199" s="506"/>
      <c r="Y199" s="399"/>
      <c r="Z199" s="399"/>
      <c r="AA199" s="401"/>
      <c r="AB199" s="401"/>
      <c r="AC199" s="401"/>
      <c r="AD199" s="401"/>
      <c r="AE199" s="401"/>
      <c r="AF199" s="401"/>
    </row>
    <row r="200" ht="15.75" customHeight="1">
      <c r="A200" s="436">
        <v>2.0</v>
      </c>
      <c r="B200" s="436" t="s">
        <v>1436</v>
      </c>
      <c r="C200" s="572">
        <v>1.0</v>
      </c>
      <c r="D200" s="572">
        <v>0.0</v>
      </c>
      <c r="E200" s="572">
        <v>0.0</v>
      </c>
      <c r="F200" s="399"/>
      <c r="G200" s="399"/>
      <c r="H200" s="399" t="s">
        <v>1518</v>
      </c>
      <c r="I200" s="399"/>
      <c r="J200" s="471"/>
      <c r="K200" s="471">
        <v>773782.876300923</v>
      </c>
      <c r="L200" s="471">
        <v>1600000.0</v>
      </c>
      <c r="M200" s="471"/>
      <c r="N200" s="471"/>
      <c r="O200" s="471"/>
      <c r="P200" s="471"/>
      <c r="Q200" s="471"/>
      <c r="R200" s="471"/>
      <c r="S200" s="471">
        <v>2373782.876300923</v>
      </c>
      <c r="T200" s="471">
        <v>584500.0</v>
      </c>
      <c r="U200" s="471">
        <v>2958282.876300923</v>
      </c>
      <c r="V200" s="506"/>
      <c r="W200" s="506">
        <v>11520.0</v>
      </c>
      <c r="X200" s="506"/>
      <c r="Y200" s="399"/>
      <c r="Z200" s="399"/>
      <c r="AA200" s="401"/>
      <c r="AB200" s="401"/>
      <c r="AC200" s="401"/>
      <c r="AD200" s="401"/>
      <c r="AE200" s="401"/>
      <c r="AF200" s="401"/>
    </row>
    <row r="201" ht="15.75" customHeight="1">
      <c r="A201" s="436">
        <v>2.0</v>
      </c>
      <c r="B201" s="436" t="s">
        <v>1436</v>
      </c>
      <c r="C201" s="572"/>
      <c r="D201" s="572">
        <v>1.0</v>
      </c>
      <c r="E201" s="572">
        <f t="shared" ref="E201:E202" si="3">1-D201</f>
        <v>0</v>
      </c>
      <c r="F201" s="399"/>
      <c r="G201" s="399"/>
      <c r="H201" s="399" t="s">
        <v>1519</v>
      </c>
      <c r="I201" s="399"/>
      <c r="J201" s="471"/>
      <c r="K201" s="471">
        <v>351391.1972551111</v>
      </c>
      <c r="L201" s="471">
        <v>525000.0</v>
      </c>
      <c r="M201" s="471"/>
      <c r="N201" s="471"/>
      <c r="O201" s="471"/>
      <c r="P201" s="471"/>
      <c r="Q201" s="471"/>
      <c r="R201" s="471"/>
      <c r="S201" s="471">
        <v>876391.1972551111</v>
      </c>
      <c r="T201" s="471">
        <v>215000.0</v>
      </c>
      <c r="U201" s="471">
        <v>1091391.197255111</v>
      </c>
      <c r="V201" s="506"/>
      <c r="W201" s="506">
        <v>5760.0</v>
      </c>
      <c r="X201" s="506"/>
      <c r="Y201" s="399"/>
      <c r="Z201" s="399"/>
      <c r="AA201" s="401"/>
      <c r="AB201" s="401"/>
      <c r="AC201" s="401"/>
      <c r="AD201" s="401"/>
      <c r="AE201" s="401"/>
      <c r="AF201" s="401"/>
    </row>
    <row r="202" ht="15.75" customHeight="1">
      <c r="A202" s="436">
        <v>2.0</v>
      </c>
      <c r="B202" s="436" t="s">
        <v>1436</v>
      </c>
      <c r="C202" s="572"/>
      <c r="D202" s="572">
        <v>0.0</v>
      </c>
      <c r="E202" s="572">
        <f t="shared" si="3"/>
        <v>1</v>
      </c>
      <c r="F202" s="399"/>
      <c r="G202" s="399"/>
      <c r="H202" s="399" t="s">
        <v>1520</v>
      </c>
      <c r="I202" s="399"/>
      <c r="J202" s="471"/>
      <c r="K202" s="471">
        <v>351391.1972551111</v>
      </c>
      <c r="L202" s="471">
        <v>525000.0</v>
      </c>
      <c r="M202" s="471"/>
      <c r="N202" s="471"/>
      <c r="O202" s="471"/>
      <c r="P202" s="471"/>
      <c r="Q202" s="471"/>
      <c r="R202" s="471"/>
      <c r="S202" s="471">
        <v>876391.1972551111</v>
      </c>
      <c r="T202" s="471">
        <v>215000.0</v>
      </c>
      <c r="U202" s="471">
        <v>1091391.197255111</v>
      </c>
      <c r="V202" s="506"/>
      <c r="W202" s="506">
        <v>5760.0</v>
      </c>
      <c r="X202" s="506"/>
      <c r="Y202" s="399"/>
      <c r="Z202" s="399"/>
      <c r="AA202" s="401"/>
      <c r="AB202" s="401"/>
      <c r="AC202" s="401"/>
      <c r="AD202" s="401"/>
      <c r="AE202" s="401"/>
      <c r="AF202" s="401"/>
    </row>
    <row r="203" ht="15.75" customHeight="1">
      <c r="A203" s="436">
        <v>2.0</v>
      </c>
      <c r="B203" s="436" t="s">
        <v>1436</v>
      </c>
      <c r="C203" s="572">
        <v>1.0</v>
      </c>
      <c r="D203" s="572"/>
      <c r="E203" s="572"/>
      <c r="F203" s="399"/>
      <c r="G203" s="399"/>
      <c r="H203" s="399" t="s">
        <v>1521</v>
      </c>
      <c r="I203" s="399"/>
      <c r="J203" s="471">
        <v>331734.420408</v>
      </c>
      <c r="K203" s="471"/>
      <c r="L203" s="471"/>
      <c r="M203" s="471"/>
      <c r="N203" s="471"/>
      <c r="O203" s="471"/>
      <c r="P203" s="471"/>
      <c r="Q203" s="471"/>
      <c r="R203" s="471"/>
      <c r="S203" s="471">
        <v>331734.420408</v>
      </c>
      <c r="T203" s="471">
        <v>49800.0</v>
      </c>
      <c r="U203" s="471">
        <v>381534.420408</v>
      </c>
      <c r="V203" s="469">
        <v>4880.0</v>
      </c>
      <c r="W203" s="506"/>
      <c r="X203" s="506"/>
      <c r="Y203" s="399"/>
      <c r="Z203" s="399"/>
      <c r="AA203" s="401"/>
      <c r="AB203" s="401"/>
      <c r="AC203" s="401"/>
      <c r="AD203" s="401"/>
      <c r="AE203" s="401"/>
      <c r="AF203" s="401"/>
    </row>
    <row r="204" ht="15.75" customHeight="1">
      <c r="A204" s="436">
        <v>2.0</v>
      </c>
      <c r="B204" s="436" t="s">
        <v>1436</v>
      </c>
      <c r="C204" s="572">
        <v>1.0</v>
      </c>
      <c r="D204" s="572"/>
      <c r="E204" s="572"/>
      <c r="F204" s="399"/>
      <c r="G204" s="399"/>
      <c r="H204" s="399" t="s">
        <v>1522</v>
      </c>
      <c r="I204" s="399"/>
      <c r="J204" s="471">
        <v>116901.16153846154</v>
      </c>
      <c r="K204" s="471"/>
      <c r="L204" s="471"/>
      <c r="M204" s="471"/>
      <c r="N204" s="471"/>
      <c r="O204" s="471"/>
      <c r="P204" s="471"/>
      <c r="Q204" s="471"/>
      <c r="R204" s="471"/>
      <c r="S204" s="471">
        <v>116901.16153846154</v>
      </c>
      <c r="T204" s="471">
        <v>17500.0</v>
      </c>
      <c r="U204" s="471">
        <v>134401.16153846154</v>
      </c>
      <c r="V204" s="506">
        <v>640.0</v>
      </c>
      <c r="W204" s="506"/>
      <c r="X204" s="506"/>
      <c r="Y204" s="399"/>
      <c r="Z204" s="399"/>
      <c r="AA204" s="401"/>
      <c r="AB204" s="401"/>
      <c r="AC204" s="401"/>
      <c r="AD204" s="401"/>
      <c r="AE204" s="401"/>
      <c r="AF204" s="401"/>
    </row>
    <row r="205" ht="15.75" customHeight="1">
      <c r="A205" s="436">
        <v>2.0</v>
      </c>
      <c r="B205" s="436" t="s">
        <v>1436</v>
      </c>
      <c r="C205" s="572">
        <v>1.0</v>
      </c>
      <c r="D205" s="572"/>
      <c r="E205" s="572"/>
      <c r="F205" s="399"/>
      <c r="G205" s="399"/>
      <c r="H205" s="399" t="s">
        <v>1523</v>
      </c>
      <c r="I205" s="399"/>
      <c r="J205" s="471">
        <v>754270.246651923</v>
      </c>
      <c r="K205" s="471"/>
      <c r="L205" s="471"/>
      <c r="M205" s="471"/>
      <c r="N205" s="471"/>
      <c r="O205" s="471"/>
      <c r="P205" s="471"/>
      <c r="Q205" s="471"/>
      <c r="R205" s="471"/>
      <c r="S205" s="471">
        <v>754270.246651923</v>
      </c>
      <c r="T205" s="471">
        <v>113100.0</v>
      </c>
      <c r="U205" s="471">
        <v>867370.246651923</v>
      </c>
      <c r="V205" s="506">
        <v>12880.0</v>
      </c>
      <c r="W205" s="506"/>
      <c r="X205" s="506"/>
      <c r="Y205" s="399"/>
      <c r="Z205" s="399"/>
      <c r="AA205" s="401"/>
      <c r="AB205" s="401"/>
      <c r="AC205" s="401"/>
      <c r="AD205" s="401"/>
      <c r="AE205" s="401"/>
      <c r="AF205" s="401"/>
    </row>
    <row r="206" ht="15.75" customHeight="1">
      <c r="A206" s="436">
        <v>2.0</v>
      </c>
      <c r="B206" s="436" t="s">
        <v>1436</v>
      </c>
      <c r="C206" s="572">
        <v>1.0</v>
      </c>
      <c r="D206" s="572"/>
      <c r="E206" s="572"/>
      <c r="F206" s="399"/>
      <c r="G206" s="399"/>
      <c r="H206" s="399" t="s">
        <v>1524</v>
      </c>
      <c r="I206" s="399"/>
      <c r="J206" s="471"/>
      <c r="K206" s="471">
        <v>947438.7487670429</v>
      </c>
      <c r="L206" s="471"/>
      <c r="M206" s="471"/>
      <c r="N206" s="471"/>
      <c r="O206" s="471"/>
      <c r="P206" s="471"/>
      <c r="Q206" s="471"/>
      <c r="R206" s="471"/>
      <c r="S206" s="471">
        <v>947438.7487670429</v>
      </c>
      <c r="T206" s="471">
        <v>225900.0</v>
      </c>
      <c r="U206" s="471">
        <v>1173338.748767043</v>
      </c>
      <c r="V206" s="506"/>
      <c r="W206" s="506">
        <v>13440.0</v>
      </c>
      <c r="X206" s="506"/>
      <c r="Y206" s="399"/>
      <c r="Z206" s="399"/>
      <c r="AA206" s="401"/>
      <c r="AB206" s="401"/>
      <c r="AC206" s="401"/>
      <c r="AD206" s="401"/>
      <c r="AE206" s="401"/>
      <c r="AF206" s="401"/>
    </row>
    <row r="207" ht="15.75" customHeight="1">
      <c r="A207" s="436"/>
      <c r="B207" s="399"/>
      <c r="C207" s="572"/>
      <c r="D207" s="572"/>
      <c r="E207" s="572"/>
      <c r="F207" s="399"/>
      <c r="G207" s="399"/>
      <c r="H207" s="399"/>
      <c r="I207" s="399"/>
      <c r="J207" s="471"/>
      <c r="K207" s="471"/>
      <c r="L207" s="471"/>
      <c r="M207" s="471"/>
      <c r="N207" s="471"/>
      <c r="O207" s="471"/>
      <c r="P207" s="471"/>
      <c r="Q207" s="471"/>
      <c r="R207" s="471"/>
      <c r="S207" s="471"/>
      <c r="T207" s="471"/>
      <c r="U207" s="471"/>
      <c r="V207" s="506"/>
      <c r="W207" s="506"/>
      <c r="X207" s="506"/>
      <c r="Y207" s="399"/>
      <c r="Z207" s="399"/>
      <c r="AA207" s="401"/>
      <c r="AB207" s="401"/>
      <c r="AC207" s="401"/>
      <c r="AD207" s="401"/>
      <c r="AE207" s="401"/>
      <c r="AF207" s="401"/>
    </row>
    <row r="208" ht="15.75" customHeight="1">
      <c r="A208" s="578"/>
      <c r="B208" s="413"/>
      <c r="C208" s="579"/>
      <c r="D208" s="579"/>
      <c r="E208" s="579"/>
      <c r="F208" s="413"/>
      <c r="G208" s="413"/>
      <c r="H208" s="413" t="s">
        <v>1489</v>
      </c>
      <c r="I208" s="413"/>
      <c r="J208" s="581">
        <v>1202905.8285983847</v>
      </c>
      <c r="K208" s="581">
        <v>1.1326129019578187E7</v>
      </c>
      <c r="L208" s="581">
        <v>4126125.0</v>
      </c>
      <c r="M208" s="581">
        <v>0.0</v>
      </c>
      <c r="N208" s="581">
        <v>0.0</v>
      </c>
      <c r="O208" s="581">
        <v>0.0</v>
      </c>
      <c r="P208" s="581">
        <v>9340250.0</v>
      </c>
      <c r="Q208" s="581">
        <v>0.0</v>
      </c>
      <c r="R208" s="581">
        <v>0.0</v>
      </c>
      <c r="S208" s="581">
        <v>2.5995409848176576E7</v>
      </c>
      <c r="T208" s="581">
        <v>7429400.0</v>
      </c>
      <c r="U208" s="581">
        <v>3.3424809848176576E7</v>
      </c>
      <c r="V208" s="582">
        <v>18400.0</v>
      </c>
      <c r="W208" s="582">
        <v>36480.0</v>
      </c>
      <c r="X208" s="582">
        <v>0.0</v>
      </c>
      <c r="Y208" s="413"/>
      <c r="Z208" s="413"/>
      <c r="AA208" s="419"/>
      <c r="AB208" s="419"/>
      <c r="AC208" s="419"/>
      <c r="AD208" s="419"/>
      <c r="AE208" s="419"/>
      <c r="AF208" s="419"/>
    </row>
    <row r="209" ht="15.75" customHeight="1">
      <c r="A209" s="436"/>
      <c r="B209" s="399"/>
      <c r="C209" s="572"/>
      <c r="D209" s="572"/>
      <c r="E209" s="572"/>
      <c r="F209" s="399"/>
      <c r="G209" s="399"/>
      <c r="H209" s="399"/>
      <c r="I209" s="399"/>
      <c r="J209" s="471"/>
      <c r="K209" s="471"/>
      <c r="L209" s="471"/>
      <c r="M209" s="471"/>
      <c r="N209" s="471"/>
      <c r="O209" s="471"/>
      <c r="P209" s="471"/>
      <c r="Q209" s="471"/>
      <c r="R209" s="471"/>
      <c r="S209" s="471"/>
      <c r="T209" s="471"/>
      <c r="U209" s="471"/>
      <c r="V209" s="506"/>
      <c r="W209" s="506"/>
      <c r="X209" s="506"/>
      <c r="Y209" s="399"/>
      <c r="Z209" s="399"/>
      <c r="AA209" s="401"/>
      <c r="AB209" s="401"/>
      <c r="AC209" s="401"/>
      <c r="AD209" s="401"/>
      <c r="AE209" s="401"/>
      <c r="AF209" s="401"/>
    </row>
    <row r="210" ht="15.75" customHeight="1">
      <c r="A210" s="436"/>
      <c r="B210" s="399"/>
      <c r="C210" s="572"/>
      <c r="D210" s="572"/>
      <c r="E210" s="572"/>
      <c r="F210" s="399"/>
      <c r="G210" s="399"/>
      <c r="H210" s="413" t="s">
        <v>1490</v>
      </c>
      <c r="I210" s="399"/>
      <c r="J210" s="471"/>
      <c r="K210" s="471"/>
      <c r="L210" s="471"/>
      <c r="M210" s="471"/>
      <c r="N210" s="471"/>
      <c r="O210" s="471"/>
      <c r="P210" s="471"/>
      <c r="Q210" s="471"/>
      <c r="R210" s="471"/>
      <c r="S210" s="471"/>
      <c r="T210" s="471"/>
      <c r="U210" s="471"/>
      <c r="V210" s="506"/>
      <c r="W210" s="506"/>
      <c r="X210" s="506"/>
      <c r="Y210" s="399"/>
      <c r="Z210" s="399"/>
      <c r="AA210" s="401"/>
      <c r="AB210" s="401"/>
      <c r="AC210" s="401"/>
      <c r="AD210" s="401"/>
      <c r="AE210" s="401"/>
      <c r="AF210" s="401"/>
    </row>
    <row r="211" ht="15.75" customHeight="1">
      <c r="A211" s="436"/>
      <c r="B211" s="399"/>
      <c r="C211" s="572"/>
      <c r="D211" s="572"/>
      <c r="E211" s="572"/>
      <c r="F211" s="399"/>
      <c r="G211" s="399"/>
      <c r="H211" s="399"/>
      <c r="I211" s="399"/>
      <c r="J211" s="471"/>
      <c r="K211" s="471"/>
      <c r="L211" s="471"/>
      <c r="M211" s="471"/>
      <c r="N211" s="471"/>
      <c r="O211" s="471"/>
      <c r="P211" s="471"/>
      <c r="Q211" s="471"/>
      <c r="R211" s="471"/>
      <c r="S211" s="471"/>
      <c r="T211" s="471"/>
      <c r="U211" s="471"/>
      <c r="V211" s="506"/>
      <c r="W211" s="506"/>
      <c r="X211" s="506"/>
      <c r="Y211" s="399"/>
      <c r="Z211" s="399"/>
      <c r="AA211" s="401"/>
      <c r="AB211" s="401"/>
      <c r="AC211" s="401"/>
      <c r="AD211" s="401"/>
      <c r="AE211" s="401"/>
      <c r="AF211" s="401"/>
    </row>
    <row r="212" ht="15.75" customHeight="1">
      <c r="A212" s="436">
        <v>2.0</v>
      </c>
      <c r="B212" s="436" t="s">
        <v>1491</v>
      </c>
      <c r="C212" s="572">
        <v>1.0</v>
      </c>
      <c r="D212" s="572"/>
      <c r="E212" s="572"/>
      <c r="F212" s="399"/>
      <c r="G212" s="399"/>
      <c r="H212" s="399" t="s">
        <v>776</v>
      </c>
      <c r="I212" s="399" t="s">
        <v>1424</v>
      </c>
      <c r="J212" s="471">
        <v>1.5093537277428005E7</v>
      </c>
      <c r="K212" s="471"/>
      <c r="L212" s="471"/>
      <c r="M212" s="471"/>
      <c r="N212" s="471"/>
      <c r="O212" s="471"/>
      <c r="P212" s="471"/>
      <c r="Q212" s="471"/>
      <c r="R212" s="471"/>
      <c r="S212" s="471">
        <v>1.5093537277428005E7</v>
      </c>
      <c r="T212" s="471">
        <v>2264000.0</v>
      </c>
      <c r="U212" s="471">
        <v>1.7357537277428005E7</v>
      </c>
      <c r="V212" s="506">
        <v>300570.27926842624</v>
      </c>
      <c r="W212" s="506"/>
      <c r="X212" s="506"/>
      <c r="Y212" s="399"/>
      <c r="Z212" s="399"/>
      <c r="AA212" s="401"/>
      <c r="AB212" s="401"/>
      <c r="AC212" s="401"/>
      <c r="AD212" s="401"/>
      <c r="AE212" s="401"/>
      <c r="AF212" s="401"/>
    </row>
    <row r="213" ht="15.75" customHeight="1">
      <c r="A213" s="436">
        <v>2.0</v>
      </c>
      <c r="B213" s="436" t="s">
        <v>1491</v>
      </c>
      <c r="C213" s="572">
        <v>1.0</v>
      </c>
      <c r="D213" s="572"/>
      <c r="E213" s="572"/>
      <c r="F213" s="399"/>
      <c r="G213" s="399"/>
      <c r="H213" s="399" t="s">
        <v>776</v>
      </c>
      <c r="I213" s="399" t="s">
        <v>1492</v>
      </c>
      <c r="J213" s="471">
        <v>1.131043409238045E7</v>
      </c>
      <c r="K213" s="471"/>
      <c r="L213" s="471"/>
      <c r="M213" s="471"/>
      <c r="N213" s="471"/>
      <c r="O213" s="471"/>
      <c r="P213" s="471"/>
      <c r="Q213" s="471"/>
      <c r="R213" s="471"/>
      <c r="S213" s="471">
        <v>1.131043409238045E7</v>
      </c>
      <c r="T213" s="471">
        <v>1696600.0</v>
      </c>
      <c r="U213" s="471">
        <v>1.300703409238045E7</v>
      </c>
      <c r="V213" s="506">
        <v>157540.28430620962</v>
      </c>
      <c r="W213" s="506"/>
      <c r="X213" s="506"/>
      <c r="Y213" s="399"/>
      <c r="Z213" s="399"/>
      <c r="AA213" s="401"/>
      <c r="AB213" s="401"/>
      <c r="AC213" s="401"/>
      <c r="AD213" s="401"/>
      <c r="AE213" s="401"/>
      <c r="AF213" s="401"/>
    </row>
    <row r="214" ht="15.75" customHeight="1">
      <c r="A214" s="436">
        <v>2.0</v>
      </c>
      <c r="B214" s="436" t="s">
        <v>1491</v>
      </c>
      <c r="C214" s="572">
        <v>1.0</v>
      </c>
      <c r="D214" s="572"/>
      <c r="E214" s="572"/>
      <c r="F214" s="399"/>
      <c r="G214" s="399"/>
      <c r="H214" s="399" t="s">
        <v>776</v>
      </c>
      <c r="I214" s="399" t="s">
        <v>1425</v>
      </c>
      <c r="J214" s="471">
        <v>3674302.404056511</v>
      </c>
      <c r="K214" s="471"/>
      <c r="L214" s="471"/>
      <c r="M214" s="471"/>
      <c r="N214" s="471"/>
      <c r="O214" s="471"/>
      <c r="P214" s="471"/>
      <c r="Q214" s="471"/>
      <c r="R214" s="471"/>
      <c r="S214" s="471">
        <v>3674302.404056511</v>
      </c>
      <c r="T214" s="471">
        <v>551100.0</v>
      </c>
      <c r="U214" s="471">
        <v>4225402.404056511</v>
      </c>
      <c r="V214" s="506">
        <v>149248.69039535648</v>
      </c>
      <c r="W214" s="506"/>
      <c r="X214" s="506"/>
      <c r="Y214" s="399"/>
      <c r="Z214" s="399"/>
      <c r="AA214" s="401"/>
      <c r="AB214" s="401"/>
      <c r="AC214" s="401"/>
      <c r="AD214" s="401"/>
      <c r="AE214" s="401"/>
      <c r="AF214" s="401"/>
    </row>
    <row r="215" ht="15.75" customHeight="1">
      <c r="A215" s="436">
        <v>2.0</v>
      </c>
      <c r="B215" s="436" t="s">
        <v>1491</v>
      </c>
      <c r="C215" s="572">
        <v>1.0</v>
      </c>
      <c r="D215" s="572"/>
      <c r="E215" s="572"/>
      <c r="F215" s="399"/>
      <c r="G215" s="399"/>
      <c r="H215" s="399" t="s">
        <v>776</v>
      </c>
      <c r="I215" s="399" t="s">
        <v>1493</v>
      </c>
      <c r="J215" s="471"/>
      <c r="K215" s="471"/>
      <c r="L215" s="471">
        <v>929325.5150101066</v>
      </c>
      <c r="M215" s="471"/>
      <c r="N215" s="471"/>
      <c r="O215" s="471"/>
      <c r="P215" s="471"/>
      <c r="Q215" s="471"/>
      <c r="R215" s="471"/>
      <c r="S215" s="471">
        <v>929325.5150101066</v>
      </c>
      <c r="T215" s="471">
        <v>232300.0</v>
      </c>
      <c r="U215" s="471">
        <v>1161625.5150101066</v>
      </c>
      <c r="V215" s="506"/>
      <c r="W215" s="506"/>
      <c r="X215" s="506"/>
      <c r="Y215" s="399"/>
      <c r="Z215" s="399"/>
      <c r="AA215" s="401"/>
      <c r="AB215" s="401"/>
      <c r="AC215" s="401"/>
      <c r="AD215" s="401"/>
      <c r="AE215" s="401"/>
      <c r="AF215" s="401"/>
    </row>
    <row r="216" ht="15.75" customHeight="1">
      <c r="A216" s="436">
        <v>2.0</v>
      </c>
      <c r="B216" s="436" t="s">
        <v>1491</v>
      </c>
      <c r="C216" s="572">
        <v>1.0</v>
      </c>
      <c r="D216" s="572"/>
      <c r="E216" s="572"/>
      <c r="F216" s="399"/>
      <c r="G216" s="399"/>
      <c r="H216" s="399" t="s">
        <v>776</v>
      </c>
      <c r="I216" s="399" t="s">
        <v>153</v>
      </c>
      <c r="J216" s="471"/>
      <c r="K216" s="471"/>
      <c r="L216" s="471">
        <v>1286079.6496647769</v>
      </c>
      <c r="M216" s="471"/>
      <c r="N216" s="471"/>
      <c r="O216" s="471"/>
      <c r="P216" s="471"/>
      <c r="Q216" s="471"/>
      <c r="R216" s="471"/>
      <c r="S216" s="471">
        <v>1286079.6496647769</v>
      </c>
      <c r="T216" s="471">
        <v>321500.0</v>
      </c>
      <c r="U216" s="471">
        <v>1607579.6496647769</v>
      </c>
      <c r="V216" s="506"/>
      <c r="W216" s="506"/>
      <c r="X216" s="506"/>
      <c r="Y216" s="399"/>
      <c r="Z216" s="399"/>
      <c r="AA216" s="401"/>
      <c r="AB216" s="401"/>
      <c r="AC216" s="401"/>
      <c r="AD216" s="401"/>
      <c r="AE216" s="401"/>
      <c r="AF216" s="401"/>
    </row>
    <row r="217" ht="15.75" customHeight="1">
      <c r="A217" s="436">
        <v>2.0</v>
      </c>
      <c r="B217" s="436" t="s">
        <v>1491</v>
      </c>
      <c r="C217" s="572">
        <v>1.0</v>
      </c>
      <c r="D217" s="572"/>
      <c r="E217" s="572"/>
      <c r="F217" s="399"/>
      <c r="G217" s="399"/>
      <c r="H217" s="399" t="s">
        <v>776</v>
      </c>
      <c r="I217" s="399" t="s">
        <v>1494</v>
      </c>
      <c r="J217" s="471"/>
      <c r="K217" s="471"/>
      <c r="L217" s="471"/>
      <c r="M217" s="471"/>
      <c r="N217" s="471"/>
      <c r="O217" s="471"/>
      <c r="P217" s="471"/>
      <c r="Q217" s="471"/>
      <c r="R217" s="471">
        <v>385787.37925747444</v>
      </c>
      <c r="S217" s="471">
        <v>385787.37925747444</v>
      </c>
      <c r="T217" s="471">
        <v>57900.0</v>
      </c>
      <c r="U217" s="471">
        <v>443687.37925747444</v>
      </c>
      <c r="V217" s="506"/>
      <c r="W217" s="506"/>
      <c r="X217" s="506"/>
      <c r="Y217" s="399"/>
      <c r="Z217" s="399"/>
      <c r="AA217" s="401"/>
      <c r="AB217" s="401"/>
      <c r="AC217" s="401"/>
      <c r="AD217" s="401"/>
      <c r="AE217" s="401"/>
      <c r="AF217" s="401"/>
    </row>
    <row r="218" ht="15.75" customHeight="1">
      <c r="A218" s="436">
        <v>2.0</v>
      </c>
      <c r="B218" s="436" t="s">
        <v>1491</v>
      </c>
      <c r="C218" s="572">
        <v>1.0</v>
      </c>
      <c r="D218" s="572"/>
      <c r="E218" s="572"/>
      <c r="F218" s="399"/>
      <c r="G218" s="399"/>
      <c r="H218" s="399" t="s">
        <v>776</v>
      </c>
      <c r="I218" s="399" t="s">
        <v>1495</v>
      </c>
      <c r="J218" s="471"/>
      <c r="K218" s="471"/>
      <c r="L218" s="471"/>
      <c r="M218" s="471"/>
      <c r="N218" s="471"/>
      <c r="O218" s="471"/>
      <c r="P218" s="471"/>
      <c r="Q218" s="471"/>
      <c r="R218" s="471">
        <v>385787.37925747444</v>
      </c>
      <c r="S218" s="471">
        <v>385787.37925747444</v>
      </c>
      <c r="T218" s="471">
        <v>57900.0</v>
      </c>
      <c r="U218" s="471">
        <v>443687.37925747444</v>
      </c>
      <c r="V218" s="506"/>
      <c r="W218" s="506"/>
      <c r="X218" s="506"/>
      <c r="Y218" s="399"/>
      <c r="Z218" s="399"/>
      <c r="AA218" s="401"/>
      <c r="AB218" s="401"/>
      <c r="AC218" s="401"/>
      <c r="AD218" s="401"/>
      <c r="AE218" s="401"/>
      <c r="AF218" s="401"/>
    </row>
    <row r="219" ht="15.75" customHeight="1">
      <c r="A219" s="436">
        <v>2.0</v>
      </c>
      <c r="B219" s="436" t="s">
        <v>1491</v>
      </c>
      <c r="C219" s="572">
        <v>1.0</v>
      </c>
      <c r="D219" s="572"/>
      <c r="E219" s="572"/>
      <c r="F219" s="399"/>
      <c r="G219" s="399"/>
      <c r="H219" s="399" t="s">
        <v>776</v>
      </c>
      <c r="I219" s="399" t="s">
        <v>1427</v>
      </c>
      <c r="J219" s="471"/>
      <c r="K219" s="471"/>
      <c r="L219" s="471">
        <v>1.1459322885612847E7</v>
      </c>
      <c r="M219" s="471"/>
      <c r="N219" s="471"/>
      <c r="O219" s="471"/>
      <c r="P219" s="471"/>
      <c r="Q219" s="471"/>
      <c r="R219" s="471"/>
      <c r="S219" s="471">
        <v>1.1459322885612847E7</v>
      </c>
      <c r="T219" s="471">
        <v>2864800.0</v>
      </c>
      <c r="U219" s="471">
        <v>1.4324122885612847E7</v>
      </c>
      <c r="V219" s="506"/>
      <c r="W219" s="506"/>
      <c r="X219" s="506"/>
      <c r="Y219" s="399"/>
      <c r="Z219" s="399"/>
      <c r="AA219" s="401"/>
      <c r="AB219" s="401"/>
      <c r="AC219" s="401"/>
      <c r="AD219" s="401"/>
      <c r="AE219" s="401"/>
      <c r="AF219" s="401"/>
    </row>
    <row r="220" ht="15.75" customHeight="1">
      <c r="A220" s="436">
        <v>2.0</v>
      </c>
      <c r="B220" s="436" t="s">
        <v>1491</v>
      </c>
      <c r="C220" s="572">
        <v>1.0</v>
      </c>
      <c r="D220" s="572"/>
      <c r="E220" s="572"/>
      <c r="F220" s="399"/>
      <c r="G220" s="399"/>
      <c r="H220" s="399" t="s">
        <v>776</v>
      </c>
      <c r="I220" s="399" t="s">
        <v>1428</v>
      </c>
      <c r="J220" s="471"/>
      <c r="K220" s="471"/>
      <c r="L220" s="471"/>
      <c r="M220" s="471"/>
      <c r="N220" s="471"/>
      <c r="O220" s="471"/>
      <c r="P220" s="471"/>
      <c r="Q220" s="471"/>
      <c r="R220" s="471">
        <v>2440339.754681853</v>
      </c>
      <c r="S220" s="471">
        <v>2440339.754681853</v>
      </c>
      <c r="T220" s="471">
        <v>366100.0</v>
      </c>
      <c r="U220" s="471">
        <v>2806439.754681853</v>
      </c>
      <c r="V220" s="506"/>
      <c r="W220" s="506"/>
      <c r="X220" s="506"/>
      <c r="Y220" s="399"/>
      <c r="Z220" s="399"/>
      <c r="AA220" s="401"/>
      <c r="AB220" s="401"/>
      <c r="AC220" s="401"/>
      <c r="AD220" s="401"/>
      <c r="AE220" s="401"/>
      <c r="AF220" s="401"/>
    </row>
    <row r="221" ht="15.75" customHeight="1">
      <c r="A221" s="436">
        <v>2.0</v>
      </c>
      <c r="B221" s="436" t="s">
        <v>1491</v>
      </c>
      <c r="C221" s="572">
        <v>1.0</v>
      </c>
      <c r="D221" s="572"/>
      <c r="E221" s="572"/>
      <c r="F221" s="399"/>
      <c r="G221" s="399"/>
      <c r="H221" s="399" t="s">
        <v>776</v>
      </c>
      <c r="I221" s="399" t="s">
        <v>1429</v>
      </c>
      <c r="J221" s="471"/>
      <c r="K221" s="471">
        <v>0.0</v>
      </c>
      <c r="L221" s="471"/>
      <c r="M221" s="471"/>
      <c r="N221" s="471"/>
      <c r="O221" s="471"/>
      <c r="P221" s="471"/>
      <c r="Q221" s="471"/>
      <c r="R221" s="471"/>
      <c r="S221" s="471">
        <v>0.0</v>
      </c>
      <c r="T221" s="471">
        <v>0.0</v>
      </c>
      <c r="U221" s="471">
        <v>0.0</v>
      </c>
      <c r="V221" s="506"/>
      <c r="W221" s="506"/>
      <c r="X221" s="506">
        <v>0.0</v>
      </c>
      <c r="Y221" s="399"/>
      <c r="Z221" s="399"/>
      <c r="AA221" s="401"/>
      <c r="AB221" s="401"/>
      <c r="AC221" s="401"/>
      <c r="AD221" s="401"/>
      <c r="AE221" s="401"/>
      <c r="AF221" s="401"/>
    </row>
    <row r="222" ht="15.75" customHeight="1">
      <c r="A222" s="436">
        <v>2.0</v>
      </c>
      <c r="B222" s="436" t="s">
        <v>1491</v>
      </c>
      <c r="C222" s="572">
        <v>1.0</v>
      </c>
      <c r="D222" s="572"/>
      <c r="E222" s="572"/>
      <c r="F222" s="399"/>
      <c r="G222" s="399"/>
      <c r="H222" s="399" t="s">
        <v>776</v>
      </c>
      <c r="I222" s="399" t="s">
        <v>1430</v>
      </c>
      <c r="J222" s="471"/>
      <c r="K222" s="471"/>
      <c r="L222" s="471"/>
      <c r="M222" s="471"/>
      <c r="N222" s="471"/>
      <c r="O222" s="471"/>
      <c r="P222" s="471"/>
      <c r="Q222" s="471">
        <v>4201784.389091144</v>
      </c>
      <c r="R222" s="471"/>
      <c r="S222" s="471">
        <v>4201784.389091144</v>
      </c>
      <c r="T222" s="471">
        <v>630300.0</v>
      </c>
      <c r="U222" s="471">
        <v>4832084.389091144</v>
      </c>
      <c r="V222" s="506"/>
      <c r="W222" s="506"/>
      <c r="X222" s="506"/>
      <c r="Y222" s="399"/>
      <c r="Z222" s="399"/>
      <c r="AA222" s="401"/>
      <c r="AB222" s="401"/>
      <c r="AC222" s="401"/>
      <c r="AD222" s="401"/>
      <c r="AE222" s="401"/>
      <c r="AF222" s="401"/>
    </row>
    <row r="223" ht="15.75" customHeight="1">
      <c r="A223" s="436">
        <v>2.0</v>
      </c>
      <c r="B223" s="436" t="s">
        <v>1491</v>
      </c>
      <c r="C223" s="572">
        <v>1.0</v>
      </c>
      <c r="D223" s="572"/>
      <c r="E223" s="572"/>
      <c r="F223" s="399"/>
      <c r="G223" s="399"/>
      <c r="H223" s="399" t="s">
        <v>776</v>
      </c>
      <c r="I223" s="399" t="s">
        <v>1496</v>
      </c>
      <c r="J223" s="471">
        <v>2.8209800953991532E7</v>
      </c>
      <c r="K223" s="471"/>
      <c r="L223" s="471"/>
      <c r="M223" s="471"/>
      <c r="N223" s="471"/>
      <c r="O223" s="471"/>
      <c r="P223" s="471"/>
      <c r="Q223" s="471"/>
      <c r="R223" s="471"/>
      <c r="S223" s="471">
        <v>2.8209800953991532E7</v>
      </c>
      <c r="T223" s="471">
        <v>4231500.0</v>
      </c>
      <c r="U223" s="471">
        <v>3.2441300953991532E7</v>
      </c>
      <c r="V223" s="506"/>
      <c r="W223" s="506"/>
      <c r="X223" s="506"/>
      <c r="Y223" s="399"/>
      <c r="Z223" s="399"/>
      <c r="AA223" s="401"/>
      <c r="AB223" s="401"/>
      <c r="AC223" s="401"/>
      <c r="AD223" s="401"/>
      <c r="AE223" s="401"/>
      <c r="AF223" s="401"/>
    </row>
    <row r="224" ht="15.75" customHeight="1">
      <c r="A224" s="436">
        <v>2.0</v>
      </c>
      <c r="B224" s="436" t="s">
        <v>1491</v>
      </c>
      <c r="C224" s="572">
        <v>1.0</v>
      </c>
      <c r="D224" s="572"/>
      <c r="E224" s="572"/>
      <c r="F224" s="399"/>
      <c r="G224" s="399"/>
      <c r="H224" s="399"/>
      <c r="I224" s="399" t="s">
        <v>1432</v>
      </c>
      <c r="J224" s="471"/>
      <c r="K224" s="471"/>
      <c r="L224" s="471">
        <v>226522.58039156374</v>
      </c>
      <c r="M224" s="471"/>
      <c r="N224" s="471"/>
      <c r="O224" s="471"/>
      <c r="P224" s="471"/>
      <c r="Q224" s="471"/>
      <c r="R224" s="471"/>
      <c r="S224" s="471">
        <v>226522.58039156374</v>
      </c>
      <c r="T224" s="471">
        <v>56600.0</v>
      </c>
      <c r="U224" s="471">
        <v>283122.5803915637</v>
      </c>
      <c r="V224" s="506"/>
      <c r="W224" s="506"/>
      <c r="X224" s="506"/>
      <c r="Y224" s="399"/>
      <c r="Z224" s="399"/>
      <c r="AA224" s="401"/>
      <c r="AB224" s="401"/>
      <c r="AC224" s="401"/>
      <c r="AD224" s="401"/>
      <c r="AE224" s="401"/>
      <c r="AF224" s="401"/>
    </row>
    <row r="225" ht="15.75" customHeight="1">
      <c r="A225" s="436"/>
      <c r="B225" s="399"/>
      <c r="C225" s="572"/>
      <c r="D225" s="572"/>
      <c r="E225" s="572"/>
      <c r="F225" s="399"/>
      <c r="G225" s="399"/>
      <c r="H225" s="399"/>
      <c r="I225" s="399"/>
      <c r="J225" s="471"/>
      <c r="K225" s="471"/>
      <c r="L225" s="471"/>
      <c r="M225" s="471"/>
      <c r="N225" s="471"/>
      <c r="O225" s="471"/>
      <c r="P225" s="471"/>
      <c r="Q225" s="471"/>
      <c r="R225" s="471"/>
      <c r="S225" s="471"/>
      <c r="T225" s="471"/>
      <c r="U225" s="471"/>
      <c r="V225" s="506"/>
      <c r="W225" s="506"/>
      <c r="X225" s="506"/>
      <c r="Y225" s="399"/>
      <c r="Z225" s="399"/>
      <c r="AA225" s="401"/>
      <c r="AB225" s="401"/>
      <c r="AC225" s="401"/>
      <c r="AD225" s="401"/>
      <c r="AE225" s="401"/>
      <c r="AF225" s="401"/>
    </row>
    <row r="226" ht="15.75" customHeight="1">
      <c r="A226" s="578"/>
      <c r="B226" s="413"/>
      <c r="C226" s="579"/>
      <c r="D226" s="579"/>
      <c r="E226" s="579"/>
      <c r="F226" s="413"/>
      <c r="G226" s="413"/>
      <c r="H226" s="413" t="s">
        <v>1497</v>
      </c>
      <c r="I226" s="413"/>
      <c r="J226" s="581">
        <v>5.82880747278565E7</v>
      </c>
      <c r="K226" s="581">
        <v>0.0</v>
      </c>
      <c r="L226" s="581">
        <v>1.3901250630679294E7</v>
      </c>
      <c r="M226" s="581">
        <v>0.0</v>
      </c>
      <c r="N226" s="581">
        <v>0.0</v>
      </c>
      <c r="O226" s="581">
        <v>0.0</v>
      </c>
      <c r="P226" s="581">
        <v>0.0</v>
      </c>
      <c r="Q226" s="581">
        <v>4201784.389091144</v>
      </c>
      <c r="R226" s="581">
        <v>3211914.5131968018</v>
      </c>
      <c r="S226" s="581">
        <v>7.960302426082374E7</v>
      </c>
      <c r="T226" s="581">
        <v>1.33306E7</v>
      </c>
      <c r="U226" s="581">
        <v>9.293362426082374E7</v>
      </c>
      <c r="V226" s="582">
        <v>607359.2539699924</v>
      </c>
      <c r="W226" s="582">
        <v>0.0</v>
      </c>
      <c r="X226" s="582">
        <v>0.0</v>
      </c>
      <c r="Y226" s="413"/>
      <c r="Z226" s="413"/>
      <c r="AA226" s="419"/>
      <c r="AB226" s="419"/>
      <c r="AC226" s="419"/>
      <c r="AD226" s="419"/>
      <c r="AE226" s="419"/>
      <c r="AF226" s="419"/>
    </row>
    <row r="227" ht="15.75" customHeight="1">
      <c r="A227" s="436"/>
      <c r="B227" s="399"/>
      <c r="C227" s="572"/>
      <c r="D227" s="572"/>
      <c r="E227" s="572"/>
      <c r="F227" s="399"/>
      <c r="G227" s="399"/>
      <c r="H227" s="399"/>
      <c r="I227" s="399"/>
      <c r="J227" s="471"/>
      <c r="K227" s="471"/>
      <c r="L227" s="471"/>
      <c r="M227" s="471"/>
      <c r="N227" s="471"/>
      <c r="O227" s="471"/>
      <c r="P227" s="471"/>
      <c r="Q227" s="471"/>
      <c r="R227" s="471"/>
      <c r="S227" s="471"/>
      <c r="T227" s="471"/>
      <c r="U227" s="471"/>
      <c r="V227" s="506"/>
      <c r="W227" s="506"/>
      <c r="X227" s="506"/>
      <c r="Y227" s="399"/>
      <c r="Z227" s="399"/>
      <c r="AA227" s="401"/>
      <c r="AB227" s="401"/>
      <c r="AC227" s="401"/>
      <c r="AD227" s="401"/>
      <c r="AE227" s="401"/>
      <c r="AF227" s="401"/>
    </row>
    <row r="228" ht="15.75" customHeight="1">
      <c r="A228" s="436"/>
      <c r="B228" s="399"/>
      <c r="C228" s="572"/>
      <c r="D228" s="572"/>
      <c r="E228" s="572"/>
      <c r="F228" s="399"/>
      <c r="G228" s="399"/>
      <c r="H228" s="413" t="s">
        <v>1525</v>
      </c>
      <c r="I228" s="413"/>
      <c r="J228" s="581">
        <v>6.415015640356277E7</v>
      </c>
      <c r="K228" s="581">
        <v>1.3015006126360854E7</v>
      </c>
      <c r="L228" s="581">
        <v>1.3153426440174712E8</v>
      </c>
      <c r="M228" s="581">
        <v>0.0</v>
      </c>
      <c r="N228" s="581">
        <v>0.0</v>
      </c>
      <c r="O228" s="581">
        <v>0.0</v>
      </c>
      <c r="P228" s="581">
        <v>9340250.0</v>
      </c>
      <c r="Q228" s="581">
        <v>5050258.7741222195</v>
      </c>
      <c r="R228" s="581">
        <v>5838757.427444967</v>
      </c>
      <c r="S228" s="581">
        <v>2.2892869313323796E8</v>
      </c>
      <c r="T228" s="581">
        <v>5.07594E7</v>
      </c>
      <c r="U228" s="581">
        <v>2.7968809313323796E8</v>
      </c>
      <c r="V228" s="582">
        <v>743914.4671996497</v>
      </c>
      <c r="W228" s="582">
        <v>69760.0</v>
      </c>
      <c r="X228" s="582">
        <v>0.0</v>
      </c>
      <c r="Y228" s="399"/>
      <c r="Z228" s="399"/>
      <c r="AA228" s="401"/>
      <c r="AB228" s="401"/>
      <c r="AC228" s="401"/>
      <c r="AD228" s="401"/>
      <c r="AE228" s="401"/>
      <c r="AF228" s="401"/>
    </row>
    <row r="229" ht="15.75" customHeight="1">
      <c r="A229" s="436"/>
      <c r="B229" s="399"/>
      <c r="C229" s="572"/>
      <c r="D229" s="572"/>
      <c r="E229" s="572"/>
      <c r="F229" s="399"/>
      <c r="G229" s="399"/>
      <c r="H229" s="413"/>
      <c r="I229" s="413"/>
      <c r="J229" s="581"/>
      <c r="K229" s="581"/>
      <c r="L229" s="581"/>
      <c r="M229" s="581"/>
      <c r="N229" s="581"/>
      <c r="O229" s="581"/>
      <c r="P229" s="581"/>
      <c r="Q229" s="581"/>
      <c r="R229" s="581"/>
      <c r="S229" s="581"/>
      <c r="T229" s="581"/>
      <c r="U229" s="581"/>
      <c r="V229" s="582"/>
      <c r="W229" s="582"/>
      <c r="X229" s="582"/>
      <c r="Y229" s="399"/>
      <c r="Z229" s="399"/>
      <c r="AA229" s="401"/>
      <c r="AB229" s="401"/>
      <c r="AC229" s="401"/>
      <c r="AD229" s="401"/>
      <c r="AE229" s="401"/>
      <c r="AF229" s="401"/>
    </row>
    <row r="230" ht="15.75" customHeight="1">
      <c r="A230" s="436"/>
      <c r="B230" s="399"/>
      <c r="C230" s="572"/>
      <c r="D230" s="572"/>
      <c r="E230" s="572"/>
      <c r="F230" s="399"/>
      <c r="G230" s="399"/>
      <c r="H230" s="399" t="s">
        <v>1499</v>
      </c>
      <c r="I230" s="399"/>
      <c r="J230" s="471"/>
      <c r="K230" s="471"/>
      <c r="L230" s="471"/>
      <c r="M230" s="471"/>
      <c r="N230" s="471"/>
      <c r="O230" s="471"/>
      <c r="P230" s="471"/>
      <c r="Q230" s="471"/>
      <c r="R230" s="471"/>
      <c r="S230" s="471"/>
      <c r="T230" s="471"/>
      <c r="U230" s="471"/>
      <c r="V230" s="506"/>
      <c r="W230" s="506"/>
      <c r="X230" s="506"/>
      <c r="Y230" s="399"/>
      <c r="Z230" s="399"/>
      <c r="AA230" s="401"/>
      <c r="AB230" s="401"/>
      <c r="AC230" s="401"/>
      <c r="AD230" s="401"/>
      <c r="AE230" s="401"/>
      <c r="AF230" s="401"/>
    </row>
    <row r="231" ht="15.75" customHeight="1">
      <c r="A231" s="436"/>
      <c r="B231" s="399"/>
      <c r="C231" s="572"/>
      <c r="D231" s="572"/>
      <c r="E231" s="572"/>
      <c r="F231" s="399"/>
      <c r="G231" s="399"/>
      <c r="H231" s="413" t="s">
        <v>1526</v>
      </c>
      <c r="I231" s="399"/>
      <c r="J231" s="471"/>
      <c r="K231" s="471"/>
      <c r="L231" s="471"/>
      <c r="M231" s="471"/>
      <c r="N231" s="471"/>
      <c r="O231" s="471"/>
      <c r="P231" s="471"/>
      <c r="Q231" s="471"/>
      <c r="R231" s="471"/>
      <c r="S231" s="471"/>
      <c r="T231" s="471"/>
      <c r="U231" s="471"/>
      <c r="V231" s="506"/>
      <c r="W231" s="506"/>
      <c r="X231" s="506"/>
      <c r="Y231" s="399"/>
      <c r="Z231" s="399"/>
      <c r="AA231" s="401"/>
      <c r="AB231" s="401"/>
      <c r="AC231" s="401"/>
      <c r="AD231" s="401"/>
      <c r="AE231" s="401"/>
      <c r="AF231" s="401"/>
    </row>
    <row r="232" ht="15.75" customHeight="1">
      <c r="A232" s="436"/>
      <c r="B232" s="399"/>
      <c r="C232" s="572"/>
      <c r="D232" s="572"/>
      <c r="E232" s="572"/>
      <c r="F232" s="399"/>
      <c r="G232" s="399"/>
      <c r="H232" s="399"/>
      <c r="I232" s="413" t="s">
        <v>1501</v>
      </c>
      <c r="J232" s="583">
        <v>0.0</v>
      </c>
      <c r="K232" s="583">
        <v>4802453.697255111</v>
      </c>
      <c r="L232" s="583">
        <v>1263062.5</v>
      </c>
      <c r="M232" s="583">
        <v>0.0</v>
      </c>
      <c r="N232" s="583">
        <v>0.0</v>
      </c>
      <c r="O232" s="583">
        <v>0.0</v>
      </c>
      <c r="P232" s="583">
        <v>4670125.0</v>
      </c>
      <c r="Q232" s="583">
        <v>0.0</v>
      </c>
      <c r="R232" s="583">
        <v>0.0</v>
      </c>
      <c r="S232" s="583">
        <v>1.073564119725511E7</v>
      </c>
      <c r="T232" s="583">
        <v>3219300.0</v>
      </c>
      <c r="U232" s="583">
        <v>1.395494119725511E7</v>
      </c>
      <c r="V232" s="418">
        <v>0.0</v>
      </c>
      <c r="W232" s="418">
        <v>5760.0</v>
      </c>
      <c r="X232" s="418">
        <v>0.0</v>
      </c>
      <c r="Y232" s="399"/>
      <c r="Z232" s="399"/>
      <c r="AA232" s="401"/>
      <c r="AB232" s="401"/>
      <c r="AC232" s="401"/>
      <c r="AD232" s="401"/>
      <c r="AE232" s="401"/>
      <c r="AF232" s="401"/>
    </row>
    <row r="233" ht="15.75" customHeight="1">
      <c r="A233" s="436"/>
      <c r="B233" s="399"/>
      <c r="C233" s="572"/>
      <c r="D233" s="572"/>
      <c r="E233" s="572"/>
      <c r="F233" s="399"/>
      <c r="G233" s="399"/>
      <c r="H233" s="399"/>
      <c r="I233" s="413" t="s">
        <v>1502</v>
      </c>
      <c r="J233" s="583">
        <v>0.0</v>
      </c>
      <c r="K233" s="583">
        <v>0.0</v>
      </c>
      <c r="L233" s="583">
        <v>0.0</v>
      </c>
      <c r="M233" s="583">
        <v>0.0</v>
      </c>
      <c r="N233" s="583">
        <v>0.0</v>
      </c>
      <c r="O233" s="583">
        <v>0.0</v>
      </c>
      <c r="P233" s="583">
        <v>0.0</v>
      </c>
      <c r="Q233" s="583">
        <v>0.0</v>
      </c>
      <c r="R233" s="583">
        <v>0.0</v>
      </c>
      <c r="S233" s="583">
        <v>0.0</v>
      </c>
      <c r="T233" s="583">
        <v>0.0</v>
      </c>
      <c r="U233" s="583">
        <v>0.0</v>
      </c>
      <c r="V233" s="418">
        <v>0.0</v>
      </c>
      <c r="W233" s="418">
        <v>0.0</v>
      </c>
      <c r="X233" s="418">
        <v>0.0</v>
      </c>
      <c r="Y233" s="399"/>
      <c r="Z233" s="399"/>
      <c r="AA233" s="401"/>
      <c r="AB233" s="401"/>
      <c r="AC233" s="401"/>
      <c r="AD233" s="401"/>
      <c r="AE233" s="401"/>
      <c r="AF233" s="401"/>
    </row>
    <row r="234" ht="15.75" customHeight="1">
      <c r="A234" s="436"/>
      <c r="B234" s="399"/>
      <c r="C234" s="572"/>
      <c r="D234" s="572"/>
      <c r="E234" s="572"/>
      <c r="F234" s="399"/>
      <c r="G234" s="399"/>
      <c r="H234" s="413"/>
      <c r="I234" s="399"/>
      <c r="J234" s="583"/>
      <c r="K234" s="583"/>
      <c r="L234" s="583"/>
      <c r="M234" s="583"/>
      <c r="N234" s="583"/>
      <c r="O234" s="583"/>
      <c r="P234" s="583"/>
      <c r="Q234" s="583"/>
      <c r="R234" s="583"/>
      <c r="S234" s="583"/>
      <c r="T234" s="583"/>
      <c r="U234" s="583"/>
      <c r="V234" s="418"/>
      <c r="W234" s="418"/>
      <c r="X234" s="418"/>
      <c r="Y234" s="399"/>
      <c r="Z234" s="399"/>
      <c r="AA234" s="401"/>
      <c r="AB234" s="401"/>
      <c r="AC234" s="401"/>
      <c r="AD234" s="401"/>
      <c r="AE234" s="401"/>
      <c r="AF234" s="401"/>
    </row>
    <row r="235" ht="15.75" customHeight="1">
      <c r="A235" s="436"/>
      <c r="B235" s="399"/>
      <c r="C235" s="572"/>
      <c r="D235" s="572"/>
      <c r="E235" s="572"/>
      <c r="F235" s="399"/>
      <c r="G235" s="399"/>
      <c r="H235" s="413" t="s">
        <v>1503</v>
      </c>
      <c r="I235" s="399"/>
      <c r="J235" s="399"/>
      <c r="K235" s="399"/>
      <c r="L235" s="399"/>
      <c r="M235" s="399"/>
      <c r="N235" s="399"/>
      <c r="O235" s="399"/>
      <c r="P235" s="399"/>
      <c r="Q235" s="399"/>
      <c r="R235" s="399"/>
      <c r="S235" s="399"/>
      <c r="T235" s="399"/>
      <c r="U235" s="399"/>
      <c r="V235" s="423"/>
      <c r="W235" s="423"/>
      <c r="X235" s="423"/>
      <c r="Y235" s="399"/>
      <c r="Z235" s="399"/>
      <c r="AA235" s="401"/>
      <c r="AB235" s="401"/>
      <c r="AC235" s="401"/>
      <c r="AD235" s="401"/>
      <c r="AE235" s="401"/>
      <c r="AF235" s="401"/>
    </row>
    <row r="236" ht="15.75" customHeight="1">
      <c r="A236" s="436"/>
      <c r="B236" s="399"/>
      <c r="C236" s="572"/>
      <c r="D236" s="572"/>
      <c r="E236" s="572"/>
      <c r="F236" s="399"/>
      <c r="G236" s="399"/>
      <c r="H236" s="399"/>
      <c r="I236" s="413" t="s">
        <v>1504</v>
      </c>
      <c r="J236" s="583">
        <v>0.0</v>
      </c>
      <c r="K236" s="583">
        <v>4802453.697255111</v>
      </c>
      <c r="L236" s="583">
        <v>1263062.5</v>
      </c>
      <c r="M236" s="583">
        <v>0.0</v>
      </c>
      <c r="N236" s="583">
        <v>0.0</v>
      </c>
      <c r="O236" s="583">
        <v>0.0</v>
      </c>
      <c r="P236" s="583">
        <v>4670125.0</v>
      </c>
      <c r="Q236" s="583">
        <v>0.0</v>
      </c>
      <c r="R236" s="583">
        <v>0.0</v>
      </c>
      <c r="S236" s="583">
        <v>1.073564119725511E7</v>
      </c>
      <c r="T236" s="583">
        <v>3219300.0</v>
      </c>
      <c r="U236" s="583">
        <v>1.395494119725511E7</v>
      </c>
      <c r="V236" s="418">
        <v>0.0</v>
      </c>
      <c r="W236" s="418">
        <v>5760.0</v>
      </c>
      <c r="X236" s="418">
        <v>0.0</v>
      </c>
      <c r="Y236" s="399"/>
      <c r="Z236" s="399"/>
      <c r="AA236" s="401"/>
      <c r="AB236" s="401"/>
      <c r="AC236" s="401"/>
      <c r="AD236" s="401"/>
      <c r="AE236" s="401"/>
      <c r="AF236" s="401"/>
    </row>
    <row r="237" ht="15.75" customHeight="1">
      <c r="A237" s="436"/>
      <c r="B237" s="399"/>
      <c r="C237" s="572"/>
      <c r="D237" s="572"/>
      <c r="E237" s="572"/>
      <c r="F237" s="399"/>
      <c r="G237" s="399"/>
      <c r="H237" s="399"/>
      <c r="I237" s="413" t="s">
        <v>1505</v>
      </c>
      <c r="J237" s="583">
        <v>0.0</v>
      </c>
      <c r="K237" s="583">
        <v>0.0</v>
      </c>
      <c r="L237" s="583">
        <v>0.0</v>
      </c>
      <c r="M237" s="583">
        <v>0.0</v>
      </c>
      <c r="N237" s="583">
        <v>0.0</v>
      </c>
      <c r="O237" s="583">
        <v>0.0</v>
      </c>
      <c r="P237" s="583">
        <v>0.0</v>
      </c>
      <c r="Q237" s="583">
        <v>0.0</v>
      </c>
      <c r="R237" s="583">
        <v>0.0</v>
      </c>
      <c r="S237" s="583">
        <v>0.0</v>
      </c>
      <c r="T237" s="583">
        <v>0.0</v>
      </c>
      <c r="U237" s="583">
        <v>0.0</v>
      </c>
      <c r="V237" s="418">
        <v>0.0</v>
      </c>
      <c r="W237" s="418">
        <v>0.0</v>
      </c>
      <c r="X237" s="418">
        <v>0.0</v>
      </c>
      <c r="Y237" s="399"/>
      <c r="Z237" s="399"/>
      <c r="AA237" s="401"/>
      <c r="AB237" s="401"/>
      <c r="AC237" s="401"/>
      <c r="AD237" s="401"/>
      <c r="AE237" s="401"/>
      <c r="AF237" s="401"/>
    </row>
    <row r="238" ht="15.75" customHeight="1">
      <c r="A238" s="436"/>
      <c r="B238" s="399"/>
      <c r="C238" s="572"/>
      <c r="D238" s="572"/>
      <c r="E238" s="572"/>
      <c r="F238" s="399"/>
      <c r="G238" s="399"/>
      <c r="H238" s="413"/>
      <c r="I238" s="399"/>
      <c r="J238" s="583"/>
      <c r="K238" s="583"/>
      <c r="L238" s="583"/>
      <c r="M238" s="583"/>
      <c r="N238" s="583"/>
      <c r="O238" s="583"/>
      <c r="P238" s="583"/>
      <c r="Q238" s="583"/>
      <c r="R238" s="583"/>
      <c r="S238" s="583"/>
      <c r="T238" s="583"/>
      <c r="U238" s="583"/>
      <c r="V238" s="418"/>
      <c r="W238" s="418"/>
      <c r="X238" s="418"/>
      <c r="Y238" s="399"/>
      <c r="Z238" s="399"/>
      <c r="AA238" s="401"/>
      <c r="AB238" s="401"/>
      <c r="AC238" s="401"/>
      <c r="AD238" s="401"/>
      <c r="AE238" s="401"/>
      <c r="AF238" s="401"/>
    </row>
    <row r="239" ht="15.75" customHeight="1">
      <c r="A239" s="436"/>
      <c r="B239" s="399"/>
      <c r="C239" s="572"/>
      <c r="D239" s="572"/>
      <c r="E239" s="572"/>
      <c r="F239" s="399"/>
      <c r="G239" s="399"/>
      <c r="H239" s="413" t="s">
        <v>1394</v>
      </c>
      <c r="I239" s="399"/>
      <c r="J239" s="399"/>
      <c r="K239" s="399"/>
      <c r="L239" s="399"/>
      <c r="M239" s="399"/>
      <c r="N239" s="399"/>
      <c r="O239" s="399"/>
      <c r="P239" s="399"/>
      <c r="Q239" s="399"/>
      <c r="R239" s="399"/>
      <c r="S239" s="399"/>
      <c r="T239" s="399"/>
      <c r="U239" s="399"/>
      <c r="V239" s="423"/>
      <c r="W239" s="423"/>
      <c r="X239" s="423"/>
      <c r="Y239" s="399"/>
      <c r="Z239" s="399"/>
      <c r="AA239" s="401"/>
      <c r="AB239" s="401"/>
      <c r="AC239" s="401"/>
      <c r="AD239" s="401"/>
      <c r="AE239" s="401"/>
      <c r="AF239" s="401"/>
    </row>
    <row r="240" ht="15.75" customHeight="1">
      <c r="A240" s="436"/>
      <c r="B240" s="399"/>
      <c r="C240" s="572"/>
      <c r="D240" s="572"/>
      <c r="E240" s="572"/>
      <c r="F240" s="399"/>
      <c r="G240" s="399"/>
      <c r="H240" s="399"/>
      <c r="I240" s="413" t="s">
        <v>1527</v>
      </c>
      <c r="J240" s="583">
        <v>1202905.8285983847</v>
      </c>
      <c r="K240" s="583">
        <v>1721221.6250679658</v>
      </c>
      <c r="L240" s="583">
        <v>1600000.0</v>
      </c>
      <c r="M240" s="583">
        <v>0.0</v>
      </c>
      <c r="N240" s="583">
        <v>0.0</v>
      </c>
      <c r="O240" s="583">
        <v>0.0</v>
      </c>
      <c r="P240" s="583">
        <v>0.0</v>
      </c>
      <c r="Q240" s="583">
        <v>0.0</v>
      </c>
      <c r="R240" s="583">
        <v>0.0</v>
      </c>
      <c r="S240" s="583">
        <v>4524127.45366635</v>
      </c>
      <c r="T240" s="583">
        <v>990800.0</v>
      </c>
      <c r="U240" s="583">
        <v>5514927.45366635</v>
      </c>
      <c r="V240" s="418">
        <v>18400.0</v>
      </c>
      <c r="W240" s="418">
        <v>24960.0</v>
      </c>
      <c r="X240" s="418">
        <v>0.0</v>
      </c>
      <c r="Y240" s="399"/>
      <c r="Z240" s="399"/>
      <c r="AA240" s="401"/>
      <c r="AB240" s="401"/>
      <c r="AC240" s="401"/>
      <c r="AD240" s="401"/>
      <c r="AE240" s="401"/>
      <c r="AF240" s="401"/>
    </row>
    <row r="241" ht="15.75" customHeight="1">
      <c r="A241" s="436"/>
      <c r="B241" s="399"/>
      <c r="C241" s="572"/>
      <c r="D241" s="572"/>
      <c r="E241" s="572"/>
      <c r="F241" s="399"/>
      <c r="G241" s="399"/>
      <c r="H241" s="399"/>
      <c r="I241" s="413" t="s">
        <v>1528</v>
      </c>
      <c r="J241" s="583">
        <v>0.0</v>
      </c>
      <c r="K241" s="583">
        <v>1688877.1067826666</v>
      </c>
      <c r="L241" s="583">
        <v>1.1349E8</v>
      </c>
      <c r="M241" s="583">
        <v>0.0</v>
      </c>
      <c r="N241" s="583">
        <v>0.0</v>
      </c>
      <c r="O241" s="583">
        <v>0.0</v>
      </c>
      <c r="P241" s="583">
        <v>0.0</v>
      </c>
      <c r="Q241" s="583">
        <v>0.0</v>
      </c>
      <c r="R241" s="583">
        <v>0.0</v>
      </c>
      <c r="S241" s="583">
        <v>1.1517887710678266E8</v>
      </c>
      <c r="T241" s="583">
        <v>2.87751E7</v>
      </c>
      <c r="U241" s="583">
        <v>1.4395397710678267E8</v>
      </c>
      <c r="V241" s="418">
        <v>0.0</v>
      </c>
      <c r="W241" s="418">
        <v>33280.0</v>
      </c>
      <c r="X241" s="418">
        <v>0.0</v>
      </c>
      <c r="Y241" s="399"/>
      <c r="Z241" s="399"/>
      <c r="AA241" s="401"/>
      <c r="AB241" s="401"/>
      <c r="AC241" s="401"/>
      <c r="AD241" s="401"/>
      <c r="AE241" s="401"/>
      <c r="AF241" s="401"/>
    </row>
    <row r="242" ht="15.75" customHeight="1">
      <c r="A242" s="436"/>
      <c r="B242" s="399"/>
      <c r="C242" s="572"/>
      <c r="D242" s="572"/>
      <c r="E242" s="572"/>
      <c r="F242" s="399"/>
      <c r="G242" s="399"/>
      <c r="H242" s="399"/>
      <c r="I242" s="413"/>
      <c r="J242" s="471"/>
      <c r="K242" s="471"/>
      <c r="L242" s="471"/>
      <c r="M242" s="471"/>
      <c r="N242" s="471"/>
      <c r="O242" s="471"/>
      <c r="P242" s="471"/>
      <c r="Q242" s="471"/>
      <c r="R242" s="471"/>
      <c r="S242" s="471"/>
      <c r="T242" s="471"/>
      <c r="U242" s="471"/>
      <c r="V242" s="506"/>
      <c r="W242" s="506"/>
      <c r="X242" s="506"/>
      <c r="Y242" s="399"/>
      <c r="Z242" s="399"/>
      <c r="AA242" s="401"/>
      <c r="AB242" s="401"/>
      <c r="AC242" s="401"/>
      <c r="AD242" s="401"/>
      <c r="AE242" s="401"/>
      <c r="AF242" s="401"/>
    </row>
    <row r="243" ht="15.75" customHeight="1">
      <c r="A243" s="436"/>
      <c r="B243" s="399"/>
      <c r="C243" s="572"/>
      <c r="D243" s="572"/>
      <c r="E243" s="572"/>
      <c r="F243" s="399"/>
      <c r="G243" s="399"/>
      <c r="H243" s="399" t="s">
        <v>1508</v>
      </c>
      <c r="I243" s="413"/>
      <c r="J243" s="471"/>
      <c r="K243" s="471"/>
      <c r="L243" s="471"/>
      <c r="M243" s="471"/>
      <c r="N243" s="471"/>
      <c r="O243" s="471"/>
      <c r="P243" s="471"/>
      <c r="Q243" s="471"/>
      <c r="R243" s="471"/>
      <c r="S243" s="471"/>
      <c r="T243" s="471"/>
      <c r="U243" s="471"/>
      <c r="V243" s="506"/>
      <c r="W243" s="506"/>
      <c r="X243" s="506"/>
      <c r="Y243" s="399"/>
      <c r="Z243" s="399"/>
      <c r="AA243" s="401"/>
      <c r="AB243" s="401"/>
      <c r="AC243" s="401"/>
      <c r="AD243" s="401"/>
      <c r="AE243" s="401"/>
      <c r="AF243" s="401"/>
    </row>
    <row r="244" ht="15.75" customHeight="1">
      <c r="A244" s="436"/>
      <c r="B244" s="399"/>
      <c r="C244" s="572"/>
      <c r="D244" s="572"/>
      <c r="E244" s="572"/>
      <c r="F244" s="399"/>
      <c r="G244" s="399"/>
      <c r="H244" s="413" t="s">
        <v>1526</v>
      </c>
      <c r="I244" s="399"/>
      <c r="J244" s="471"/>
      <c r="K244" s="471"/>
      <c r="L244" s="471"/>
      <c r="M244" s="471"/>
      <c r="N244" s="471"/>
      <c r="O244" s="471"/>
      <c r="P244" s="471"/>
      <c r="Q244" s="471"/>
      <c r="R244" s="471"/>
      <c r="S244" s="471"/>
      <c r="T244" s="471"/>
      <c r="U244" s="471"/>
      <c r="V244" s="506"/>
      <c r="W244" s="506"/>
      <c r="X244" s="506"/>
      <c r="Y244" s="399"/>
      <c r="Z244" s="399"/>
      <c r="AA244" s="401"/>
      <c r="AB244" s="401"/>
      <c r="AC244" s="401"/>
      <c r="AD244" s="401"/>
      <c r="AE244" s="401"/>
      <c r="AF244" s="401"/>
    </row>
    <row r="245" ht="15.75" customHeight="1">
      <c r="A245" s="436"/>
      <c r="B245" s="399"/>
      <c r="C245" s="572"/>
      <c r="D245" s="572"/>
      <c r="E245" s="572"/>
      <c r="F245" s="399"/>
      <c r="G245" s="399"/>
      <c r="H245" s="399"/>
      <c r="I245" s="413" t="s">
        <v>1501</v>
      </c>
      <c r="J245" s="583">
        <v>0.0</v>
      </c>
      <c r="K245" s="583">
        <v>0.0</v>
      </c>
      <c r="L245" s="583">
        <v>0.0</v>
      </c>
      <c r="M245" s="583">
        <v>0.0</v>
      </c>
      <c r="N245" s="583">
        <v>0.0</v>
      </c>
      <c r="O245" s="583">
        <v>0.0</v>
      </c>
      <c r="P245" s="583">
        <v>0.0</v>
      </c>
      <c r="Q245" s="583">
        <v>0.0</v>
      </c>
      <c r="R245" s="583">
        <v>0.0</v>
      </c>
      <c r="S245" s="583">
        <v>0.0</v>
      </c>
      <c r="T245" s="583">
        <v>0.0</v>
      </c>
      <c r="U245" s="583">
        <v>0.0</v>
      </c>
      <c r="V245" s="418">
        <v>0.0</v>
      </c>
      <c r="W245" s="418">
        <v>0.0</v>
      </c>
      <c r="X245" s="418">
        <v>0.0</v>
      </c>
      <c r="Y245" s="399"/>
      <c r="Z245" s="399"/>
      <c r="AA245" s="401"/>
      <c r="AB245" s="401"/>
      <c r="AC245" s="401"/>
      <c r="AD245" s="401"/>
      <c r="AE245" s="401"/>
      <c r="AF245" s="401"/>
    </row>
    <row r="246" ht="15.75" customHeight="1">
      <c r="A246" s="436"/>
      <c r="B246" s="399"/>
      <c r="C246" s="572"/>
      <c r="D246" s="572"/>
      <c r="E246" s="572"/>
      <c r="F246" s="399"/>
      <c r="G246" s="399"/>
      <c r="H246" s="399"/>
      <c r="I246" s="413" t="s">
        <v>1502</v>
      </c>
      <c r="J246" s="583">
        <v>0.0</v>
      </c>
      <c r="K246" s="583">
        <v>0.0</v>
      </c>
      <c r="L246" s="583">
        <v>0.0</v>
      </c>
      <c r="M246" s="583">
        <v>0.0</v>
      </c>
      <c r="N246" s="583">
        <v>0.0</v>
      </c>
      <c r="O246" s="583">
        <v>0.0</v>
      </c>
      <c r="P246" s="583">
        <v>0.0</v>
      </c>
      <c r="Q246" s="583">
        <v>0.0</v>
      </c>
      <c r="R246" s="583">
        <v>0.0</v>
      </c>
      <c r="S246" s="583">
        <v>0.0</v>
      </c>
      <c r="T246" s="583">
        <v>0.0</v>
      </c>
      <c r="U246" s="583">
        <v>0.0</v>
      </c>
      <c r="V246" s="418">
        <v>0.0</v>
      </c>
      <c r="W246" s="418">
        <v>0.0</v>
      </c>
      <c r="X246" s="418">
        <v>0.0</v>
      </c>
      <c r="Y246" s="399"/>
      <c r="Z246" s="399"/>
      <c r="AA246" s="401"/>
      <c r="AB246" s="401"/>
      <c r="AC246" s="401"/>
      <c r="AD246" s="401"/>
      <c r="AE246" s="401"/>
      <c r="AF246" s="401"/>
    </row>
    <row r="247" ht="15.75" customHeight="1">
      <c r="A247" s="436"/>
      <c r="B247" s="399"/>
      <c r="C247" s="572"/>
      <c r="D247" s="572"/>
      <c r="E247" s="572"/>
      <c r="F247" s="399"/>
      <c r="G247" s="399"/>
      <c r="H247" s="413"/>
      <c r="I247" s="399"/>
      <c r="J247" s="583"/>
      <c r="K247" s="583"/>
      <c r="L247" s="583"/>
      <c r="M247" s="583"/>
      <c r="N247" s="583"/>
      <c r="O247" s="583"/>
      <c r="P247" s="583"/>
      <c r="Q247" s="583"/>
      <c r="R247" s="583"/>
      <c r="S247" s="583"/>
      <c r="T247" s="583"/>
      <c r="U247" s="583"/>
      <c r="V247" s="418"/>
      <c r="W247" s="418"/>
      <c r="X247" s="418"/>
      <c r="Y247" s="399"/>
      <c r="Z247" s="399"/>
      <c r="AA247" s="401"/>
      <c r="AB247" s="401"/>
      <c r="AC247" s="401"/>
      <c r="AD247" s="401"/>
      <c r="AE247" s="401"/>
      <c r="AF247" s="401"/>
    </row>
    <row r="248" ht="15.75" customHeight="1">
      <c r="A248" s="436"/>
      <c r="B248" s="399"/>
      <c r="C248" s="572"/>
      <c r="D248" s="572"/>
      <c r="E248" s="572"/>
      <c r="F248" s="399"/>
      <c r="G248" s="399"/>
      <c r="H248" s="413" t="s">
        <v>1503</v>
      </c>
      <c r="I248" s="399"/>
      <c r="J248" s="399"/>
      <c r="K248" s="399"/>
      <c r="L248" s="399"/>
      <c r="M248" s="399"/>
      <c r="N248" s="399"/>
      <c r="O248" s="399"/>
      <c r="P248" s="399"/>
      <c r="Q248" s="399"/>
      <c r="R248" s="399"/>
      <c r="S248" s="399"/>
      <c r="T248" s="399"/>
      <c r="U248" s="399"/>
      <c r="V248" s="423"/>
      <c r="W248" s="423"/>
      <c r="X248" s="423"/>
      <c r="Y248" s="399"/>
      <c r="Z248" s="399"/>
      <c r="AA248" s="401"/>
      <c r="AB248" s="401"/>
      <c r="AC248" s="401"/>
      <c r="AD248" s="401"/>
      <c r="AE248" s="401"/>
      <c r="AF248" s="401"/>
    </row>
    <row r="249" ht="15.75" customHeight="1">
      <c r="A249" s="436"/>
      <c r="B249" s="399"/>
      <c r="C249" s="572"/>
      <c r="D249" s="572"/>
      <c r="E249" s="572"/>
      <c r="F249" s="399"/>
      <c r="G249" s="399"/>
      <c r="H249" s="399"/>
      <c r="I249" s="413" t="s">
        <v>1504</v>
      </c>
      <c r="J249" s="583">
        <v>0.0</v>
      </c>
      <c r="K249" s="583">
        <v>0.0</v>
      </c>
      <c r="L249" s="583">
        <v>0.0</v>
      </c>
      <c r="M249" s="583">
        <v>0.0</v>
      </c>
      <c r="N249" s="583">
        <v>0.0</v>
      </c>
      <c r="O249" s="583">
        <v>0.0</v>
      </c>
      <c r="P249" s="583">
        <v>0.0</v>
      </c>
      <c r="Q249" s="583">
        <v>0.0</v>
      </c>
      <c r="R249" s="583">
        <v>0.0</v>
      </c>
      <c r="S249" s="583">
        <v>0.0</v>
      </c>
      <c r="T249" s="583">
        <v>0.0</v>
      </c>
      <c r="U249" s="583">
        <v>0.0</v>
      </c>
      <c r="V249" s="418">
        <v>0.0</v>
      </c>
      <c r="W249" s="418">
        <v>0.0</v>
      </c>
      <c r="X249" s="418">
        <v>0.0</v>
      </c>
      <c r="Y249" s="399"/>
      <c r="Z249" s="399"/>
      <c r="AA249" s="401"/>
      <c r="AB249" s="401"/>
      <c r="AC249" s="401"/>
      <c r="AD249" s="401"/>
      <c r="AE249" s="401"/>
      <c r="AF249" s="401"/>
    </row>
    <row r="250" ht="15.75" customHeight="1">
      <c r="A250" s="436"/>
      <c r="B250" s="399"/>
      <c r="C250" s="572"/>
      <c r="D250" s="572"/>
      <c r="E250" s="572"/>
      <c r="F250" s="399"/>
      <c r="G250" s="399"/>
      <c r="H250" s="399"/>
      <c r="I250" s="413" t="s">
        <v>1505</v>
      </c>
      <c r="J250" s="583">
        <v>0.0</v>
      </c>
      <c r="K250" s="583">
        <v>0.0</v>
      </c>
      <c r="L250" s="583">
        <v>0.0</v>
      </c>
      <c r="M250" s="583">
        <v>0.0</v>
      </c>
      <c r="N250" s="583">
        <v>0.0</v>
      </c>
      <c r="O250" s="583">
        <v>0.0</v>
      </c>
      <c r="P250" s="583">
        <v>0.0</v>
      </c>
      <c r="Q250" s="583">
        <v>0.0</v>
      </c>
      <c r="R250" s="583">
        <v>0.0</v>
      </c>
      <c r="S250" s="583">
        <v>0.0</v>
      </c>
      <c r="T250" s="583">
        <v>0.0</v>
      </c>
      <c r="U250" s="583">
        <v>0.0</v>
      </c>
      <c r="V250" s="418">
        <v>0.0</v>
      </c>
      <c r="W250" s="418">
        <v>0.0</v>
      </c>
      <c r="X250" s="418">
        <v>0.0</v>
      </c>
      <c r="Y250" s="399"/>
      <c r="Z250" s="399"/>
      <c r="AA250" s="401"/>
      <c r="AB250" s="401"/>
      <c r="AC250" s="401"/>
      <c r="AD250" s="401"/>
      <c r="AE250" s="401"/>
      <c r="AF250" s="401"/>
    </row>
    <row r="251" ht="15.75" customHeight="1">
      <c r="A251" s="436"/>
      <c r="B251" s="399"/>
      <c r="C251" s="572"/>
      <c r="D251" s="572"/>
      <c r="E251" s="572"/>
      <c r="F251" s="399"/>
      <c r="G251" s="399"/>
      <c r="H251" s="413"/>
      <c r="I251" s="399"/>
      <c r="J251" s="583"/>
      <c r="K251" s="583"/>
      <c r="L251" s="583"/>
      <c r="M251" s="583"/>
      <c r="N251" s="583"/>
      <c r="O251" s="583"/>
      <c r="P251" s="583"/>
      <c r="Q251" s="583"/>
      <c r="R251" s="583"/>
      <c r="S251" s="583"/>
      <c r="T251" s="583"/>
      <c r="U251" s="583"/>
      <c r="V251" s="418"/>
      <c r="W251" s="418"/>
      <c r="X251" s="418"/>
      <c r="Y251" s="399"/>
      <c r="Z251" s="399"/>
      <c r="AA251" s="401"/>
      <c r="AB251" s="401"/>
      <c r="AC251" s="401"/>
      <c r="AD251" s="401"/>
      <c r="AE251" s="401"/>
      <c r="AF251" s="401"/>
    </row>
    <row r="252" ht="15.75" customHeight="1">
      <c r="A252" s="436"/>
      <c r="B252" s="399"/>
      <c r="C252" s="572"/>
      <c r="D252" s="572"/>
      <c r="E252" s="572"/>
      <c r="F252" s="399"/>
      <c r="G252" s="399"/>
      <c r="H252" s="413" t="s">
        <v>1394</v>
      </c>
      <c r="I252" s="399"/>
      <c r="J252" s="399"/>
      <c r="K252" s="399"/>
      <c r="L252" s="399"/>
      <c r="M252" s="399"/>
      <c r="N252" s="399"/>
      <c r="O252" s="399"/>
      <c r="P252" s="399"/>
      <c r="Q252" s="399"/>
      <c r="R252" s="399"/>
      <c r="S252" s="399"/>
      <c r="T252" s="399"/>
      <c r="U252" s="399"/>
      <c r="V252" s="423"/>
      <c r="W252" s="423"/>
      <c r="X252" s="423"/>
      <c r="Y252" s="399"/>
      <c r="Z252" s="399"/>
      <c r="AA252" s="401"/>
      <c r="AB252" s="401"/>
      <c r="AC252" s="401"/>
      <c r="AD252" s="401"/>
      <c r="AE252" s="401"/>
      <c r="AF252" s="401"/>
    </row>
    <row r="253" ht="15.75" customHeight="1">
      <c r="A253" s="436"/>
      <c r="B253" s="399"/>
      <c r="C253" s="572"/>
      <c r="D253" s="572"/>
      <c r="E253" s="572"/>
      <c r="F253" s="399"/>
      <c r="G253" s="399"/>
      <c r="H253" s="399"/>
      <c r="I253" s="413" t="s">
        <v>1527</v>
      </c>
      <c r="J253" s="583">
        <v>5.82880747278565E7</v>
      </c>
      <c r="K253" s="583">
        <v>0.0</v>
      </c>
      <c r="L253" s="583">
        <v>1.3901250630679294E7</v>
      </c>
      <c r="M253" s="583">
        <v>0.0</v>
      </c>
      <c r="N253" s="583">
        <v>0.0</v>
      </c>
      <c r="O253" s="583">
        <v>0.0</v>
      </c>
      <c r="P253" s="583">
        <v>0.0</v>
      </c>
      <c r="Q253" s="583">
        <v>4201784.389091144</v>
      </c>
      <c r="R253" s="583">
        <v>3211914.5131968018</v>
      </c>
      <c r="S253" s="583">
        <v>7.960302426082374E7</v>
      </c>
      <c r="T253" s="583">
        <v>1.33306E7</v>
      </c>
      <c r="U253" s="583">
        <v>9.293362426082374E7</v>
      </c>
      <c r="V253" s="418">
        <v>607359.2539699924</v>
      </c>
      <c r="W253" s="418">
        <v>0.0</v>
      </c>
      <c r="X253" s="418">
        <v>0.0</v>
      </c>
      <c r="Y253" s="399"/>
      <c r="Z253" s="399"/>
      <c r="AA253" s="401"/>
      <c r="AB253" s="401"/>
      <c r="AC253" s="401"/>
      <c r="AD253" s="401"/>
      <c r="AE253" s="401"/>
      <c r="AF253" s="401"/>
    </row>
    <row r="254" ht="15.75" customHeight="1">
      <c r="A254" s="436"/>
      <c r="B254" s="399"/>
      <c r="C254" s="572"/>
      <c r="D254" s="572"/>
      <c r="E254" s="572"/>
      <c r="F254" s="399"/>
      <c r="G254" s="399"/>
      <c r="H254" s="399"/>
      <c r="I254" s="413" t="s">
        <v>1528</v>
      </c>
      <c r="J254" s="583">
        <v>4659175.847107883</v>
      </c>
      <c r="K254" s="583">
        <v>0.0</v>
      </c>
      <c r="L254" s="583">
        <v>16888.771067826667</v>
      </c>
      <c r="M254" s="583">
        <v>0.0</v>
      </c>
      <c r="N254" s="583">
        <v>0.0</v>
      </c>
      <c r="O254" s="583">
        <v>0.0</v>
      </c>
      <c r="P254" s="583">
        <v>0.0</v>
      </c>
      <c r="Q254" s="583">
        <v>848474.3850310749</v>
      </c>
      <c r="R254" s="583">
        <v>2626842.9142481657</v>
      </c>
      <c r="S254" s="583">
        <v>8151381.9174549505</v>
      </c>
      <c r="T254" s="583">
        <v>1224300.0</v>
      </c>
      <c r="U254" s="583">
        <v>9375681.917454949</v>
      </c>
      <c r="V254" s="418">
        <v>118155.21322965721</v>
      </c>
      <c r="W254" s="418">
        <v>0.0</v>
      </c>
      <c r="X254" s="418">
        <v>0.0</v>
      </c>
      <c r="Y254" s="399"/>
      <c r="Z254" s="399"/>
      <c r="AA254" s="401"/>
      <c r="AB254" s="401"/>
      <c r="AC254" s="401"/>
      <c r="AD254" s="401"/>
      <c r="AE254" s="401"/>
      <c r="AF254" s="401"/>
    </row>
    <row r="255" ht="15.75" customHeight="1">
      <c r="A255" s="436"/>
      <c r="B255" s="399"/>
      <c r="C255" s="572"/>
      <c r="D255" s="572"/>
      <c r="E255" s="572"/>
      <c r="F255" s="399"/>
      <c r="G255" s="399"/>
      <c r="H255" s="399"/>
      <c r="I255" s="413"/>
      <c r="J255" s="471"/>
      <c r="K255" s="471"/>
      <c r="L255" s="471"/>
      <c r="M255" s="471"/>
      <c r="N255" s="471"/>
      <c r="O255" s="471"/>
      <c r="P255" s="471"/>
      <c r="Q255" s="471"/>
      <c r="R255" s="471"/>
      <c r="S255" s="471"/>
      <c r="T255" s="471"/>
      <c r="U255" s="471"/>
      <c r="V255" s="506"/>
      <c r="W255" s="506"/>
      <c r="X255" s="506"/>
      <c r="Y255" s="399"/>
      <c r="Z255" s="399"/>
      <c r="AA255" s="401"/>
      <c r="AB255" s="401"/>
      <c r="AC255" s="401"/>
      <c r="AD255" s="401"/>
      <c r="AE255" s="401"/>
      <c r="AF255" s="401"/>
    </row>
    <row r="256" ht="15.75" customHeight="1">
      <c r="A256" s="436"/>
      <c r="B256" s="399"/>
      <c r="C256" s="572"/>
      <c r="D256" s="572"/>
      <c r="E256" s="572"/>
      <c r="F256" s="399"/>
      <c r="G256" s="399"/>
      <c r="H256" s="399"/>
      <c r="I256" s="413"/>
      <c r="J256" s="471"/>
      <c r="K256" s="471"/>
      <c r="L256" s="471"/>
      <c r="M256" s="471"/>
      <c r="N256" s="471"/>
      <c r="O256" s="471"/>
      <c r="P256" s="471"/>
      <c r="Q256" s="471"/>
      <c r="R256" s="471"/>
      <c r="S256" s="471"/>
      <c r="T256" s="471"/>
      <c r="U256" s="471"/>
      <c r="V256" s="506"/>
      <c r="W256" s="506"/>
      <c r="X256" s="506"/>
      <c r="Y256" s="399"/>
      <c r="Z256" s="399"/>
      <c r="AA256" s="401"/>
      <c r="AB256" s="401"/>
      <c r="AC256" s="401"/>
      <c r="AD256" s="401"/>
      <c r="AE256" s="401"/>
      <c r="AF256" s="401"/>
    </row>
    <row r="257" ht="15.75" customHeight="1">
      <c r="A257" s="436"/>
      <c r="B257" s="399"/>
      <c r="C257" s="572"/>
      <c r="D257" s="572"/>
      <c r="E257" s="572"/>
      <c r="F257" s="399"/>
      <c r="G257" s="399"/>
      <c r="H257" s="413" t="s">
        <v>1509</v>
      </c>
      <c r="I257" s="399"/>
      <c r="J257" s="471"/>
      <c r="K257" s="471"/>
      <c r="L257" s="471"/>
      <c r="M257" s="471"/>
      <c r="N257" s="471"/>
      <c r="O257" s="471"/>
      <c r="P257" s="471"/>
      <c r="Q257" s="471"/>
      <c r="R257" s="471"/>
      <c r="S257" s="471"/>
      <c r="T257" s="471"/>
      <c r="U257" s="471"/>
      <c r="V257" s="506"/>
      <c r="W257" s="506"/>
      <c r="X257" s="506"/>
      <c r="Y257" s="399"/>
      <c r="Z257" s="399"/>
      <c r="AA257" s="401"/>
      <c r="AB257" s="401"/>
      <c r="AC257" s="401"/>
      <c r="AD257" s="401"/>
      <c r="AE257" s="401"/>
      <c r="AF257" s="401"/>
    </row>
    <row r="258" ht="15.75" customHeight="1">
      <c r="A258" s="436"/>
      <c r="B258" s="399"/>
      <c r="C258" s="572"/>
      <c r="D258" s="572"/>
      <c r="E258" s="572"/>
      <c r="F258" s="399"/>
      <c r="G258" s="399"/>
      <c r="H258" s="399"/>
      <c r="I258" s="413" t="s">
        <v>1506</v>
      </c>
      <c r="J258" s="581">
        <v>5.949098055645489E7</v>
      </c>
      <c r="K258" s="581">
        <v>1.1326129019578187E7</v>
      </c>
      <c r="L258" s="581">
        <v>1.8027375630679294E7</v>
      </c>
      <c r="M258" s="581">
        <v>0.0</v>
      </c>
      <c r="N258" s="581">
        <v>0.0</v>
      </c>
      <c r="O258" s="581">
        <v>0.0</v>
      </c>
      <c r="P258" s="581">
        <v>9340250.0</v>
      </c>
      <c r="Q258" s="581">
        <v>4201784.389091144</v>
      </c>
      <c r="R258" s="581">
        <v>3211914.5131968018</v>
      </c>
      <c r="S258" s="581">
        <v>1.0559843410900033E8</v>
      </c>
      <c r="T258" s="581">
        <v>2.076E7</v>
      </c>
      <c r="U258" s="581">
        <v>1.2635843410900033E8</v>
      </c>
      <c r="V258" s="582">
        <v>625759.2539699924</v>
      </c>
      <c r="W258" s="582">
        <v>36480.0</v>
      </c>
      <c r="X258" s="582">
        <v>0.0</v>
      </c>
      <c r="Y258" s="399"/>
      <c r="Z258" s="399"/>
      <c r="AA258" s="401"/>
      <c r="AB258" s="401"/>
      <c r="AC258" s="401"/>
      <c r="AD258" s="401"/>
      <c r="AE258" s="401"/>
      <c r="AF258" s="401"/>
    </row>
    <row r="259" ht="15.75" customHeight="1">
      <c r="A259" s="436"/>
      <c r="B259" s="399"/>
      <c r="C259" s="572"/>
      <c r="D259" s="572"/>
      <c r="E259" s="572"/>
      <c r="F259" s="399"/>
      <c r="G259" s="399"/>
      <c r="H259" s="399"/>
      <c r="I259" s="413" t="s">
        <v>1507</v>
      </c>
      <c r="J259" s="581">
        <v>4659175.847107883</v>
      </c>
      <c r="K259" s="581">
        <v>1688877.1067826666</v>
      </c>
      <c r="L259" s="581">
        <v>1.1350688877106783E8</v>
      </c>
      <c r="M259" s="581">
        <v>0.0</v>
      </c>
      <c r="N259" s="581">
        <v>0.0</v>
      </c>
      <c r="O259" s="581">
        <v>0.0</v>
      </c>
      <c r="P259" s="581">
        <v>0.0</v>
      </c>
      <c r="Q259" s="581">
        <v>848474.3850310749</v>
      </c>
      <c r="R259" s="581">
        <v>2626842.9142481657</v>
      </c>
      <c r="S259" s="581">
        <v>1.233302590242376E8</v>
      </c>
      <c r="T259" s="581">
        <v>2.99994E7</v>
      </c>
      <c r="U259" s="581">
        <v>1.5332965902423763E8</v>
      </c>
      <c r="V259" s="582">
        <v>118155.21322965721</v>
      </c>
      <c r="W259" s="582">
        <v>33280.0</v>
      </c>
      <c r="X259" s="582">
        <v>0.0</v>
      </c>
      <c r="Y259" s="399"/>
      <c r="Z259" s="399"/>
      <c r="AA259" s="401"/>
      <c r="AB259" s="401"/>
      <c r="AC259" s="401"/>
      <c r="AD259" s="401"/>
      <c r="AE259" s="401"/>
      <c r="AF259" s="401"/>
    </row>
    <row r="260" ht="15.75" customHeight="1">
      <c r="A260" s="436"/>
      <c r="B260" s="399"/>
      <c r="C260" s="572"/>
      <c r="D260" s="572"/>
      <c r="E260" s="572"/>
      <c r="F260" s="399"/>
      <c r="G260" s="399"/>
      <c r="H260" s="399"/>
      <c r="I260" s="399"/>
      <c r="J260" s="471"/>
      <c r="K260" s="471"/>
      <c r="L260" s="471"/>
      <c r="M260" s="471"/>
      <c r="N260" s="471"/>
      <c r="O260" s="471"/>
      <c r="P260" s="471"/>
      <c r="Q260" s="471"/>
      <c r="R260" s="471"/>
      <c r="S260" s="471"/>
      <c r="T260" s="471"/>
      <c r="U260" s="471"/>
      <c r="V260" s="471"/>
      <c r="W260" s="471"/>
      <c r="X260" s="471"/>
      <c r="Y260" s="399"/>
      <c r="Z260" s="399"/>
      <c r="AA260" s="401"/>
      <c r="AB260" s="401"/>
      <c r="AC260" s="401"/>
      <c r="AD260" s="401"/>
      <c r="AE260" s="401"/>
      <c r="AF260" s="401"/>
    </row>
    <row r="261" ht="15.75" customHeight="1">
      <c r="A261" s="436"/>
      <c r="B261" s="399"/>
      <c r="C261" s="572"/>
      <c r="D261" s="572"/>
      <c r="E261" s="572"/>
      <c r="F261" s="399"/>
      <c r="G261" s="399"/>
      <c r="H261" s="399"/>
      <c r="I261" s="413" t="s">
        <v>1510</v>
      </c>
      <c r="J261" s="471" t="s">
        <v>776</v>
      </c>
      <c r="K261" s="471" t="s">
        <v>776</v>
      </c>
      <c r="L261" s="471" t="s">
        <v>776</v>
      </c>
      <c r="M261" s="471" t="s">
        <v>776</v>
      </c>
      <c r="N261" s="471" t="s">
        <v>776</v>
      </c>
      <c r="O261" s="471" t="s">
        <v>776</v>
      </c>
      <c r="P261" s="471" t="s">
        <v>776</v>
      </c>
      <c r="Q261" s="471" t="s">
        <v>776</v>
      </c>
      <c r="R261" s="471" t="s">
        <v>776</v>
      </c>
      <c r="S261" s="471" t="s">
        <v>776</v>
      </c>
      <c r="T261" s="471" t="s">
        <v>776</v>
      </c>
      <c r="U261" s="471" t="s">
        <v>776</v>
      </c>
      <c r="V261" s="471" t="s">
        <v>776</v>
      </c>
      <c r="W261" s="471" t="s">
        <v>776</v>
      </c>
      <c r="X261" s="471" t="s">
        <v>776</v>
      </c>
      <c r="Y261" s="399"/>
      <c r="Z261" s="399"/>
      <c r="AA261" s="401"/>
      <c r="AB261" s="401"/>
      <c r="AC261" s="401"/>
      <c r="AD261" s="401"/>
      <c r="AE261" s="401"/>
      <c r="AF261" s="401"/>
    </row>
    <row r="262" ht="15.75" customHeight="1">
      <c r="A262" s="413" t="s">
        <v>1529</v>
      </c>
      <c r="B262" s="399"/>
      <c r="C262" s="572"/>
      <c r="D262" s="572"/>
      <c r="E262" s="572"/>
      <c r="F262" s="399"/>
      <c r="G262" s="399"/>
      <c r="H262" s="399"/>
      <c r="I262" s="399"/>
      <c r="J262" s="471"/>
      <c r="K262" s="471"/>
      <c r="L262" s="471"/>
      <c r="M262" s="471"/>
      <c r="N262" s="471"/>
      <c r="O262" s="471"/>
      <c r="P262" s="471"/>
      <c r="Q262" s="471"/>
      <c r="R262" s="471"/>
      <c r="S262" s="471"/>
      <c r="T262" s="471"/>
      <c r="U262" s="471"/>
      <c r="V262" s="506"/>
      <c r="W262" s="506"/>
      <c r="X262" s="506"/>
      <c r="Y262" s="399"/>
      <c r="Z262" s="399"/>
      <c r="AA262" s="401"/>
      <c r="AB262" s="401"/>
      <c r="AC262" s="401"/>
      <c r="AD262" s="401"/>
      <c r="AE262" s="401"/>
      <c r="AF262" s="401"/>
    </row>
    <row r="263" ht="15.75" customHeight="1">
      <c r="A263" s="436"/>
      <c r="B263" s="399"/>
      <c r="C263" s="572"/>
      <c r="D263" s="572"/>
      <c r="E263" s="572"/>
      <c r="F263" s="399"/>
      <c r="G263" s="399"/>
      <c r="H263" s="413" t="s">
        <v>1406</v>
      </c>
      <c r="I263" s="399"/>
      <c r="J263" s="471"/>
      <c r="K263" s="471"/>
      <c r="L263" s="471"/>
      <c r="M263" s="471"/>
      <c r="N263" s="471"/>
      <c r="O263" s="471"/>
      <c r="P263" s="471"/>
      <c r="Q263" s="471"/>
      <c r="R263" s="471"/>
      <c r="S263" s="471"/>
      <c r="T263" s="471"/>
      <c r="U263" s="471"/>
      <c r="V263" s="506"/>
      <c r="W263" s="506"/>
      <c r="X263" s="506"/>
      <c r="Y263" s="399"/>
      <c r="Z263" s="399"/>
      <c r="AA263" s="401"/>
      <c r="AB263" s="401"/>
      <c r="AC263" s="401"/>
      <c r="AD263" s="401"/>
      <c r="AE263" s="401"/>
      <c r="AF263" s="401"/>
    </row>
    <row r="264" ht="15.75" customHeight="1">
      <c r="A264" s="436"/>
      <c r="B264" s="399"/>
      <c r="C264" s="572"/>
      <c r="D264" s="572"/>
      <c r="E264" s="572"/>
      <c r="F264" s="399"/>
      <c r="G264" s="399"/>
      <c r="H264" s="413"/>
      <c r="I264" s="399"/>
      <c r="J264" s="471"/>
      <c r="K264" s="471"/>
      <c r="L264" s="471"/>
      <c r="M264" s="471"/>
      <c r="N264" s="471"/>
      <c r="O264" s="471"/>
      <c r="P264" s="471"/>
      <c r="Q264" s="471"/>
      <c r="R264" s="471"/>
      <c r="S264" s="471"/>
      <c r="T264" s="471"/>
      <c r="U264" s="471"/>
      <c r="V264" s="506"/>
      <c r="W264" s="506"/>
      <c r="X264" s="506"/>
      <c r="Y264" s="399"/>
      <c r="Z264" s="399"/>
      <c r="AA264" s="401"/>
      <c r="AB264" s="401"/>
      <c r="AC264" s="401"/>
      <c r="AD264" s="401"/>
      <c r="AE264" s="401"/>
      <c r="AF264" s="401"/>
    </row>
    <row r="265" ht="15.75" customHeight="1">
      <c r="A265" s="436">
        <v>3.0</v>
      </c>
      <c r="B265" s="436" t="s">
        <v>1408</v>
      </c>
      <c r="C265" s="572">
        <v>1.0</v>
      </c>
      <c r="D265" s="572"/>
      <c r="E265" s="572"/>
      <c r="F265" s="399"/>
      <c r="G265" s="399"/>
      <c r="H265" s="399" t="s">
        <v>1530</v>
      </c>
      <c r="I265" s="399"/>
      <c r="J265" s="471"/>
      <c r="K265" s="471"/>
      <c r="L265" s="471">
        <v>1.11E8</v>
      </c>
      <c r="M265" s="471"/>
      <c r="N265" s="471"/>
      <c r="O265" s="471"/>
      <c r="P265" s="471"/>
      <c r="Q265" s="471"/>
      <c r="R265" s="471"/>
      <c r="S265" s="471">
        <v>1.11E8</v>
      </c>
      <c r="T265" s="471">
        <v>2.775E7</v>
      </c>
      <c r="U265" s="471">
        <v>1.3875E8</v>
      </c>
      <c r="V265" s="506"/>
      <c r="W265" s="506"/>
      <c r="X265" s="506"/>
      <c r="Y265" s="399"/>
      <c r="Z265" s="399"/>
      <c r="AA265" s="401"/>
      <c r="AB265" s="401"/>
      <c r="AC265" s="401"/>
      <c r="AD265" s="401"/>
      <c r="AE265" s="401"/>
      <c r="AF265" s="401"/>
    </row>
    <row r="266" ht="15.75" customHeight="1">
      <c r="A266" s="436"/>
      <c r="B266" s="399"/>
      <c r="C266" s="572"/>
      <c r="D266" s="572"/>
      <c r="E266" s="572"/>
      <c r="F266" s="399"/>
      <c r="G266" s="399"/>
      <c r="H266" s="577"/>
      <c r="I266" s="577"/>
      <c r="J266" s="471"/>
      <c r="K266" s="471"/>
      <c r="L266" s="471"/>
      <c r="M266" s="471"/>
      <c r="N266" s="471"/>
      <c r="O266" s="471"/>
      <c r="P266" s="471"/>
      <c r="Q266" s="471"/>
      <c r="R266" s="471"/>
      <c r="S266" s="471"/>
      <c r="T266" s="471"/>
      <c r="U266" s="471"/>
      <c r="V266" s="506"/>
      <c r="W266" s="506"/>
      <c r="X266" s="506"/>
      <c r="Y266" s="399"/>
      <c r="Z266" s="399"/>
      <c r="AA266" s="401"/>
      <c r="AB266" s="401"/>
      <c r="AC266" s="401"/>
      <c r="AD266" s="401"/>
      <c r="AE266" s="401"/>
      <c r="AF266" s="401"/>
    </row>
    <row r="267" ht="15.75" customHeight="1">
      <c r="A267" s="578"/>
      <c r="B267" s="413"/>
      <c r="C267" s="579"/>
      <c r="D267" s="579"/>
      <c r="E267" s="579"/>
      <c r="F267" s="413"/>
      <c r="G267" s="413"/>
      <c r="H267" s="413" t="s">
        <v>1421</v>
      </c>
      <c r="I267" s="580"/>
      <c r="J267" s="581">
        <v>0.0</v>
      </c>
      <c r="K267" s="581">
        <v>0.0</v>
      </c>
      <c r="L267" s="581">
        <v>1.11E8</v>
      </c>
      <c r="M267" s="581">
        <v>0.0</v>
      </c>
      <c r="N267" s="581">
        <v>0.0</v>
      </c>
      <c r="O267" s="581">
        <v>0.0</v>
      </c>
      <c r="P267" s="581">
        <v>0.0</v>
      </c>
      <c r="Q267" s="581">
        <v>0.0</v>
      </c>
      <c r="R267" s="581">
        <v>0.0</v>
      </c>
      <c r="S267" s="581">
        <v>1.11E8</v>
      </c>
      <c r="T267" s="581">
        <v>2.775E7</v>
      </c>
      <c r="U267" s="581">
        <v>1.3875E8</v>
      </c>
      <c r="V267" s="582">
        <v>0.0</v>
      </c>
      <c r="W267" s="582">
        <v>0.0</v>
      </c>
      <c r="X267" s="582">
        <v>0.0</v>
      </c>
      <c r="Y267" s="413"/>
      <c r="Z267" s="413"/>
      <c r="AA267" s="419"/>
      <c r="AB267" s="419"/>
      <c r="AC267" s="419"/>
      <c r="AD267" s="419"/>
      <c r="AE267" s="419"/>
      <c r="AF267" s="419"/>
    </row>
    <row r="268" ht="15.75" customHeight="1">
      <c r="A268" s="436"/>
      <c r="B268" s="399"/>
      <c r="C268" s="572"/>
      <c r="D268" s="572"/>
      <c r="E268" s="572"/>
      <c r="F268" s="399"/>
      <c r="G268" s="399"/>
      <c r="H268" s="577"/>
      <c r="I268" s="577"/>
      <c r="J268" s="471"/>
      <c r="K268" s="471"/>
      <c r="L268" s="471"/>
      <c r="M268" s="471"/>
      <c r="N268" s="471"/>
      <c r="O268" s="471"/>
      <c r="P268" s="471"/>
      <c r="Q268" s="471"/>
      <c r="R268" s="471"/>
      <c r="S268" s="471"/>
      <c r="T268" s="471"/>
      <c r="U268" s="471"/>
      <c r="V268" s="506"/>
      <c r="W268" s="506"/>
      <c r="X268" s="506"/>
      <c r="Y268" s="399"/>
      <c r="Z268" s="399"/>
      <c r="AA268" s="401"/>
      <c r="AB268" s="401"/>
      <c r="AC268" s="401"/>
      <c r="AD268" s="401"/>
      <c r="AE268" s="401"/>
      <c r="AF268" s="401"/>
    </row>
    <row r="269" ht="15.75" customHeight="1">
      <c r="A269" s="436"/>
      <c r="B269" s="399"/>
      <c r="C269" s="572"/>
      <c r="D269" s="572"/>
      <c r="E269" s="572"/>
      <c r="F269" s="399"/>
      <c r="G269" s="399"/>
      <c r="H269" s="580" t="s">
        <v>1422</v>
      </c>
      <c r="I269" s="577"/>
      <c r="J269" s="471"/>
      <c r="K269" s="471"/>
      <c r="L269" s="471"/>
      <c r="M269" s="471"/>
      <c r="N269" s="471"/>
      <c r="O269" s="471"/>
      <c r="P269" s="471"/>
      <c r="Q269" s="471"/>
      <c r="R269" s="471"/>
      <c r="S269" s="471"/>
      <c r="T269" s="471"/>
      <c r="U269" s="471"/>
      <c r="V269" s="506"/>
      <c r="W269" s="506"/>
      <c r="X269" s="506"/>
      <c r="Y269" s="399"/>
      <c r="Z269" s="399"/>
      <c r="AA269" s="401"/>
      <c r="AB269" s="401"/>
      <c r="AC269" s="401"/>
      <c r="AD269" s="401"/>
      <c r="AE269" s="401"/>
      <c r="AF269" s="401"/>
    </row>
    <row r="270" ht="15.75" customHeight="1">
      <c r="A270" s="436"/>
      <c r="B270" s="399"/>
      <c r="C270" s="572"/>
      <c r="D270" s="572"/>
      <c r="E270" s="572"/>
      <c r="F270" s="399"/>
      <c r="G270" s="399"/>
      <c r="H270" s="577"/>
      <c r="I270" s="577"/>
      <c r="J270" s="471"/>
      <c r="K270" s="471"/>
      <c r="L270" s="471"/>
      <c r="M270" s="471"/>
      <c r="N270" s="471"/>
      <c r="O270" s="471"/>
      <c r="P270" s="471"/>
      <c r="Q270" s="471"/>
      <c r="R270" s="471"/>
      <c r="S270" s="471"/>
      <c r="T270" s="471"/>
      <c r="U270" s="471"/>
      <c r="V270" s="506"/>
      <c r="W270" s="506"/>
      <c r="X270" s="506"/>
      <c r="Y270" s="399"/>
      <c r="Z270" s="399"/>
      <c r="AA270" s="401"/>
      <c r="AB270" s="401"/>
      <c r="AC270" s="401"/>
      <c r="AD270" s="401"/>
      <c r="AE270" s="401"/>
      <c r="AF270" s="401"/>
    </row>
    <row r="271" ht="15.75" customHeight="1">
      <c r="A271" s="436">
        <v>3.0</v>
      </c>
      <c r="B271" s="436" t="s">
        <v>1423</v>
      </c>
      <c r="C271" s="572">
        <v>1.0</v>
      </c>
      <c r="D271" s="572"/>
      <c r="E271" s="572"/>
      <c r="F271" s="399"/>
      <c r="G271" s="399"/>
      <c r="H271" s="577"/>
      <c r="I271" s="399" t="s">
        <v>1424</v>
      </c>
      <c r="J271" s="471">
        <v>1.1892899773177816E7</v>
      </c>
      <c r="K271" s="471"/>
      <c r="L271" s="471"/>
      <c r="M271" s="471"/>
      <c r="N271" s="471"/>
      <c r="O271" s="471"/>
      <c r="P271" s="471"/>
      <c r="Q271" s="471"/>
      <c r="R271" s="471"/>
      <c r="S271" s="471">
        <v>1.1892899773177816E7</v>
      </c>
      <c r="T271" s="471">
        <v>1783900.0</v>
      </c>
      <c r="U271" s="471">
        <v>1.3676799773177816E7</v>
      </c>
      <c r="V271" s="506">
        <v>241862.83309604647</v>
      </c>
      <c r="W271" s="506"/>
      <c r="X271" s="506"/>
      <c r="Y271" s="399"/>
      <c r="Z271" s="399"/>
      <c r="AA271" s="401"/>
      <c r="AB271" s="401"/>
      <c r="AC271" s="401"/>
      <c r="AD271" s="401"/>
      <c r="AE271" s="401"/>
      <c r="AF271" s="401"/>
    </row>
    <row r="272" ht="15.75" customHeight="1">
      <c r="A272" s="436">
        <v>3.0</v>
      </c>
      <c r="B272" s="436" t="s">
        <v>1423</v>
      </c>
      <c r="C272" s="572">
        <v>1.0</v>
      </c>
      <c r="D272" s="572"/>
      <c r="E272" s="572"/>
      <c r="F272" s="399"/>
      <c r="G272" s="399"/>
      <c r="H272" s="577"/>
      <c r="I272" s="399" t="s">
        <v>1425</v>
      </c>
      <c r="J272" s="471">
        <v>3644479.190590297</v>
      </c>
      <c r="K272" s="471"/>
      <c r="L272" s="471"/>
      <c r="M272" s="471"/>
      <c r="N272" s="471"/>
      <c r="O272" s="471"/>
      <c r="P272" s="471"/>
      <c r="Q272" s="471"/>
      <c r="R272" s="471"/>
      <c r="S272" s="471">
        <v>3644479.190590297</v>
      </c>
      <c r="T272" s="471">
        <v>546700.0</v>
      </c>
      <c r="U272" s="471">
        <v>4191179.190590297</v>
      </c>
      <c r="V272" s="506">
        <v>234533.6563355602</v>
      </c>
      <c r="W272" s="506"/>
      <c r="X272" s="506"/>
      <c r="Y272" s="399"/>
      <c r="Z272" s="399"/>
      <c r="AA272" s="401"/>
      <c r="AB272" s="401"/>
      <c r="AC272" s="401"/>
      <c r="AD272" s="401"/>
      <c r="AE272" s="401"/>
      <c r="AF272" s="401"/>
    </row>
    <row r="273" ht="15.75" customHeight="1">
      <c r="A273" s="436">
        <v>3.0</v>
      </c>
      <c r="B273" s="436" t="s">
        <v>1423</v>
      </c>
      <c r="C273" s="572">
        <v>1.0</v>
      </c>
      <c r="D273" s="572"/>
      <c r="E273" s="572"/>
      <c r="F273" s="399"/>
      <c r="G273" s="399"/>
      <c r="H273" s="399"/>
      <c r="I273" s="399" t="s">
        <v>1426</v>
      </c>
      <c r="J273" s="471"/>
      <c r="K273" s="471"/>
      <c r="L273" s="471"/>
      <c r="M273" s="471"/>
      <c r="N273" s="471"/>
      <c r="O273" s="471"/>
      <c r="P273" s="471"/>
      <c r="Q273" s="471"/>
      <c r="R273" s="471">
        <v>5725446.286003725</v>
      </c>
      <c r="S273" s="471">
        <v>5725446.286003725</v>
      </c>
      <c r="T273" s="471">
        <v>858800.0</v>
      </c>
      <c r="U273" s="471">
        <v>6584246.286003725</v>
      </c>
      <c r="V273" s="506"/>
      <c r="W273" s="506"/>
      <c r="X273" s="506"/>
      <c r="Y273" s="399"/>
      <c r="Z273" s="399"/>
      <c r="AA273" s="401"/>
      <c r="AB273" s="401"/>
      <c r="AC273" s="401"/>
      <c r="AD273" s="401"/>
      <c r="AE273" s="401"/>
      <c r="AF273" s="401"/>
    </row>
    <row r="274" ht="15.75" customHeight="1">
      <c r="A274" s="436">
        <v>3.0</v>
      </c>
      <c r="B274" s="436" t="s">
        <v>1423</v>
      </c>
      <c r="C274" s="572">
        <v>1.0</v>
      </c>
      <c r="D274" s="572"/>
      <c r="E274" s="572"/>
      <c r="F274" s="399"/>
      <c r="G274" s="399"/>
      <c r="H274" s="399"/>
      <c r="I274" s="399" t="s">
        <v>1427</v>
      </c>
      <c r="J274" s="471"/>
      <c r="K274" s="471"/>
      <c r="L274" s="471">
        <v>0.0</v>
      </c>
      <c r="M274" s="471"/>
      <c r="N274" s="471"/>
      <c r="O274" s="471"/>
      <c r="P274" s="471"/>
      <c r="Q274" s="471"/>
      <c r="R274" s="471"/>
      <c r="S274" s="471">
        <v>0.0</v>
      </c>
      <c r="T274" s="471">
        <v>0.0</v>
      </c>
      <c r="U274" s="471">
        <v>0.0</v>
      </c>
      <c r="V274" s="506"/>
      <c r="W274" s="506"/>
      <c r="X274" s="506"/>
      <c r="Y274" s="399"/>
      <c r="Z274" s="399"/>
      <c r="AA274" s="401"/>
      <c r="AB274" s="401"/>
      <c r="AC274" s="401"/>
      <c r="AD274" s="401"/>
      <c r="AE274" s="401"/>
      <c r="AF274" s="401"/>
    </row>
    <row r="275" ht="15.75" customHeight="1">
      <c r="A275" s="436">
        <v>3.0</v>
      </c>
      <c r="B275" s="436" t="s">
        <v>1423</v>
      </c>
      <c r="C275" s="572">
        <v>1.0</v>
      </c>
      <c r="D275" s="572"/>
      <c r="E275" s="572"/>
      <c r="F275" s="399"/>
      <c r="G275" s="399"/>
      <c r="H275" s="399"/>
      <c r="I275" s="399" t="s">
        <v>1428</v>
      </c>
      <c r="J275" s="471"/>
      <c r="K275" s="471"/>
      <c r="L275" s="471"/>
      <c r="M275" s="471"/>
      <c r="N275" s="471"/>
      <c r="O275" s="471"/>
      <c r="P275" s="471"/>
      <c r="Q275" s="471"/>
      <c r="R275" s="471">
        <v>3562319.7322308617</v>
      </c>
      <c r="S275" s="471">
        <v>3562319.7322308617</v>
      </c>
      <c r="T275" s="471">
        <v>534300.0</v>
      </c>
      <c r="U275" s="471">
        <v>4096619.7322308617</v>
      </c>
      <c r="V275" s="506"/>
      <c r="W275" s="506"/>
      <c r="X275" s="506"/>
      <c r="Y275" s="399"/>
      <c r="Z275" s="399"/>
      <c r="AA275" s="401"/>
      <c r="AB275" s="401"/>
      <c r="AC275" s="401"/>
      <c r="AD275" s="401"/>
      <c r="AE275" s="401"/>
      <c r="AF275" s="401"/>
    </row>
    <row r="276" ht="15.75" customHeight="1">
      <c r="A276" s="436">
        <v>3.0</v>
      </c>
      <c r="B276" s="436" t="s">
        <v>1423</v>
      </c>
      <c r="C276" s="572">
        <v>1.0</v>
      </c>
      <c r="D276" s="572"/>
      <c r="E276" s="572"/>
      <c r="F276" s="399"/>
      <c r="G276" s="399"/>
      <c r="H276" s="399"/>
      <c r="I276" s="399" t="s">
        <v>1429</v>
      </c>
      <c r="J276" s="471"/>
      <c r="K276" s="471">
        <v>0.0</v>
      </c>
      <c r="L276" s="471"/>
      <c r="M276" s="471"/>
      <c r="N276" s="471"/>
      <c r="O276" s="471"/>
      <c r="P276" s="471"/>
      <c r="Q276" s="471"/>
      <c r="R276" s="471"/>
      <c r="S276" s="471">
        <v>0.0</v>
      </c>
      <c r="T276" s="471">
        <v>0.0</v>
      </c>
      <c r="U276" s="471">
        <v>0.0</v>
      </c>
      <c r="V276" s="506"/>
      <c r="W276" s="506"/>
      <c r="X276" s="506"/>
      <c r="Y276" s="399"/>
      <c r="Z276" s="399"/>
      <c r="AA276" s="401"/>
      <c r="AB276" s="401"/>
      <c r="AC276" s="401"/>
      <c r="AD276" s="401"/>
      <c r="AE276" s="401"/>
      <c r="AF276" s="401"/>
    </row>
    <row r="277" ht="15.75" customHeight="1">
      <c r="A277" s="436">
        <v>3.0</v>
      </c>
      <c r="B277" s="436" t="s">
        <v>1423</v>
      </c>
      <c r="C277" s="572">
        <v>1.0</v>
      </c>
      <c r="D277" s="572"/>
      <c r="E277" s="572"/>
      <c r="F277" s="399"/>
      <c r="G277" s="399"/>
      <c r="H277" s="399"/>
      <c r="I277" s="399" t="s">
        <v>1430</v>
      </c>
      <c r="J277" s="471"/>
      <c r="K277" s="471"/>
      <c r="L277" s="471"/>
      <c r="M277" s="471"/>
      <c r="N277" s="471"/>
      <c r="O277" s="471"/>
      <c r="P277" s="471"/>
      <c r="Q277" s="471">
        <v>1939299.3261094687</v>
      </c>
      <c r="R277" s="471"/>
      <c r="S277" s="471">
        <v>1939299.3261094687</v>
      </c>
      <c r="T277" s="471">
        <v>290900.0</v>
      </c>
      <c r="U277" s="471">
        <v>2230199.326109469</v>
      </c>
      <c r="V277" s="506"/>
      <c r="W277" s="506"/>
      <c r="X277" s="506"/>
      <c r="Y277" s="399"/>
      <c r="Z277" s="399"/>
      <c r="AA277" s="401"/>
      <c r="AB277" s="401"/>
      <c r="AC277" s="401"/>
      <c r="AD277" s="401"/>
      <c r="AE277" s="401"/>
      <c r="AF277" s="401"/>
    </row>
    <row r="278" ht="15.75" customHeight="1">
      <c r="A278" s="436">
        <v>3.0</v>
      </c>
      <c r="B278" s="436" t="s">
        <v>1423</v>
      </c>
      <c r="C278" s="572">
        <v>1.0</v>
      </c>
      <c r="D278" s="572"/>
      <c r="E278" s="572"/>
      <c r="F278" s="399"/>
      <c r="G278" s="399"/>
      <c r="H278" s="399"/>
      <c r="I278" s="399" t="s">
        <v>1431</v>
      </c>
      <c r="J278" s="471"/>
      <c r="K278" s="471"/>
      <c r="L278" s="471">
        <v>0.0</v>
      </c>
      <c r="M278" s="471"/>
      <c r="N278" s="471"/>
      <c r="O278" s="471"/>
      <c r="P278" s="471"/>
      <c r="Q278" s="471"/>
      <c r="R278" s="471"/>
      <c r="S278" s="471">
        <v>0.0</v>
      </c>
      <c r="T278" s="471">
        <v>0.0</v>
      </c>
      <c r="U278" s="471">
        <v>0.0</v>
      </c>
      <c r="V278" s="506"/>
      <c r="W278" s="506"/>
      <c r="X278" s="506"/>
      <c r="Y278" s="399"/>
      <c r="Z278" s="399"/>
      <c r="AA278" s="401"/>
      <c r="AB278" s="401"/>
      <c r="AC278" s="401"/>
      <c r="AD278" s="401"/>
      <c r="AE278" s="401"/>
      <c r="AF278" s="401"/>
    </row>
    <row r="279" ht="15.75" customHeight="1">
      <c r="A279" s="436">
        <v>3.0</v>
      </c>
      <c r="B279" s="436" t="s">
        <v>1423</v>
      </c>
      <c r="C279" s="572">
        <v>1.0</v>
      </c>
      <c r="D279" s="572"/>
      <c r="E279" s="572"/>
      <c r="F279" s="399"/>
      <c r="G279" s="399"/>
      <c r="H279" s="399"/>
      <c r="I279" s="399" t="s">
        <v>1432</v>
      </c>
      <c r="J279" s="471"/>
      <c r="K279" s="471"/>
      <c r="L279" s="471">
        <v>0.0</v>
      </c>
      <c r="M279" s="471"/>
      <c r="N279" s="471"/>
      <c r="O279" s="471"/>
      <c r="P279" s="471"/>
      <c r="Q279" s="471"/>
      <c r="R279" s="471"/>
      <c r="S279" s="471">
        <v>0.0</v>
      </c>
      <c r="T279" s="471">
        <v>0.0</v>
      </c>
      <c r="U279" s="471">
        <v>0.0</v>
      </c>
      <c r="V279" s="506"/>
      <c r="W279" s="506"/>
      <c r="X279" s="506"/>
      <c r="Y279" s="399"/>
      <c r="Z279" s="399"/>
      <c r="AA279" s="401"/>
      <c r="AB279" s="401"/>
      <c r="AC279" s="401"/>
      <c r="AD279" s="401"/>
      <c r="AE279" s="401"/>
      <c r="AF279" s="401"/>
    </row>
    <row r="280" ht="15.75" customHeight="1">
      <c r="A280" s="436"/>
      <c r="B280" s="399"/>
      <c r="C280" s="572"/>
      <c r="D280" s="572"/>
      <c r="E280" s="572"/>
      <c r="F280" s="399"/>
      <c r="G280" s="399"/>
      <c r="H280" s="399"/>
      <c r="I280" s="399"/>
      <c r="J280" s="471"/>
      <c r="K280" s="471"/>
      <c r="L280" s="471"/>
      <c r="M280" s="471"/>
      <c r="N280" s="471"/>
      <c r="O280" s="471"/>
      <c r="P280" s="471"/>
      <c r="Q280" s="471"/>
      <c r="R280" s="471"/>
      <c r="S280" s="471"/>
      <c r="T280" s="471"/>
      <c r="U280" s="471"/>
      <c r="V280" s="506"/>
      <c r="W280" s="506"/>
      <c r="X280" s="506"/>
      <c r="Y280" s="399"/>
      <c r="Z280" s="399"/>
      <c r="AA280" s="401"/>
      <c r="AB280" s="401"/>
      <c r="AC280" s="401"/>
      <c r="AD280" s="401"/>
      <c r="AE280" s="401"/>
      <c r="AF280" s="401"/>
    </row>
    <row r="281" ht="15.75" customHeight="1">
      <c r="A281" s="578"/>
      <c r="B281" s="413"/>
      <c r="C281" s="579"/>
      <c r="D281" s="579"/>
      <c r="E281" s="579"/>
      <c r="F281" s="413"/>
      <c r="G281" s="413"/>
      <c r="H281" s="580" t="s">
        <v>1433</v>
      </c>
      <c r="I281" s="413"/>
      <c r="J281" s="581">
        <v>1.5537378963768113E7</v>
      </c>
      <c r="K281" s="581">
        <v>0.0</v>
      </c>
      <c r="L281" s="581">
        <v>0.0</v>
      </c>
      <c r="M281" s="581">
        <v>0.0</v>
      </c>
      <c r="N281" s="581">
        <v>0.0</v>
      </c>
      <c r="O281" s="581">
        <v>0.0</v>
      </c>
      <c r="P281" s="581">
        <v>0.0</v>
      </c>
      <c r="Q281" s="581">
        <v>1939299.3261094687</v>
      </c>
      <c r="R281" s="581">
        <v>9287766.018234586</v>
      </c>
      <c r="S281" s="581">
        <v>2.6764444308112167E7</v>
      </c>
      <c r="T281" s="581">
        <v>4014600.0</v>
      </c>
      <c r="U281" s="581">
        <v>3.0779044308112167E7</v>
      </c>
      <c r="V281" s="582">
        <v>476396.48943160666</v>
      </c>
      <c r="W281" s="582">
        <v>0.0</v>
      </c>
      <c r="X281" s="582">
        <v>0.0</v>
      </c>
      <c r="Y281" s="413"/>
      <c r="Z281" s="413"/>
      <c r="AA281" s="419"/>
      <c r="AB281" s="419"/>
      <c r="AC281" s="419"/>
      <c r="AD281" s="419"/>
      <c r="AE281" s="419"/>
      <c r="AF281" s="419"/>
    </row>
    <row r="282" ht="15.75" customHeight="1">
      <c r="A282" s="436"/>
      <c r="B282" s="399"/>
      <c r="C282" s="572"/>
      <c r="D282" s="572"/>
      <c r="E282" s="572"/>
      <c r="F282" s="399"/>
      <c r="G282" s="399"/>
      <c r="H282" s="399"/>
      <c r="I282" s="399"/>
      <c r="J282" s="471"/>
      <c r="K282" s="471"/>
      <c r="L282" s="471"/>
      <c r="M282" s="471"/>
      <c r="N282" s="471"/>
      <c r="O282" s="471"/>
      <c r="P282" s="471"/>
      <c r="Q282" s="471"/>
      <c r="R282" s="471"/>
      <c r="S282" s="471"/>
      <c r="T282" s="471"/>
      <c r="U282" s="471"/>
      <c r="V282" s="506"/>
      <c r="W282" s="506"/>
      <c r="X282" s="506"/>
      <c r="Y282" s="399"/>
      <c r="Z282" s="399"/>
      <c r="AA282" s="401"/>
      <c r="AB282" s="401"/>
      <c r="AC282" s="401"/>
      <c r="AD282" s="401"/>
      <c r="AE282" s="401"/>
      <c r="AF282" s="401"/>
    </row>
    <row r="283" ht="15.75" customHeight="1">
      <c r="A283" s="436"/>
      <c r="B283" s="399"/>
      <c r="C283" s="572"/>
      <c r="D283" s="572"/>
      <c r="E283" s="572"/>
      <c r="F283" s="399"/>
      <c r="G283" s="399"/>
      <c r="H283" s="413" t="s">
        <v>1434</v>
      </c>
      <c r="I283" s="399"/>
      <c r="J283" s="471"/>
      <c r="K283" s="471"/>
      <c r="L283" s="471"/>
      <c r="M283" s="471"/>
      <c r="N283" s="471"/>
      <c r="O283" s="471"/>
      <c r="P283" s="471"/>
      <c r="Q283" s="471"/>
      <c r="R283" s="471"/>
      <c r="S283" s="471"/>
      <c r="T283" s="471"/>
      <c r="U283" s="471"/>
      <c r="V283" s="506"/>
      <c r="W283" s="506"/>
      <c r="X283" s="506"/>
      <c r="Y283" s="399"/>
      <c r="Z283" s="399"/>
      <c r="AA283" s="401"/>
      <c r="AB283" s="401"/>
      <c r="AC283" s="401"/>
      <c r="AD283" s="401"/>
      <c r="AE283" s="401"/>
      <c r="AF283" s="401"/>
    </row>
    <row r="284" ht="15.75" customHeight="1">
      <c r="A284" s="436"/>
      <c r="B284" s="399"/>
      <c r="C284" s="572"/>
      <c r="D284" s="572"/>
      <c r="E284" s="572"/>
      <c r="F284" s="399"/>
      <c r="G284" s="399"/>
      <c r="H284" s="399"/>
      <c r="I284" s="399"/>
      <c r="J284" s="471"/>
      <c r="K284" s="424"/>
      <c r="L284" s="399"/>
      <c r="M284" s="399"/>
      <c r="N284" s="399"/>
      <c r="O284" s="399"/>
      <c r="P284" s="399"/>
      <c r="Q284" s="471"/>
      <c r="R284" s="471"/>
      <c r="S284" s="471"/>
      <c r="T284" s="471"/>
      <c r="U284" s="471"/>
      <c r="V284" s="506"/>
      <c r="W284" s="506"/>
      <c r="X284" s="506"/>
      <c r="Y284" s="399"/>
      <c r="Z284" s="399"/>
      <c r="AA284" s="401"/>
      <c r="AB284" s="401"/>
      <c r="AC284" s="401"/>
      <c r="AD284" s="401"/>
      <c r="AE284" s="401"/>
      <c r="AF284" s="401"/>
    </row>
    <row r="285" ht="15.75" customHeight="1">
      <c r="A285" s="436"/>
      <c r="B285" s="399"/>
      <c r="C285" s="572"/>
      <c r="D285" s="572"/>
      <c r="E285" s="572"/>
      <c r="F285" s="399"/>
      <c r="G285" s="399"/>
      <c r="H285" s="413" t="s">
        <v>1526</v>
      </c>
      <c r="I285" s="399"/>
      <c r="J285" s="471"/>
      <c r="K285" s="401" t="s">
        <v>1531</v>
      </c>
      <c r="L285" s="401"/>
      <c r="M285" s="401"/>
      <c r="N285" s="585">
        <f>32805*2+100000</f>
        <v>165610</v>
      </c>
      <c r="O285" s="401" t="s">
        <v>1532</v>
      </c>
      <c r="P285" s="401" t="s">
        <v>1533</v>
      </c>
      <c r="Q285" s="471"/>
      <c r="R285" s="471"/>
      <c r="S285" s="471"/>
      <c r="T285" s="471"/>
      <c r="U285" s="471"/>
      <c r="V285" s="506"/>
      <c r="W285" s="506"/>
      <c r="X285" s="506"/>
      <c r="Y285" s="399"/>
      <c r="Z285" s="399"/>
      <c r="AA285" s="401"/>
      <c r="AB285" s="401"/>
      <c r="AC285" s="401"/>
      <c r="AD285" s="401"/>
      <c r="AE285" s="401"/>
      <c r="AF285" s="401"/>
    </row>
    <row r="286" ht="15.75" customHeight="1">
      <c r="A286" s="436"/>
      <c r="B286" s="399"/>
      <c r="C286" s="572"/>
      <c r="D286" s="572"/>
      <c r="E286" s="572"/>
      <c r="F286" s="399"/>
      <c r="G286" s="399"/>
      <c r="H286" s="399"/>
      <c r="I286" s="399"/>
      <c r="J286" s="471"/>
      <c r="K286" s="401" t="s">
        <v>1534</v>
      </c>
      <c r="L286" s="401"/>
      <c r="M286" s="401"/>
      <c r="N286" s="586">
        <v>599810.0</v>
      </c>
      <c r="O286" s="401" t="s">
        <v>1535</v>
      </c>
      <c r="P286" s="401" t="s">
        <v>1536</v>
      </c>
      <c r="Q286" s="471"/>
      <c r="R286" s="471"/>
      <c r="S286" s="471"/>
      <c r="T286" s="471"/>
      <c r="U286" s="471"/>
      <c r="V286" s="506"/>
      <c r="W286" s="506"/>
      <c r="X286" s="506"/>
      <c r="Y286" s="399"/>
      <c r="Z286" s="399"/>
      <c r="AA286" s="401"/>
      <c r="AB286" s="401"/>
      <c r="AC286" s="401"/>
      <c r="AD286" s="401"/>
      <c r="AE286" s="401"/>
      <c r="AF286" s="401"/>
    </row>
    <row r="287" ht="15.75" customHeight="1">
      <c r="A287" s="436">
        <v>3.0</v>
      </c>
      <c r="B287" s="436" t="s">
        <v>1436</v>
      </c>
      <c r="C287" s="572"/>
      <c r="D287" s="572">
        <v>1.0</v>
      </c>
      <c r="E287" s="572"/>
      <c r="F287" s="399"/>
      <c r="G287" s="399"/>
      <c r="H287" s="587" t="s">
        <v>1537</v>
      </c>
      <c r="J287" s="471"/>
      <c r="K287" s="471"/>
      <c r="L287" s="471"/>
      <c r="M287" s="471"/>
      <c r="N287" s="471"/>
      <c r="O287" s="471"/>
      <c r="P287" s="471"/>
      <c r="Q287" s="471"/>
      <c r="R287" s="471"/>
      <c r="S287" s="471"/>
      <c r="T287" s="471"/>
      <c r="U287" s="471"/>
      <c r="V287" s="506"/>
      <c r="W287" s="506"/>
      <c r="X287" s="506"/>
      <c r="Y287" s="399"/>
      <c r="Z287" s="399"/>
      <c r="AA287" s="401"/>
      <c r="AB287" s="401"/>
      <c r="AC287" s="401"/>
      <c r="AD287" s="401"/>
      <c r="AE287" s="401"/>
      <c r="AF287" s="401"/>
    </row>
    <row r="288" ht="15.75" customHeight="1">
      <c r="A288" s="436"/>
      <c r="B288" s="399"/>
      <c r="C288" s="572"/>
      <c r="D288" s="572"/>
      <c r="E288" s="572"/>
      <c r="F288" s="399"/>
      <c r="G288" s="399"/>
      <c r="J288" s="471"/>
      <c r="K288" s="471"/>
      <c r="L288" s="471"/>
      <c r="M288" s="471"/>
      <c r="N288" s="471"/>
      <c r="O288" s="471"/>
      <c r="P288" s="471"/>
      <c r="Q288" s="471"/>
      <c r="R288" s="471"/>
      <c r="S288" s="471">
        <v>0.0</v>
      </c>
      <c r="T288" s="471">
        <v>0.0</v>
      </c>
      <c r="U288" s="471">
        <v>0.0</v>
      </c>
      <c r="V288" s="506"/>
      <c r="W288" s="506"/>
      <c r="X288" s="506"/>
      <c r="Y288" s="471" t="s">
        <v>1424</v>
      </c>
      <c r="Z288" s="399"/>
      <c r="AA288" s="401"/>
      <c r="AB288" s="401"/>
      <c r="AC288" s="401"/>
      <c r="AD288" s="401"/>
      <c r="AE288" s="401"/>
      <c r="AF288" s="401"/>
    </row>
    <row r="289" ht="15.75" customHeight="1">
      <c r="A289" s="436">
        <v>3.0</v>
      </c>
      <c r="B289" s="436" t="s">
        <v>1436</v>
      </c>
      <c r="C289" s="572"/>
      <c r="D289" s="572">
        <v>1.0</v>
      </c>
      <c r="E289" s="572"/>
      <c r="F289" s="399"/>
      <c r="G289" s="399"/>
      <c r="H289" s="400" t="s">
        <v>1538</v>
      </c>
      <c r="I289" s="400"/>
      <c r="J289" s="471"/>
      <c r="K289" s="471"/>
      <c r="L289" s="471"/>
      <c r="M289" s="471"/>
      <c r="N289" s="471"/>
      <c r="O289" s="471"/>
      <c r="P289" s="471"/>
      <c r="Q289" s="471"/>
      <c r="R289" s="471"/>
      <c r="S289" s="471">
        <v>0.0</v>
      </c>
      <c r="T289" s="471">
        <v>0.0</v>
      </c>
      <c r="U289" s="471">
        <v>0.0</v>
      </c>
      <c r="V289" s="506"/>
      <c r="W289" s="506"/>
      <c r="X289" s="506"/>
      <c r="Y289" s="471"/>
      <c r="Z289" s="399"/>
      <c r="AA289" s="401"/>
      <c r="AB289" s="401"/>
      <c r="AC289" s="401"/>
      <c r="AD289" s="401"/>
      <c r="AE289" s="401"/>
      <c r="AF289" s="401"/>
    </row>
    <row r="290" ht="15.75" customHeight="1">
      <c r="A290" s="436">
        <v>3.0</v>
      </c>
      <c r="B290" s="436" t="s">
        <v>1436</v>
      </c>
      <c r="C290" s="572"/>
      <c r="D290" s="572">
        <v>1.0</v>
      </c>
      <c r="E290" s="572"/>
      <c r="F290" s="399"/>
      <c r="G290" s="399"/>
      <c r="H290" s="400" t="s">
        <v>1539</v>
      </c>
      <c r="I290" s="400"/>
      <c r="J290" s="471"/>
      <c r="K290" s="471"/>
      <c r="L290" s="471"/>
      <c r="M290" s="471"/>
      <c r="N290" s="471"/>
      <c r="O290" s="471"/>
      <c r="P290" s="471"/>
      <c r="Q290" s="471"/>
      <c r="R290" s="471"/>
      <c r="S290" s="471">
        <v>0.0</v>
      </c>
      <c r="T290" s="471">
        <v>0.0</v>
      </c>
      <c r="U290" s="471">
        <v>0.0</v>
      </c>
      <c r="V290" s="506"/>
      <c r="W290" s="506"/>
      <c r="X290" s="506"/>
      <c r="Y290" s="471"/>
      <c r="Z290" s="399"/>
      <c r="AA290" s="401"/>
      <c r="AB290" s="401"/>
      <c r="AC290" s="401"/>
      <c r="AD290" s="401"/>
      <c r="AE290" s="401"/>
      <c r="AF290" s="401"/>
    </row>
    <row r="291" ht="15.75" customHeight="1">
      <c r="A291" s="436">
        <v>3.0</v>
      </c>
      <c r="B291" s="436" t="s">
        <v>1436</v>
      </c>
      <c r="C291" s="572"/>
      <c r="D291" s="572">
        <v>1.0</v>
      </c>
      <c r="E291" s="572"/>
      <c r="F291" s="399"/>
      <c r="G291" s="399"/>
      <c r="H291" s="400" t="s">
        <v>1540</v>
      </c>
      <c r="I291" s="400"/>
      <c r="J291" s="471"/>
      <c r="K291" s="471">
        <v>1064197.423850225</v>
      </c>
      <c r="L291" s="471">
        <v>0.0</v>
      </c>
      <c r="M291" s="471">
        <v>800.0</v>
      </c>
      <c r="N291" s="471">
        <v>71767.95999999999</v>
      </c>
      <c r="O291" s="471"/>
      <c r="P291" s="471">
        <v>933410.4</v>
      </c>
      <c r="Q291" s="471"/>
      <c r="R291" s="471"/>
      <c r="S291" s="471">
        <v>2070175.7838502252</v>
      </c>
      <c r="T291" s="471">
        <v>621000.0</v>
      </c>
      <c r="U291" s="471">
        <v>2691175.783850225</v>
      </c>
      <c r="V291" s="506"/>
      <c r="W291" s="506"/>
      <c r="X291" s="506">
        <v>19407.07</v>
      </c>
      <c r="Y291" s="471"/>
      <c r="Z291" s="399"/>
      <c r="AA291" s="401"/>
      <c r="AB291" s="401"/>
      <c r="AC291" s="401"/>
      <c r="AD291" s="401"/>
      <c r="AE291" s="401"/>
      <c r="AF291" s="401"/>
    </row>
    <row r="292" ht="15.75" customHeight="1">
      <c r="A292" s="436">
        <v>3.0</v>
      </c>
      <c r="B292" s="436" t="s">
        <v>1436</v>
      </c>
      <c r="C292" s="572"/>
      <c r="D292" s="572">
        <v>1.0</v>
      </c>
      <c r="E292" s="572"/>
      <c r="F292" s="399"/>
      <c r="G292" s="399"/>
      <c r="H292" s="400" t="s">
        <v>1541</v>
      </c>
      <c r="I292" s="400"/>
      <c r="J292" s="471"/>
      <c r="K292" s="471">
        <v>4340246.022231067</v>
      </c>
      <c r="L292" s="471">
        <v>1532266.6666666665</v>
      </c>
      <c r="M292" s="471">
        <v>12800.0</v>
      </c>
      <c r="N292" s="471">
        <v>823395.36</v>
      </c>
      <c r="O292" s="471"/>
      <c r="P292" s="471">
        <v>1.25993664E7</v>
      </c>
      <c r="Q292" s="471"/>
      <c r="R292" s="471"/>
      <c r="S292" s="471">
        <v>1.9308074448897734E7</v>
      </c>
      <c r="T292" s="471">
        <v>6344800.0</v>
      </c>
      <c r="U292" s="471">
        <v>2.5652874448897734E7</v>
      </c>
      <c r="V292" s="506"/>
      <c r="W292" s="506"/>
      <c r="X292" s="506">
        <v>79162.68</v>
      </c>
      <c r="Y292" s="471"/>
      <c r="Z292" s="399"/>
      <c r="AA292" s="401"/>
      <c r="AB292" s="401"/>
      <c r="AC292" s="401"/>
      <c r="AD292" s="401"/>
      <c r="AE292" s="401"/>
      <c r="AF292" s="401"/>
    </row>
    <row r="293" ht="15.75" customHeight="1">
      <c r="A293" s="436">
        <v>3.0</v>
      </c>
      <c r="B293" s="436" t="s">
        <v>1436</v>
      </c>
      <c r="C293" s="572"/>
      <c r="D293" s="572">
        <v>1.0</v>
      </c>
      <c r="E293" s="572"/>
      <c r="F293" s="399"/>
      <c r="G293" s="399"/>
      <c r="H293" s="400" t="s">
        <v>1542</v>
      </c>
      <c r="I293" s="400"/>
      <c r="J293" s="471"/>
      <c r="K293" s="471"/>
      <c r="L293" s="471"/>
      <c r="M293" s="471"/>
      <c r="N293" s="471"/>
      <c r="O293" s="471"/>
      <c r="P293" s="471"/>
      <c r="Q293" s="471"/>
      <c r="R293" s="471"/>
      <c r="S293" s="471">
        <v>0.0</v>
      </c>
      <c r="T293" s="471">
        <v>0.0</v>
      </c>
      <c r="U293" s="471">
        <v>0.0</v>
      </c>
      <c r="V293" s="506"/>
      <c r="W293" s="506"/>
      <c r="X293" s="506"/>
      <c r="Y293" s="471" t="s">
        <v>1424</v>
      </c>
      <c r="Z293" s="399"/>
      <c r="AA293" s="401"/>
      <c r="AB293" s="401"/>
      <c r="AC293" s="401"/>
      <c r="AD293" s="401"/>
      <c r="AE293" s="401"/>
      <c r="AF293" s="401"/>
    </row>
    <row r="294" ht="15.75" customHeight="1">
      <c r="A294" s="436">
        <v>3.0</v>
      </c>
      <c r="B294" s="436" t="s">
        <v>1436</v>
      </c>
      <c r="C294" s="572"/>
      <c r="D294" s="572">
        <v>1.0</v>
      </c>
      <c r="E294" s="572"/>
      <c r="F294" s="399"/>
      <c r="G294" s="399"/>
      <c r="H294" s="400" t="s">
        <v>1543</v>
      </c>
      <c r="I294" s="400"/>
      <c r="J294" s="471"/>
      <c r="K294" s="471"/>
      <c r="L294" s="471"/>
      <c r="M294" s="471"/>
      <c r="N294" s="471"/>
      <c r="O294" s="471"/>
      <c r="P294" s="471"/>
      <c r="Q294" s="471"/>
      <c r="R294" s="471"/>
      <c r="S294" s="471">
        <v>0.0</v>
      </c>
      <c r="T294" s="471">
        <v>0.0</v>
      </c>
      <c r="U294" s="471">
        <v>0.0</v>
      </c>
      <c r="V294" s="506"/>
      <c r="W294" s="506"/>
      <c r="X294" s="506"/>
      <c r="Y294" s="471" t="s">
        <v>1424</v>
      </c>
      <c r="Z294" s="399"/>
      <c r="AA294" s="401"/>
      <c r="AB294" s="401"/>
      <c r="AC294" s="401"/>
      <c r="AD294" s="401"/>
      <c r="AE294" s="401"/>
      <c r="AF294" s="401"/>
    </row>
    <row r="295" ht="15.75" customHeight="1">
      <c r="A295" s="436">
        <v>3.0</v>
      </c>
      <c r="B295" s="436" t="s">
        <v>1436</v>
      </c>
      <c r="C295" s="572"/>
      <c r="D295" s="572">
        <v>1.0</v>
      </c>
      <c r="E295" s="572"/>
      <c r="F295" s="399"/>
      <c r="G295" s="399"/>
      <c r="H295" s="400" t="s">
        <v>1544</v>
      </c>
      <c r="I295" s="400"/>
      <c r="J295" s="471"/>
      <c r="K295" s="471"/>
      <c r="L295" s="471"/>
      <c r="M295" s="471"/>
      <c r="N295" s="471"/>
      <c r="O295" s="471"/>
      <c r="P295" s="471"/>
      <c r="Q295" s="471"/>
      <c r="R295" s="471"/>
      <c r="S295" s="471">
        <v>0.0</v>
      </c>
      <c r="T295" s="471">
        <v>0.0</v>
      </c>
      <c r="U295" s="471">
        <v>0.0</v>
      </c>
      <c r="V295" s="506"/>
      <c r="W295" s="506"/>
      <c r="X295" s="506"/>
      <c r="Y295" s="471" t="s">
        <v>1424</v>
      </c>
      <c r="Z295" s="399"/>
      <c r="AA295" s="401"/>
      <c r="AB295" s="401"/>
      <c r="AC295" s="401"/>
      <c r="AD295" s="401"/>
      <c r="AE295" s="401"/>
      <c r="AF295" s="401"/>
    </row>
    <row r="296" ht="15.75" customHeight="1">
      <c r="A296" s="436">
        <v>3.0</v>
      </c>
      <c r="B296" s="436" t="s">
        <v>1436</v>
      </c>
      <c r="C296" s="572"/>
      <c r="D296" s="572">
        <v>1.0</v>
      </c>
      <c r="E296" s="572"/>
      <c r="F296" s="399"/>
      <c r="G296" s="399"/>
      <c r="H296" s="400" t="s">
        <v>1545</v>
      </c>
      <c r="I296" s="400"/>
      <c r="J296" s="471"/>
      <c r="K296" s="471">
        <v>182000.0</v>
      </c>
      <c r="L296" s="471"/>
      <c r="M296" s="471"/>
      <c r="N296" s="471"/>
      <c r="O296" s="471"/>
      <c r="P296" s="471">
        <v>364625.0</v>
      </c>
      <c r="Q296" s="471"/>
      <c r="R296" s="471"/>
      <c r="S296" s="471">
        <v>546625.0</v>
      </c>
      <c r="T296" s="471">
        <v>180700.0</v>
      </c>
      <c r="U296" s="471">
        <v>727325.0</v>
      </c>
      <c r="V296" s="506"/>
      <c r="W296" s="506"/>
      <c r="X296" s="506"/>
      <c r="Y296" s="471"/>
      <c r="Z296" s="399"/>
      <c r="AA296" s="401"/>
      <c r="AB296" s="401"/>
      <c r="AC296" s="401"/>
      <c r="AD296" s="401"/>
      <c r="AE296" s="401"/>
      <c r="AF296" s="401"/>
    </row>
    <row r="297" ht="15.75" customHeight="1">
      <c r="A297" s="436">
        <v>3.0</v>
      </c>
      <c r="B297" s="436" t="s">
        <v>1436</v>
      </c>
      <c r="C297" s="572"/>
      <c r="D297" s="572">
        <v>1.0</v>
      </c>
      <c r="E297" s="572"/>
      <c r="F297" s="399"/>
      <c r="G297" s="399"/>
      <c r="H297" s="400" t="s">
        <v>1546</v>
      </c>
      <c r="I297" s="400"/>
      <c r="J297" s="471"/>
      <c r="K297" s="471"/>
      <c r="L297" s="471"/>
      <c r="M297" s="471"/>
      <c r="N297" s="471"/>
      <c r="O297" s="471"/>
      <c r="P297" s="471"/>
      <c r="Q297" s="471"/>
      <c r="R297" s="471"/>
      <c r="S297" s="471">
        <v>0.0</v>
      </c>
      <c r="T297" s="471">
        <v>0.0</v>
      </c>
      <c r="U297" s="471">
        <v>0.0</v>
      </c>
      <c r="V297" s="506"/>
      <c r="W297" s="506"/>
      <c r="X297" s="506"/>
      <c r="Y297" s="471"/>
      <c r="Z297" s="399"/>
      <c r="AA297" s="401"/>
      <c r="AB297" s="401"/>
      <c r="AC297" s="401"/>
      <c r="AD297" s="401"/>
      <c r="AE297" s="401"/>
      <c r="AF297" s="401"/>
    </row>
    <row r="298" ht="15.75" customHeight="1">
      <c r="A298" s="436">
        <v>3.0</v>
      </c>
      <c r="B298" s="436" t="s">
        <v>1436</v>
      </c>
      <c r="C298" s="572"/>
      <c r="D298" s="572">
        <v>1.0</v>
      </c>
      <c r="E298" s="572"/>
      <c r="F298" s="399"/>
      <c r="G298" s="399"/>
      <c r="H298" s="400" t="s">
        <v>1547</v>
      </c>
      <c r="I298" s="400"/>
      <c r="J298" s="471"/>
      <c r="K298" s="471"/>
      <c r="L298" s="471"/>
      <c r="M298" s="471"/>
      <c r="N298" s="471"/>
      <c r="O298" s="471"/>
      <c r="P298" s="471"/>
      <c r="Q298" s="471"/>
      <c r="R298" s="471"/>
      <c r="S298" s="471">
        <v>0.0</v>
      </c>
      <c r="T298" s="471">
        <v>0.0</v>
      </c>
      <c r="U298" s="471">
        <v>0.0</v>
      </c>
      <c r="V298" s="506"/>
      <c r="W298" s="506"/>
      <c r="X298" s="506"/>
      <c r="Y298" s="471" t="s">
        <v>1424</v>
      </c>
      <c r="Z298" s="399"/>
      <c r="AA298" s="401"/>
      <c r="AB298" s="401"/>
      <c r="AC298" s="401"/>
      <c r="AD298" s="401"/>
      <c r="AE298" s="401"/>
      <c r="AF298" s="401"/>
    </row>
    <row r="299" ht="15.75" customHeight="1">
      <c r="A299" s="436">
        <v>3.0</v>
      </c>
      <c r="B299" s="436" t="s">
        <v>1436</v>
      </c>
      <c r="C299" s="572"/>
      <c r="D299" s="572">
        <v>1.0</v>
      </c>
      <c r="E299" s="572"/>
      <c r="F299" s="399"/>
      <c r="G299" s="399"/>
      <c r="H299" s="400" t="s">
        <v>1548</v>
      </c>
      <c r="I299" s="400"/>
      <c r="J299" s="471"/>
      <c r="K299" s="471"/>
      <c r="L299" s="471"/>
      <c r="M299" s="471"/>
      <c r="N299" s="471"/>
      <c r="O299" s="471"/>
      <c r="P299" s="471"/>
      <c r="Q299" s="471"/>
      <c r="R299" s="471"/>
      <c r="S299" s="471">
        <v>0.0</v>
      </c>
      <c r="T299" s="471">
        <v>0.0</v>
      </c>
      <c r="U299" s="471">
        <v>0.0</v>
      </c>
      <c r="V299" s="506"/>
      <c r="W299" s="506"/>
      <c r="X299" s="506"/>
      <c r="Y299" s="471" t="s">
        <v>1424</v>
      </c>
      <c r="Z299" s="399"/>
      <c r="AA299" s="401"/>
      <c r="AB299" s="401"/>
      <c r="AC299" s="401"/>
      <c r="AD299" s="401"/>
      <c r="AE299" s="401"/>
      <c r="AF299" s="401"/>
    </row>
    <row r="300" ht="15.75" customHeight="1">
      <c r="A300" s="407">
        <v>3.0</v>
      </c>
      <c r="B300" s="436" t="s">
        <v>1436</v>
      </c>
      <c r="C300" s="572"/>
      <c r="D300" s="572">
        <v>1.0</v>
      </c>
      <c r="E300" s="572"/>
      <c r="F300" s="399"/>
      <c r="G300" s="399"/>
      <c r="H300" s="422" t="s">
        <v>1549</v>
      </c>
      <c r="I300" s="422"/>
      <c r="J300" s="471"/>
      <c r="K300" s="471">
        <v>1.3812807018840745E7</v>
      </c>
      <c r="L300" s="471">
        <v>1164895.503283299</v>
      </c>
      <c r="M300" s="471">
        <v>91336.91521948358</v>
      </c>
      <c r="N300" s="471">
        <v>600073.9223936109</v>
      </c>
      <c r="O300" s="471"/>
      <c r="P300" s="471">
        <v>5142874.571764507</v>
      </c>
      <c r="Q300" s="471"/>
      <c r="R300" s="471"/>
      <c r="S300" s="471">
        <v>2.0811987931501646E7</v>
      </c>
      <c r="T300" s="471">
        <v>5663600.0</v>
      </c>
      <c r="U300" s="471">
        <v>2.6475587931501646E7</v>
      </c>
      <c r="V300" s="506"/>
      <c r="W300" s="506"/>
      <c r="X300" s="506">
        <v>270641.75667192595</v>
      </c>
      <c r="Y300" s="471"/>
      <c r="Z300" s="399"/>
      <c r="AA300" s="401" t="s">
        <v>1550</v>
      </c>
      <c r="AB300" s="481">
        <f>(K300+K415)/N286</f>
        <v>45.76398958</v>
      </c>
      <c r="AC300" s="476" t="s">
        <v>509</v>
      </c>
      <c r="AD300" s="401"/>
      <c r="AE300" s="401"/>
      <c r="AF300" s="401"/>
    </row>
    <row r="301" ht="15.75" customHeight="1">
      <c r="A301" s="407">
        <v>3.0</v>
      </c>
      <c r="B301" s="436" t="s">
        <v>1551</v>
      </c>
      <c r="C301" s="572"/>
      <c r="D301" s="572">
        <v>1.0</v>
      </c>
      <c r="E301" s="572"/>
      <c r="F301" s="399"/>
      <c r="G301" s="399"/>
      <c r="H301" s="422" t="s">
        <v>1552</v>
      </c>
      <c r="I301" s="422"/>
      <c r="J301" s="471"/>
      <c r="K301" s="471">
        <v>1.4574158320133075E7</v>
      </c>
      <c r="L301" s="471">
        <v>1244671.2283372055</v>
      </c>
      <c r="M301" s="471">
        <v>0.0</v>
      </c>
      <c r="N301" s="471">
        <v>182235.7792500715</v>
      </c>
      <c r="O301" s="471">
        <v>1043487.8859900001</v>
      </c>
      <c r="P301" s="471"/>
      <c r="Q301" s="471"/>
      <c r="R301" s="471"/>
      <c r="S301" s="471">
        <v>1.7044553213710353E7</v>
      </c>
      <c r="T301" s="471">
        <v>3929700.0</v>
      </c>
      <c r="U301" s="471">
        <v>2.0974253213710353E7</v>
      </c>
      <c r="V301" s="506"/>
      <c r="W301" s="506">
        <v>284076.5961299818</v>
      </c>
      <c r="X301" s="506"/>
      <c r="Y301" s="471"/>
      <c r="Z301" s="399"/>
      <c r="AA301" s="401" t="s">
        <v>1553</v>
      </c>
      <c r="AB301" s="481">
        <f>(K301+K416)/N286</f>
        <v>48.37284918</v>
      </c>
      <c r="AC301" s="476" t="s">
        <v>509</v>
      </c>
      <c r="AD301" s="401"/>
      <c r="AE301" s="401"/>
      <c r="AF301" s="401"/>
    </row>
    <row r="302" ht="15.75" customHeight="1">
      <c r="A302" s="436">
        <v>3.0</v>
      </c>
      <c r="B302" s="436" t="s">
        <v>1436</v>
      </c>
      <c r="C302" s="572"/>
      <c r="D302" s="572">
        <v>1.0</v>
      </c>
      <c r="E302" s="572"/>
      <c r="F302" s="399"/>
      <c r="G302" s="399"/>
      <c r="H302" s="400" t="s">
        <v>1554</v>
      </c>
      <c r="I302" s="400"/>
      <c r="J302" s="471"/>
      <c r="K302" s="471"/>
      <c r="L302" s="471"/>
      <c r="M302" s="471"/>
      <c r="N302" s="471"/>
      <c r="O302" s="471"/>
      <c r="P302" s="471"/>
      <c r="Q302" s="471"/>
      <c r="R302" s="471"/>
      <c r="S302" s="471">
        <v>0.0</v>
      </c>
      <c r="T302" s="471">
        <v>0.0</v>
      </c>
      <c r="U302" s="471">
        <v>0.0</v>
      </c>
      <c r="V302" s="506"/>
      <c r="W302" s="506"/>
      <c r="X302" s="506"/>
      <c r="Y302" s="471" t="s">
        <v>1555</v>
      </c>
      <c r="Z302" s="399"/>
      <c r="AA302" s="401"/>
      <c r="AB302" s="401"/>
      <c r="AC302" s="401"/>
      <c r="AD302" s="401"/>
      <c r="AE302" s="401"/>
      <c r="AF302" s="401"/>
    </row>
    <row r="303" ht="15.75" customHeight="1">
      <c r="A303" s="436">
        <v>3.0</v>
      </c>
      <c r="B303" s="436" t="s">
        <v>1436</v>
      </c>
      <c r="C303" s="572"/>
      <c r="D303" s="572">
        <v>1.0</v>
      </c>
      <c r="E303" s="572"/>
      <c r="F303" s="399"/>
      <c r="G303" s="399"/>
      <c r="H303" s="400" t="s">
        <v>1556</v>
      </c>
      <c r="I303" s="400"/>
      <c r="J303" s="471"/>
      <c r="K303" s="471">
        <v>2605134.5995618897</v>
      </c>
      <c r="L303" s="471">
        <v>526564.5</v>
      </c>
      <c r="M303" s="471">
        <v>90000.0</v>
      </c>
      <c r="N303" s="471">
        <v>5022524.1</v>
      </c>
      <c r="O303" s="471"/>
      <c r="P303" s="471">
        <v>3.80033760593996E7</v>
      </c>
      <c r="Q303" s="471"/>
      <c r="R303" s="471"/>
      <c r="S303" s="471">
        <v>4.6247599258961484E7</v>
      </c>
      <c r="T303" s="471">
        <v>1.61778E7</v>
      </c>
      <c r="U303" s="471">
        <v>6.2425399258961484E7</v>
      </c>
      <c r="V303" s="506"/>
      <c r="W303" s="506"/>
      <c r="X303" s="506">
        <v>47360.0</v>
      </c>
      <c r="Y303" s="471"/>
      <c r="Z303" s="399"/>
      <c r="AA303" s="401" t="s">
        <v>1557</v>
      </c>
      <c r="AB303" s="481">
        <f>(K308+K417+K419)/N285</f>
        <v>65.21169816</v>
      </c>
      <c r="AC303" s="476" t="s">
        <v>509</v>
      </c>
      <c r="AD303" s="401"/>
      <c r="AE303" s="401"/>
      <c r="AF303" s="401"/>
    </row>
    <row r="304" ht="15.75" customHeight="1">
      <c r="A304" s="436">
        <v>3.0</v>
      </c>
      <c r="B304" s="436" t="s">
        <v>1436</v>
      </c>
      <c r="C304" s="572"/>
      <c r="D304" s="572">
        <v>1.0</v>
      </c>
      <c r="E304" s="572"/>
      <c r="F304" s="399"/>
      <c r="G304" s="399"/>
      <c r="H304" s="400" t="s">
        <v>1558</v>
      </c>
      <c r="I304" s="400"/>
      <c r="J304" s="471"/>
      <c r="K304" s="471"/>
      <c r="L304" s="471"/>
      <c r="M304" s="471"/>
      <c r="N304" s="471"/>
      <c r="O304" s="471"/>
      <c r="P304" s="471"/>
      <c r="Q304" s="471"/>
      <c r="R304" s="471"/>
      <c r="S304" s="471">
        <v>0.0</v>
      </c>
      <c r="T304" s="471">
        <v>0.0</v>
      </c>
      <c r="U304" s="471">
        <v>0.0</v>
      </c>
      <c r="V304" s="506"/>
      <c r="W304" s="506"/>
      <c r="X304" s="506"/>
      <c r="Y304" s="471" t="s">
        <v>1555</v>
      </c>
      <c r="Z304" s="399"/>
      <c r="AA304" s="401"/>
      <c r="AB304" s="401"/>
      <c r="AC304" s="401"/>
      <c r="AD304" s="401"/>
      <c r="AE304" s="401"/>
      <c r="AF304" s="401"/>
    </row>
    <row r="305" ht="15.75" customHeight="1">
      <c r="A305" s="436">
        <v>3.0</v>
      </c>
      <c r="B305" s="436" t="s">
        <v>1436</v>
      </c>
      <c r="C305" s="572"/>
      <c r="D305" s="572">
        <v>1.0</v>
      </c>
      <c r="E305" s="572"/>
      <c r="F305" s="399"/>
      <c r="G305" s="399"/>
      <c r="H305" s="400" t="s">
        <v>1559</v>
      </c>
      <c r="I305" s="400"/>
      <c r="J305" s="471"/>
      <c r="K305" s="471"/>
      <c r="L305" s="471"/>
      <c r="M305" s="471"/>
      <c r="N305" s="471"/>
      <c r="O305" s="471"/>
      <c r="P305" s="471"/>
      <c r="Q305" s="471"/>
      <c r="R305" s="471"/>
      <c r="S305" s="471">
        <v>0.0</v>
      </c>
      <c r="T305" s="471">
        <v>0.0</v>
      </c>
      <c r="U305" s="471">
        <v>0.0</v>
      </c>
      <c r="V305" s="506"/>
      <c r="W305" s="506"/>
      <c r="X305" s="506"/>
      <c r="Y305" s="471" t="s">
        <v>1555</v>
      </c>
      <c r="Z305" s="399"/>
      <c r="AA305" s="401"/>
      <c r="AB305" s="401"/>
      <c r="AC305" s="401"/>
      <c r="AD305" s="401"/>
      <c r="AE305" s="401"/>
      <c r="AF305" s="401"/>
    </row>
    <row r="306" ht="15.75" customHeight="1">
      <c r="A306" s="436">
        <v>3.0</v>
      </c>
      <c r="B306" s="436" t="s">
        <v>1436</v>
      </c>
      <c r="C306" s="572"/>
      <c r="D306" s="572">
        <v>1.0</v>
      </c>
      <c r="E306" s="572"/>
      <c r="F306" s="399"/>
      <c r="G306" s="399"/>
      <c r="H306" s="400" t="s">
        <v>1560</v>
      </c>
      <c r="I306" s="400"/>
      <c r="J306" s="471"/>
      <c r="K306" s="471">
        <v>2701810.053495556</v>
      </c>
      <c r="L306" s="471">
        <v>148186.50000000003</v>
      </c>
      <c r="M306" s="471">
        <v>24000.0</v>
      </c>
      <c r="N306" s="471">
        <v>2339069.9685000004</v>
      </c>
      <c r="O306" s="471"/>
      <c r="P306" s="471">
        <v>1.4901904856709072E7</v>
      </c>
      <c r="Q306" s="471"/>
      <c r="R306" s="471"/>
      <c r="S306" s="471">
        <v>2.011497137870463E7</v>
      </c>
      <c r="T306" s="471">
        <v>6809400.0</v>
      </c>
      <c r="U306" s="471">
        <v>2.692437137870463E7</v>
      </c>
      <c r="V306" s="506"/>
      <c r="W306" s="506"/>
      <c r="X306" s="506">
        <v>49100.0</v>
      </c>
      <c r="Y306" s="471"/>
      <c r="Z306" s="399"/>
      <c r="AA306" s="401"/>
      <c r="AB306" s="401"/>
      <c r="AC306" s="401"/>
      <c r="AD306" s="401"/>
      <c r="AE306" s="401"/>
      <c r="AF306" s="401"/>
    </row>
    <row r="307" ht="15.75" customHeight="1">
      <c r="A307" s="436">
        <v>3.0</v>
      </c>
      <c r="B307" s="436" t="s">
        <v>1436</v>
      </c>
      <c r="C307" s="572"/>
      <c r="D307" s="572">
        <v>1.0</v>
      </c>
      <c r="E307" s="572"/>
      <c r="F307" s="399"/>
      <c r="G307" s="399"/>
      <c r="H307" s="399" t="s">
        <v>1561</v>
      </c>
      <c r="I307" s="399"/>
      <c r="J307" s="471"/>
      <c r="K307" s="471"/>
      <c r="L307" s="471"/>
      <c r="M307" s="471"/>
      <c r="N307" s="471"/>
      <c r="O307" s="471"/>
      <c r="P307" s="471"/>
      <c r="Q307" s="471"/>
      <c r="R307" s="471"/>
      <c r="S307" s="471">
        <v>0.0</v>
      </c>
      <c r="T307" s="471">
        <v>0.0</v>
      </c>
      <c r="U307" s="471">
        <v>0.0</v>
      </c>
      <c r="V307" s="506"/>
      <c r="W307" s="506"/>
      <c r="X307" s="506"/>
      <c r="Y307" s="471" t="s">
        <v>1555</v>
      </c>
      <c r="Z307" s="399"/>
      <c r="AA307" s="401"/>
      <c r="AB307" s="401"/>
      <c r="AC307" s="401"/>
      <c r="AD307" s="401"/>
      <c r="AE307" s="401"/>
      <c r="AF307" s="401"/>
    </row>
    <row r="308" ht="15.75" customHeight="1">
      <c r="A308" s="407">
        <v>3.0</v>
      </c>
      <c r="B308" s="436" t="s">
        <v>1436</v>
      </c>
      <c r="C308" s="572"/>
      <c r="D308" s="572">
        <v>1.0</v>
      </c>
      <c r="E308" s="572"/>
      <c r="F308" s="399"/>
      <c r="G308" s="399"/>
      <c r="H308" s="401" t="s">
        <v>1562</v>
      </c>
      <c r="I308" s="401"/>
      <c r="J308" s="471"/>
      <c r="K308" s="471">
        <v>2529029.611614594</v>
      </c>
      <c r="L308" s="471">
        <v>513797.78893249965</v>
      </c>
      <c r="M308" s="471">
        <v>294709.5610328638</v>
      </c>
      <c r="N308" s="471">
        <v>1795461.6326561032</v>
      </c>
      <c r="O308" s="471"/>
      <c r="P308" s="471">
        <v>9297096.113726525</v>
      </c>
      <c r="Q308" s="471"/>
      <c r="R308" s="471"/>
      <c r="S308" s="471">
        <v>1.4430094707962584E7</v>
      </c>
      <c r="T308" s="471">
        <v>4662600.0</v>
      </c>
      <c r="U308" s="471">
        <v>1.9092694707962584E7</v>
      </c>
      <c r="V308" s="506"/>
      <c r="W308" s="506"/>
      <c r="X308" s="506">
        <v>43847.1059976435</v>
      </c>
      <c r="Y308" s="471"/>
      <c r="Z308" s="399"/>
      <c r="AA308" s="401"/>
      <c r="AB308" s="401"/>
      <c r="AC308" s="401"/>
      <c r="AD308" s="401"/>
      <c r="AE308" s="401"/>
      <c r="AF308" s="401"/>
    </row>
    <row r="309" ht="15.75" customHeight="1">
      <c r="A309" s="436"/>
      <c r="B309" s="399"/>
      <c r="C309" s="572"/>
      <c r="D309" s="572"/>
      <c r="E309" s="572"/>
      <c r="F309" s="399"/>
      <c r="G309" s="399"/>
      <c r="H309" s="399"/>
      <c r="I309" s="399"/>
      <c r="J309" s="471"/>
      <c r="K309" s="471"/>
      <c r="L309" s="471"/>
      <c r="M309" s="471"/>
      <c r="N309" s="471"/>
      <c r="O309" s="471"/>
      <c r="P309" s="471"/>
      <c r="Q309" s="471"/>
      <c r="R309" s="471"/>
      <c r="S309" s="471"/>
      <c r="T309" s="471"/>
      <c r="U309" s="471"/>
      <c r="V309" s="506"/>
      <c r="W309" s="506"/>
      <c r="X309" s="506"/>
      <c r="Y309" s="471"/>
      <c r="Z309" s="399"/>
      <c r="AA309" s="401"/>
      <c r="AB309" s="401"/>
      <c r="AC309" s="401"/>
      <c r="AD309" s="401"/>
      <c r="AE309" s="401"/>
      <c r="AF309" s="401"/>
    </row>
    <row r="310" ht="15.75" customHeight="1">
      <c r="A310" s="436"/>
      <c r="B310" s="399"/>
      <c r="C310" s="572"/>
      <c r="D310" s="572"/>
      <c r="E310" s="572"/>
      <c r="F310" s="399"/>
      <c r="G310" s="399"/>
      <c r="H310" s="413" t="s">
        <v>1503</v>
      </c>
      <c r="I310" s="399"/>
      <c r="J310" s="471"/>
      <c r="K310" s="471"/>
      <c r="L310" s="471"/>
      <c r="M310" s="471"/>
      <c r="N310" s="471"/>
      <c r="O310" s="471"/>
      <c r="P310" s="471"/>
      <c r="Q310" s="471"/>
      <c r="R310" s="471"/>
      <c r="S310" s="471"/>
      <c r="T310" s="471"/>
      <c r="U310" s="471"/>
      <c r="V310" s="506"/>
      <c r="W310" s="506"/>
      <c r="X310" s="506"/>
      <c r="Y310" s="471"/>
      <c r="Z310" s="399"/>
      <c r="AA310" s="401"/>
      <c r="AB310" s="401"/>
      <c r="AC310" s="401"/>
      <c r="AD310" s="401"/>
      <c r="AE310" s="401"/>
      <c r="AF310" s="401"/>
    </row>
    <row r="311" ht="15.75" customHeight="1">
      <c r="A311" s="436"/>
      <c r="B311" s="399"/>
      <c r="C311" s="572"/>
      <c r="D311" s="572"/>
      <c r="E311" s="572"/>
      <c r="F311" s="399"/>
      <c r="G311" s="399"/>
      <c r="H311" s="399"/>
      <c r="I311" s="399"/>
      <c r="J311" s="471"/>
      <c r="K311" s="471"/>
      <c r="L311" s="471"/>
      <c r="M311" s="471"/>
      <c r="N311" s="471"/>
      <c r="O311" s="471"/>
      <c r="P311" s="471"/>
      <c r="Q311" s="471"/>
      <c r="R311" s="471"/>
      <c r="S311" s="471"/>
      <c r="T311" s="471"/>
      <c r="U311" s="471"/>
      <c r="V311" s="506"/>
      <c r="W311" s="506"/>
      <c r="X311" s="506"/>
      <c r="Y311" s="471"/>
      <c r="Z311" s="399"/>
      <c r="AA311" s="401"/>
      <c r="AB311" s="401"/>
      <c r="AC311" s="401"/>
      <c r="AD311" s="401"/>
      <c r="AE311" s="401"/>
      <c r="AF311" s="401"/>
    </row>
    <row r="312" ht="15.75" customHeight="1">
      <c r="A312" s="436">
        <v>3.0</v>
      </c>
      <c r="B312" s="436" t="s">
        <v>1436</v>
      </c>
      <c r="C312" s="572"/>
      <c r="D312" s="572"/>
      <c r="E312" s="572">
        <v>1.0</v>
      </c>
      <c r="F312" s="399"/>
      <c r="G312" s="399"/>
      <c r="H312" s="400" t="s">
        <v>1538</v>
      </c>
      <c r="I312" s="400"/>
      <c r="J312" s="471"/>
      <c r="K312" s="471"/>
      <c r="L312" s="471"/>
      <c r="M312" s="471"/>
      <c r="N312" s="471"/>
      <c r="O312" s="471"/>
      <c r="P312" s="471"/>
      <c r="Q312" s="471"/>
      <c r="R312" s="471"/>
      <c r="S312" s="471">
        <v>0.0</v>
      </c>
      <c r="T312" s="471">
        <v>0.0</v>
      </c>
      <c r="U312" s="471">
        <v>0.0</v>
      </c>
      <c r="V312" s="506"/>
      <c r="W312" s="506"/>
      <c r="X312" s="506"/>
      <c r="Y312" s="471"/>
      <c r="Z312" s="399"/>
      <c r="AA312" s="401"/>
      <c r="AB312" s="401"/>
      <c r="AC312" s="401"/>
      <c r="AD312" s="401"/>
      <c r="AE312" s="401"/>
      <c r="AF312" s="401"/>
    </row>
    <row r="313" ht="15.75" customHeight="1">
      <c r="A313" s="436">
        <v>3.0</v>
      </c>
      <c r="B313" s="436" t="s">
        <v>1436</v>
      </c>
      <c r="C313" s="572"/>
      <c r="D313" s="572"/>
      <c r="E313" s="572">
        <v>1.0</v>
      </c>
      <c r="F313" s="399"/>
      <c r="G313" s="399"/>
      <c r="H313" s="400" t="s">
        <v>1539</v>
      </c>
      <c r="I313" s="400"/>
      <c r="J313" s="471"/>
      <c r="K313" s="471"/>
      <c r="L313" s="471"/>
      <c r="M313" s="471"/>
      <c r="N313" s="471"/>
      <c r="O313" s="471"/>
      <c r="P313" s="471"/>
      <c r="Q313" s="471"/>
      <c r="R313" s="471"/>
      <c r="S313" s="471">
        <v>0.0</v>
      </c>
      <c r="T313" s="471">
        <v>0.0</v>
      </c>
      <c r="U313" s="471">
        <v>0.0</v>
      </c>
      <c r="V313" s="506"/>
      <c r="W313" s="506"/>
      <c r="X313" s="506"/>
      <c r="Y313" s="471"/>
      <c r="Z313" s="399"/>
      <c r="AA313" s="401"/>
      <c r="AB313" s="401"/>
      <c r="AC313" s="401"/>
      <c r="AD313" s="401"/>
      <c r="AE313" s="401"/>
      <c r="AF313" s="401"/>
    </row>
    <row r="314" ht="15.75" customHeight="1">
      <c r="A314" s="436">
        <v>3.0</v>
      </c>
      <c r="B314" s="436" t="s">
        <v>1436</v>
      </c>
      <c r="C314" s="572"/>
      <c r="D314" s="572"/>
      <c r="E314" s="572">
        <v>1.0</v>
      </c>
      <c r="F314" s="399"/>
      <c r="G314" s="399"/>
      <c r="H314" s="400" t="s">
        <v>1563</v>
      </c>
      <c r="I314" s="400"/>
      <c r="J314" s="471">
        <v>53462.38923076924</v>
      </c>
      <c r="K314" s="471"/>
      <c r="L314" s="471"/>
      <c r="M314" s="471"/>
      <c r="N314" s="471"/>
      <c r="O314" s="471"/>
      <c r="P314" s="471"/>
      <c r="Q314" s="471"/>
      <c r="R314" s="471"/>
      <c r="S314" s="471">
        <v>53462.38923076924</v>
      </c>
      <c r="T314" s="471">
        <v>8000.0</v>
      </c>
      <c r="U314" s="471">
        <v>61462.38923076924</v>
      </c>
      <c r="V314" s="506"/>
      <c r="W314" s="506"/>
      <c r="X314" s="506"/>
      <c r="Y314" s="471"/>
      <c r="Z314" s="399"/>
      <c r="AA314" s="401"/>
      <c r="AB314" s="401"/>
      <c r="AC314" s="401"/>
      <c r="AD314" s="401"/>
      <c r="AE314" s="401"/>
      <c r="AF314" s="401"/>
    </row>
    <row r="315" ht="15.75" customHeight="1">
      <c r="A315" s="436">
        <v>3.0</v>
      </c>
      <c r="B315" s="436" t="s">
        <v>1436</v>
      </c>
      <c r="C315" s="572"/>
      <c r="D315" s="572"/>
      <c r="E315" s="572">
        <v>1.0</v>
      </c>
      <c r="F315" s="399"/>
      <c r="G315" s="399"/>
      <c r="H315" s="400" t="s">
        <v>1564</v>
      </c>
      <c r="I315" s="400"/>
      <c r="J315" s="471"/>
      <c r="K315" s="471"/>
      <c r="L315" s="471"/>
      <c r="M315" s="471"/>
      <c r="N315" s="471"/>
      <c r="O315" s="471"/>
      <c r="P315" s="471"/>
      <c r="Q315" s="471"/>
      <c r="R315" s="471"/>
      <c r="S315" s="471">
        <v>0.0</v>
      </c>
      <c r="T315" s="471">
        <v>0.0</v>
      </c>
      <c r="U315" s="471">
        <v>0.0</v>
      </c>
      <c r="V315" s="506"/>
      <c r="W315" s="506"/>
      <c r="X315" s="506"/>
      <c r="Y315" s="471"/>
      <c r="Z315" s="399"/>
      <c r="AA315" s="401"/>
      <c r="AB315" s="401"/>
      <c r="AC315" s="401"/>
      <c r="AD315" s="401"/>
      <c r="AE315" s="401"/>
      <c r="AF315" s="401"/>
    </row>
    <row r="316" ht="15.75" customHeight="1">
      <c r="A316" s="436"/>
      <c r="B316" s="399"/>
      <c r="C316" s="572"/>
      <c r="D316" s="572"/>
      <c r="E316" s="572"/>
      <c r="F316" s="399"/>
      <c r="G316" s="399"/>
      <c r="H316" s="400" t="s">
        <v>1565</v>
      </c>
      <c r="I316" s="400"/>
      <c r="J316" s="471"/>
      <c r="K316" s="471"/>
      <c r="L316" s="471"/>
      <c r="M316" s="471"/>
      <c r="N316" s="471"/>
      <c r="O316" s="471"/>
      <c r="P316" s="471"/>
      <c r="Q316" s="471"/>
      <c r="R316" s="471"/>
      <c r="S316" s="471">
        <v>0.0</v>
      </c>
      <c r="T316" s="471">
        <v>0.0</v>
      </c>
      <c r="U316" s="471">
        <v>0.0</v>
      </c>
      <c r="V316" s="506"/>
      <c r="W316" s="506"/>
      <c r="X316" s="506"/>
      <c r="Y316" s="471" t="s">
        <v>1424</v>
      </c>
      <c r="Z316" s="399"/>
      <c r="AA316" s="401"/>
      <c r="AB316" s="401"/>
      <c r="AC316" s="401"/>
      <c r="AD316" s="401"/>
      <c r="AE316" s="401"/>
      <c r="AF316" s="401"/>
    </row>
    <row r="317" ht="15.75" customHeight="1">
      <c r="A317" s="436">
        <v>3.0</v>
      </c>
      <c r="B317" s="436" t="s">
        <v>1436</v>
      </c>
      <c r="C317" s="572"/>
      <c r="D317" s="572"/>
      <c r="E317" s="572">
        <v>1.0</v>
      </c>
      <c r="F317" s="399"/>
      <c r="G317" s="399"/>
      <c r="H317" s="400" t="s">
        <v>1566</v>
      </c>
      <c r="I317" s="400"/>
      <c r="J317" s="471"/>
      <c r="K317" s="471"/>
      <c r="L317" s="471"/>
      <c r="M317" s="471"/>
      <c r="N317" s="471"/>
      <c r="O317" s="471"/>
      <c r="P317" s="471"/>
      <c r="Q317" s="471"/>
      <c r="R317" s="471"/>
      <c r="S317" s="471">
        <v>0.0</v>
      </c>
      <c r="T317" s="471">
        <v>0.0</v>
      </c>
      <c r="U317" s="471">
        <v>0.0</v>
      </c>
      <c r="V317" s="506"/>
      <c r="W317" s="506"/>
      <c r="X317" s="506"/>
      <c r="Y317" s="471" t="s">
        <v>1424</v>
      </c>
      <c r="Z317" s="399"/>
      <c r="AA317" s="401"/>
      <c r="AB317" s="401"/>
      <c r="AC317" s="401"/>
      <c r="AD317" s="401"/>
      <c r="AE317" s="401"/>
      <c r="AF317" s="401"/>
    </row>
    <row r="318" ht="15.75" customHeight="1">
      <c r="A318" s="436">
        <v>3.0</v>
      </c>
      <c r="B318" s="436" t="s">
        <v>1436</v>
      </c>
      <c r="C318" s="572"/>
      <c r="D318" s="572"/>
      <c r="E318" s="572">
        <v>1.0</v>
      </c>
      <c r="F318" s="399"/>
      <c r="G318" s="399"/>
      <c r="H318" s="400" t="s">
        <v>1567</v>
      </c>
      <c r="I318" s="400"/>
      <c r="J318" s="471"/>
      <c r="K318" s="471"/>
      <c r="L318" s="471"/>
      <c r="M318" s="471"/>
      <c r="N318" s="471"/>
      <c r="O318" s="471"/>
      <c r="P318" s="471"/>
      <c r="Q318" s="471"/>
      <c r="R318" s="471"/>
      <c r="S318" s="471">
        <v>0.0</v>
      </c>
      <c r="T318" s="471">
        <v>0.0</v>
      </c>
      <c r="U318" s="471">
        <v>0.0</v>
      </c>
      <c r="V318" s="506"/>
      <c r="W318" s="506"/>
      <c r="X318" s="506"/>
      <c r="Y318" s="471" t="s">
        <v>1424</v>
      </c>
      <c r="Z318" s="399"/>
      <c r="AA318" s="401"/>
      <c r="AB318" s="401"/>
      <c r="AC318" s="401"/>
      <c r="AD318" s="401"/>
      <c r="AE318" s="401"/>
      <c r="AF318" s="401"/>
    </row>
    <row r="319" ht="15.75" customHeight="1">
      <c r="A319" s="436">
        <v>3.0</v>
      </c>
      <c r="B319" s="436" t="s">
        <v>1436</v>
      </c>
      <c r="C319" s="572"/>
      <c r="D319" s="572"/>
      <c r="E319" s="572">
        <v>1.0</v>
      </c>
      <c r="F319" s="399"/>
      <c r="G319" s="399"/>
      <c r="H319" s="400" t="s">
        <v>1568</v>
      </c>
      <c r="I319" s="400"/>
      <c r="J319" s="471"/>
      <c r="K319" s="471"/>
      <c r="L319" s="471"/>
      <c r="M319" s="471"/>
      <c r="N319" s="471"/>
      <c r="O319" s="471"/>
      <c r="P319" s="471"/>
      <c r="Q319" s="471"/>
      <c r="R319" s="471"/>
      <c r="S319" s="471">
        <v>0.0</v>
      </c>
      <c r="T319" s="471">
        <v>0.0</v>
      </c>
      <c r="U319" s="471">
        <v>0.0</v>
      </c>
      <c r="V319" s="506"/>
      <c r="W319" s="506"/>
      <c r="X319" s="506"/>
      <c r="Y319" s="471" t="s">
        <v>1424</v>
      </c>
      <c r="Z319" s="399"/>
      <c r="AA319" s="401"/>
      <c r="AB319" s="401"/>
      <c r="AC319" s="401"/>
      <c r="AD319" s="401"/>
      <c r="AE319" s="401"/>
      <c r="AF319" s="401"/>
    </row>
    <row r="320" ht="15.75" customHeight="1">
      <c r="A320" s="436">
        <v>3.0</v>
      </c>
      <c r="B320" s="436" t="s">
        <v>1436</v>
      </c>
      <c r="C320" s="572"/>
      <c r="D320" s="572"/>
      <c r="E320" s="572">
        <v>1.0</v>
      </c>
      <c r="F320" s="399"/>
      <c r="G320" s="399"/>
      <c r="H320" s="588" t="s">
        <v>1569</v>
      </c>
      <c r="I320" s="588"/>
      <c r="J320" s="471"/>
      <c r="K320" s="471">
        <v>182000.0</v>
      </c>
      <c r="L320" s="471"/>
      <c r="M320" s="471"/>
      <c r="N320" s="471"/>
      <c r="O320" s="471"/>
      <c r="P320" s="471">
        <v>364625.0</v>
      </c>
      <c r="Q320" s="471"/>
      <c r="R320" s="471"/>
      <c r="S320" s="471">
        <v>546625.0</v>
      </c>
      <c r="T320" s="471">
        <v>180700.0</v>
      </c>
      <c r="U320" s="471">
        <v>727325.0</v>
      </c>
      <c r="V320" s="506"/>
      <c r="W320" s="506"/>
      <c r="X320" s="506"/>
      <c r="Y320" s="471"/>
      <c r="Z320" s="399"/>
      <c r="AA320" s="401"/>
      <c r="AB320" s="401"/>
      <c r="AC320" s="401"/>
      <c r="AD320" s="401"/>
      <c r="AE320" s="401"/>
      <c r="AF320" s="401"/>
    </row>
    <row r="321" ht="15.75" customHeight="1">
      <c r="A321" s="436">
        <v>3.0</v>
      </c>
      <c r="B321" s="436" t="s">
        <v>1436</v>
      </c>
      <c r="C321" s="572"/>
      <c r="D321" s="572"/>
      <c r="E321" s="572">
        <v>1.0</v>
      </c>
      <c r="F321" s="399"/>
      <c r="G321" s="399"/>
      <c r="H321" s="400" t="s">
        <v>1570</v>
      </c>
      <c r="I321" s="400"/>
      <c r="J321" s="471"/>
      <c r="K321" s="471"/>
      <c r="L321" s="471"/>
      <c r="M321" s="471"/>
      <c r="N321" s="471"/>
      <c r="O321" s="471"/>
      <c r="P321" s="471"/>
      <c r="Q321" s="471"/>
      <c r="R321" s="471"/>
      <c r="S321" s="471">
        <v>0.0</v>
      </c>
      <c r="T321" s="471">
        <v>0.0</v>
      </c>
      <c r="U321" s="471">
        <v>0.0</v>
      </c>
      <c r="V321" s="506"/>
      <c r="W321" s="506"/>
      <c r="X321" s="506"/>
      <c r="Y321" s="471"/>
      <c r="Z321" s="399"/>
      <c r="AA321" s="401"/>
      <c r="AB321" s="401"/>
      <c r="AC321" s="401"/>
      <c r="AD321" s="401"/>
      <c r="AE321" s="401"/>
      <c r="AF321" s="401"/>
    </row>
    <row r="322" ht="15.75" customHeight="1">
      <c r="A322" s="436">
        <v>3.0</v>
      </c>
      <c r="B322" s="436" t="s">
        <v>1436</v>
      </c>
      <c r="C322" s="572"/>
      <c r="D322" s="572"/>
      <c r="E322" s="572">
        <v>1.0</v>
      </c>
      <c r="F322" s="399"/>
      <c r="G322" s="399"/>
      <c r="H322" s="400" t="s">
        <v>1571</v>
      </c>
      <c r="I322" s="400"/>
      <c r="J322" s="471"/>
      <c r="K322" s="471"/>
      <c r="L322" s="471"/>
      <c r="M322" s="471"/>
      <c r="N322" s="471"/>
      <c r="O322" s="471"/>
      <c r="P322" s="471"/>
      <c r="Q322" s="471"/>
      <c r="R322" s="471"/>
      <c r="S322" s="471">
        <v>0.0</v>
      </c>
      <c r="T322" s="471">
        <v>0.0</v>
      </c>
      <c r="U322" s="471">
        <v>0.0</v>
      </c>
      <c r="V322" s="506"/>
      <c r="W322" s="506"/>
      <c r="X322" s="506"/>
      <c r="Y322" s="471" t="s">
        <v>1424</v>
      </c>
      <c r="Z322" s="399"/>
      <c r="AA322" s="401"/>
      <c r="AB322" s="401"/>
      <c r="AC322" s="401"/>
      <c r="AD322" s="401"/>
      <c r="AE322" s="401"/>
      <c r="AF322" s="401"/>
    </row>
    <row r="323" ht="15.75" customHeight="1">
      <c r="A323" s="436">
        <v>3.0</v>
      </c>
      <c r="B323" s="436" t="s">
        <v>1436</v>
      </c>
      <c r="C323" s="572"/>
      <c r="D323" s="572"/>
      <c r="E323" s="572">
        <v>1.0</v>
      </c>
      <c r="F323" s="399"/>
      <c r="G323" s="399"/>
      <c r="H323" s="400" t="s">
        <v>1548</v>
      </c>
      <c r="I323" s="400"/>
      <c r="J323" s="471"/>
      <c r="K323" s="471"/>
      <c r="L323" s="471"/>
      <c r="M323" s="471"/>
      <c r="N323" s="471"/>
      <c r="O323" s="471"/>
      <c r="P323" s="471"/>
      <c r="Q323" s="471"/>
      <c r="R323" s="471"/>
      <c r="S323" s="471">
        <v>0.0</v>
      </c>
      <c r="T323" s="471">
        <v>0.0</v>
      </c>
      <c r="U323" s="471">
        <v>0.0</v>
      </c>
      <c r="V323" s="506"/>
      <c r="W323" s="506"/>
      <c r="X323" s="506"/>
      <c r="Y323" s="471" t="s">
        <v>1424</v>
      </c>
      <c r="Z323" s="399"/>
      <c r="AA323" s="401"/>
      <c r="AB323" s="401"/>
      <c r="AC323" s="401"/>
      <c r="AD323" s="401"/>
      <c r="AE323" s="401"/>
      <c r="AF323" s="401"/>
    </row>
    <row r="324" ht="15.75" customHeight="1">
      <c r="A324" s="436">
        <v>3.0</v>
      </c>
      <c r="B324" s="436" t="s">
        <v>1436</v>
      </c>
      <c r="C324" s="572"/>
      <c r="D324" s="572"/>
      <c r="E324" s="572">
        <v>1.0</v>
      </c>
      <c r="F324" s="399"/>
      <c r="G324" s="399"/>
      <c r="H324" s="400" t="s">
        <v>1572</v>
      </c>
      <c r="I324" s="400"/>
      <c r="J324" s="471"/>
      <c r="K324" s="471"/>
      <c r="L324" s="471"/>
      <c r="M324" s="471"/>
      <c r="N324" s="471"/>
      <c r="O324" s="471"/>
      <c r="P324" s="471"/>
      <c r="Q324" s="471"/>
      <c r="R324" s="471"/>
      <c r="S324" s="471">
        <v>0.0</v>
      </c>
      <c r="T324" s="471">
        <v>0.0</v>
      </c>
      <c r="U324" s="471">
        <v>0.0</v>
      </c>
      <c r="V324" s="506"/>
      <c r="W324" s="506"/>
      <c r="X324" s="506"/>
      <c r="Y324" s="471" t="s">
        <v>1555</v>
      </c>
      <c r="Z324" s="399"/>
      <c r="AA324" s="401"/>
      <c r="AB324" s="401"/>
      <c r="AC324" s="401"/>
      <c r="AD324" s="401"/>
      <c r="AE324" s="401"/>
      <c r="AF324" s="401"/>
    </row>
    <row r="325" ht="15.75" customHeight="1">
      <c r="A325" s="436">
        <v>3.0</v>
      </c>
      <c r="B325" s="436" t="s">
        <v>1436</v>
      </c>
      <c r="C325" s="572"/>
      <c r="D325" s="572"/>
      <c r="E325" s="572">
        <v>1.0</v>
      </c>
      <c r="F325" s="399"/>
      <c r="G325" s="399"/>
      <c r="H325" s="400" t="s">
        <v>1573</v>
      </c>
      <c r="I325" s="400"/>
      <c r="J325" s="471"/>
      <c r="K325" s="471">
        <v>2605134.5995618897</v>
      </c>
      <c r="L325" s="471">
        <v>526564.5</v>
      </c>
      <c r="M325" s="471">
        <v>90000.0</v>
      </c>
      <c r="N325" s="471">
        <v>5022524.1</v>
      </c>
      <c r="O325" s="471"/>
      <c r="P325" s="471">
        <v>3.80033760593996E7</v>
      </c>
      <c r="Q325" s="471"/>
      <c r="R325" s="471"/>
      <c r="S325" s="471">
        <v>4.6247599258961484E7</v>
      </c>
      <c r="T325" s="471">
        <v>1.61778E7</v>
      </c>
      <c r="U325" s="471">
        <v>6.2425399258961484E7</v>
      </c>
      <c r="V325" s="506"/>
      <c r="W325" s="506"/>
      <c r="X325" s="506">
        <v>47360.0</v>
      </c>
      <c r="Y325" s="471"/>
      <c r="Z325" s="399"/>
      <c r="AA325" s="401"/>
      <c r="AB325" s="401"/>
      <c r="AC325" s="401"/>
      <c r="AD325" s="401"/>
      <c r="AE325" s="401"/>
      <c r="AF325" s="401"/>
    </row>
    <row r="326" ht="15.75" customHeight="1">
      <c r="A326" s="436">
        <v>3.0</v>
      </c>
      <c r="B326" s="436" t="s">
        <v>1436</v>
      </c>
      <c r="C326" s="572"/>
      <c r="D326" s="572"/>
      <c r="E326" s="572">
        <v>1.0</v>
      </c>
      <c r="F326" s="399"/>
      <c r="G326" s="399"/>
      <c r="H326" s="400" t="s">
        <v>1574</v>
      </c>
      <c r="I326" s="400"/>
      <c r="J326" s="471"/>
      <c r="K326" s="471"/>
      <c r="L326" s="471"/>
      <c r="M326" s="471"/>
      <c r="N326" s="471"/>
      <c r="O326" s="471"/>
      <c r="P326" s="471"/>
      <c r="Q326" s="471"/>
      <c r="R326" s="471"/>
      <c r="S326" s="471">
        <v>0.0</v>
      </c>
      <c r="T326" s="471">
        <v>0.0</v>
      </c>
      <c r="U326" s="471">
        <v>0.0</v>
      </c>
      <c r="V326" s="506"/>
      <c r="W326" s="506"/>
      <c r="X326" s="506"/>
      <c r="Y326" s="471" t="s">
        <v>1555</v>
      </c>
      <c r="Z326" s="399"/>
      <c r="AA326" s="401"/>
      <c r="AB326" s="401"/>
      <c r="AC326" s="401"/>
      <c r="AD326" s="401"/>
      <c r="AE326" s="401"/>
      <c r="AF326" s="401"/>
    </row>
    <row r="327" ht="15.75" customHeight="1">
      <c r="A327" s="436">
        <v>3.0</v>
      </c>
      <c r="B327" s="436" t="s">
        <v>1436</v>
      </c>
      <c r="C327" s="572"/>
      <c r="D327" s="572"/>
      <c r="E327" s="572">
        <v>1.0</v>
      </c>
      <c r="F327" s="399"/>
      <c r="G327" s="399"/>
      <c r="H327" s="400" t="s">
        <v>1575</v>
      </c>
      <c r="I327" s="400"/>
      <c r="J327" s="471"/>
      <c r="K327" s="471"/>
      <c r="L327" s="471"/>
      <c r="M327" s="471"/>
      <c r="N327" s="471"/>
      <c r="O327" s="471"/>
      <c r="P327" s="471"/>
      <c r="Q327" s="471"/>
      <c r="R327" s="471"/>
      <c r="S327" s="471">
        <v>0.0</v>
      </c>
      <c r="T327" s="471">
        <v>0.0</v>
      </c>
      <c r="U327" s="471">
        <v>0.0</v>
      </c>
      <c r="V327" s="506"/>
      <c r="W327" s="506"/>
      <c r="X327" s="506"/>
      <c r="Y327" s="471" t="s">
        <v>1555</v>
      </c>
      <c r="Z327" s="399"/>
      <c r="AA327" s="401"/>
      <c r="AB327" s="401"/>
      <c r="AC327" s="401"/>
      <c r="AD327" s="401"/>
      <c r="AE327" s="401"/>
      <c r="AF327" s="401"/>
    </row>
    <row r="328" ht="15.75" customHeight="1">
      <c r="A328" s="436">
        <v>3.0</v>
      </c>
      <c r="B328" s="436" t="s">
        <v>1436</v>
      </c>
      <c r="C328" s="572"/>
      <c r="D328" s="572"/>
      <c r="E328" s="572">
        <v>1.0</v>
      </c>
      <c r="F328" s="399"/>
      <c r="G328" s="399"/>
      <c r="H328" s="400" t="s">
        <v>1576</v>
      </c>
      <c r="I328" s="400"/>
      <c r="J328" s="471"/>
      <c r="K328" s="471">
        <v>2701810.053495556</v>
      </c>
      <c r="L328" s="471">
        <v>148186.50000000003</v>
      </c>
      <c r="M328" s="471">
        <v>24000.0</v>
      </c>
      <c r="N328" s="471">
        <v>2339069.9685000004</v>
      </c>
      <c r="O328" s="471"/>
      <c r="P328" s="471">
        <v>1.4901904856709072E7</v>
      </c>
      <c r="Q328" s="471"/>
      <c r="R328" s="471"/>
      <c r="S328" s="471">
        <v>2.011497137870463E7</v>
      </c>
      <c r="T328" s="471">
        <v>6809400.0</v>
      </c>
      <c r="U328" s="471">
        <v>2.692437137870463E7</v>
      </c>
      <c r="V328" s="506"/>
      <c r="W328" s="506"/>
      <c r="X328" s="506">
        <v>49100.0</v>
      </c>
      <c r="Y328" s="471"/>
      <c r="Z328" s="399"/>
      <c r="AA328" s="401"/>
      <c r="AB328" s="401"/>
      <c r="AC328" s="401"/>
      <c r="AD328" s="401"/>
      <c r="AE328" s="401"/>
      <c r="AF328" s="401"/>
    </row>
    <row r="329" ht="15.75" customHeight="1">
      <c r="A329" s="436">
        <v>3.0</v>
      </c>
      <c r="B329" s="436" t="s">
        <v>1436</v>
      </c>
      <c r="C329" s="572"/>
      <c r="D329" s="572"/>
      <c r="E329" s="572">
        <v>1.0</v>
      </c>
      <c r="F329" s="399"/>
      <c r="G329" s="399"/>
      <c r="H329" s="400" t="s">
        <v>1577</v>
      </c>
      <c r="I329" s="400"/>
      <c r="J329" s="471"/>
      <c r="K329" s="471"/>
      <c r="L329" s="471"/>
      <c r="M329" s="471"/>
      <c r="N329" s="471"/>
      <c r="O329" s="471"/>
      <c r="P329" s="471"/>
      <c r="Q329" s="471"/>
      <c r="R329" s="471"/>
      <c r="S329" s="471">
        <v>0.0</v>
      </c>
      <c r="T329" s="471">
        <v>0.0</v>
      </c>
      <c r="U329" s="471">
        <v>0.0</v>
      </c>
      <c r="V329" s="506"/>
      <c r="W329" s="506"/>
      <c r="X329" s="506"/>
      <c r="Y329" s="471" t="s">
        <v>1555</v>
      </c>
      <c r="Z329" s="399"/>
      <c r="AA329" s="401"/>
      <c r="AB329" s="401"/>
      <c r="AC329" s="401"/>
      <c r="AD329" s="401"/>
      <c r="AE329" s="401"/>
      <c r="AF329" s="401"/>
    </row>
    <row r="330" ht="15.75" customHeight="1">
      <c r="A330" s="436">
        <v>3.0</v>
      </c>
      <c r="B330" s="436" t="s">
        <v>1436</v>
      </c>
      <c r="C330" s="572"/>
      <c r="D330" s="572"/>
      <c r="E330" s="572">
        <v>1.0</v>
      </c>
      <c r="F330" s="399"/>
      <c r="G330" s="399"/>
      <c r="H330" s="400" t="s">
        <v>1578</v>
      </c>
      <c r="I330" s="400"/>
      <c r="J330" s="471"/>
      <c r="K330" s="471">
        <v>4340246.022231067</v>
      </c>
      <c r="L330" s="471">
        <v>1532266.6666666665</v>
      </c>
      <c r="M330" s="471">
        <v>12800.0</v>
      </c>
      <c r="N330" s="471">
        <v>823395.36</v>
      </c>
      <c r="O330" s="471"/>
      <c r="P330" s="471">
        <v>1.25993664E7</v>
      </c>
      <c r="Q330" s="471"/>
      <c r="R330" s="471"/>
      <c r="S330" s="471">
        <v>1.9308074448897734E7</v>
      </c>
      <c r="T330" s="471">
        <v>6344800.0</v>
      </c>
      <c r="U330" s="471">
        <v>2.5652874448897734E7</v>
      </c>
      <c r="V330" s="506"/>
      <c r="W330" s="506"/>
      <c r="X330" s="506">
        <v>79162.68</v>
      </c>
      <c r="Y330" s="399"/>
      <c r="Z330" s="399"/>
      <c r="AA330" s="401"/>
      <c r="AB330" s="401"/>
      <c r="AC330" s="401"/>
      <c r="AD330" s="401"/>
      <c r="AE330" s="401"/>
      <c r="AF330" s="401"/>
    </row>
    <row r="331" ht="15.75" customHeight="1">
      <c r="A331" s="436">
        <v>3.0</v>
      </c>
      <c r="B331" s="436" t="s">
        <v>1436</v>
      </c>
      <c r="C331" s="572"/>
      <c r="D331" s="572"/>
      <c r="E331" s="572">
        <v>1.0</v>
      </c>
      <c r="F331" s="399"/>
      <c r="G331" s="399"/>
      <c r="H331" s="400" t="s">
        <v>1579</v>
      </c>
      <c r="I331" s="400"/>
      <c r="J331" s="471"/>
      <c r="K331" s="471">
        <v>1064197.423850225</v>
      </c>
      <c r="L331" s="471">
        <v>0.0</v>
      </c>
      <c r="M331" s="471">
        <v>800.0</v>
      </c>
      <c r="N331" s="471">
        <v>71767.95999999999</v>
      </c>
      <c r="O331" s="471"/>
      <c r="P331" s="471">
        <v>933410.4</v>
      </c>
      <c r="Q331" s="471"/>
      <c r="R331" s="471"/>
      <c r="S331" s="471">
        <v>2070175.7838502252</v>
      </c>
      <c r="T331" s="471">
        <v>621000.0</v>
      </c>
      <c r="U331" s="471">
        <v>2691175.783850225</v>
      </c>
      <c r="V331" s="506"/>
      <c r="W331" s="506"/>
      <c r="X331" s="506">
        <v>19407.07</v>
      </c>
      <c r="Y331" s="399"/>
      <c r="Z331" s="399"/>
      <c r="AA331" s="401"/>
      <c r="AB331" s="401"/>
      <c r="AC331" s="401"/>
      <c r="AD331" s="401"/>
      <c r="AE331" s="401"/>
      <c r="AF331" s="401"/>
    </row>
    <row r="332" ht="15.75" customHeight="1">
      <c r="A332" s="436">
        <v>3.0</v>
      </c>
      <c r="B332" s="436" t="s">
        <v>1436</v>
      </c>
      <c r="C332" s="572">
        <v>1.0</v>
      </c>
      <c r="D332" s="572"/>
      <c r="E332" s="572"/>
      <c r="F332" s="399"/>
      <c r="G332" s="399"/>
      <c r="H332" s="399" t="s">
        <v>1580</v>
      </c>
      <c r="I332" s="399"/>
      <c r="J332" s="471"/>
      <c r="K332" s="471">
        <v>71103.61167474765</v>
      </c>
      <c r="L332" s="471">
        <v>40555.899999999994</v>
      </c>
      <c r="M332" s="471">
        <v>620.8802816901408</v>
      </c>
      <c r="N332" s="471">
        <v>10773.514647887323</v>
      </c>
      <c r="O332" s="471"/>
      <c r="P332" s="471">
        <v>414819.4294014085</v>
      </c>
      <c r="Q332" s="471"/>
      <c r="R332" s="471"/>
      <c r="S332" s="471">
        <v>537873.3360057336</v>
      </c>
      <c r="T332" s="471">
        <v>185700.0</v>
      </c>
      <c r="U332" s="471">
        <v>723573.3360057336</v>
      </c>
      <c r="V332" s="506"/>
      <c r="W332" s="506"/>
      <c r="X332" s="506">
        <v>1437.9092722763996</v>
      </c>
      <c r="Y332" s="399"/>
      <c r="Z332" s="399"/>
      <c r="AA332" s="401"/>
      <c r="AB332" s="401"/>
      <c r="AC332" s="401"/>
      <c r="AD332" s="401"/>
      <c r="AE332" s="401"/>
      <c r="AF332" s="401"/>
    </row>
    <row r="333" ht="15.75" customHeight="1">
      <c r="A333" s="436">
        <v>3.0</v>
      </c>
      <c r="B333" s="436" t="s">
        <v>1551</v>
      </c>
      <c r="C333" s="572">
        <v>1.0</v>
      </c>
      <c r="D333" s="572"/>
      <c r="E333" s="572"/>
      <c r="F333" s="399"/>
      <c r="G333" s="399"/>
      <c r="H333" s="399" t="s">
        <v>1581</v>
      </c>
      <c r="I333" s="399"/>
      <c r="J333" s="471"/>
      <c r="K333" s="471">
        <v>2477040.2485961854</v>
      </c>
      <c r="L333" s="471">
        <v>892899.5935556915</v>
      </c>
      <c r="M333" s="471">
        <v>0.0</v>
      </c>
      <c r="N333" s="471">
        <v>331138.3216215897</v>
      </c>
      <c r="O333" s="471">
        <v>2179243.035</v>
      </c>
      <c r="P333" s="471"/>
      <c r="Q333" s="471"/>
      <c r="R333" s="471"/>
      <c r="S333" s="471">
        <v>5880321.198773467</v>
      </c>
      <c r="T333" s="471">
        <v>1104300.0</v>
      </c>
      <c r="U333" s="471">
        <v>6984621.198773467</v>
      </c>
      <c r="V333" s="506"/>
      <c r="W333" s="506">
        <v>42221.120748561916</v>
      </c>
      <c r="X333" s="506"/>
      <c r="Y333" s="399"/>
      <c r="Z333" s="399"/>
      <c r="AA333" s="401"/>
      <c r="AB333" s="401"/>
      <c r="AC333" s="401"/>
      <c r="AD333" s="401"/>
      <c r="AE333" s="401"/>
      <c r="AF333" s="401"/>
    </row>
    <row r="334" ht="15.75" customHeight="1">
      <c r="A334" s="436"/>
      <c r="B334" s="399"/>
      <c r="C334" s="572"/>
      <c r="D334" s="572"/>
      <c r="E334" s="572"/>
      <c r="F334" s="399"/>
      <c r="G334" s="399"/>
      <c r="H334" s="469"/>
      <c r="I334" s="469"/>
      <c r="J334" s="471"/>
      <c r="K334" s="471"/>
      <c r="L334" s="471"/>
      <c r="M334" s="471"/>
      <c r="N334" s="471"/>
      <c r="O334" s="471"/>
      <c r="P334" s="471"/>
      <c r="Q334" s="471"/>
      <c r="R334" s="471"/>
      <c r="S334" s="471"/>
      <c r="T334" s="471"/>
      <c r="U334" s="471"/>
      <c r="V334" s="506"/>
      <c r="W334" s="506"/>
      <c r="X334" s="506"/>
      <c r="Y334" s="399"/>
      <c r="Z334" s="399"/>
      <c r="AA334" s="401"/>
      <c r="AB334" s="401"/>
      <c r="AC334" s="401"/>
      <c r="AD334" s="401"/>
      <c r="AE334" s="401"/>
      <c r="AF334" s="401"/>
    </row>
    <row r="335" ht="15.75" customHeight="1">
      <c r="A335" s="578"/>
      <c r="B335" s="413"/>
      <c r="C335" s="579"/>
      <c r="D335" s="579"/>
      <c r="E335" s="579"/>
      <c r="F335" s="413"/>
      <c r="G335" s="413"/>
      <c r="H335" s="413" t="s">
        <v>1489</v>
      </c>
      <c r="I335" s="413"/>
      <c r="J335" s="581">
        <v>53462.38923076924</v>
      </c>
      <c r="K335" s="581">
        <v>5.5250915009136826E7</v>
      </c>
      <c r="L335" s="581">
        <v>8270855.34744203</v>
      </c>
      <c r="M335" s="581">
        <v>641867.3565340375</v>
      </c>
      <c r="N335" s="581">
        <v>1.9433197947569262E7</v>
      </c>
      <c r="O335" s="581">
        <v>3222730.9209900005</v>
      </c>
      <c r="P335" s="581">
        <v>1.4846015554710978E8</v>
      </c>
      <c r="Q335" s="581">
        <v>0.0</v>
      </c>
      <c r="R335" s="581">
        <v>0.0</v>
      </c>
      <c r="S335" s="581">
        <v>2.353331845180127E8</v>
      </c>
      <c r="T335" s="581">
        <v>7.58213E7</v>
      </c>
      <c r="U335" s="581">
        <v>3.111544845180127E8</v>
      </c>
      <c r="V335" s="582">
        <v>0.0</v>
      </c>
      <c r="W335" s="582">
        <v>326297.7168785437</v>
      </c>
      <c r="X335" s="582">
        <v>705986.2719418458</v>
      </c>
      <c r="Y335" s="413"/>
      <c r="Z335" s="413"/>
      <c r="AA335" s="419"/>
      <c r="AB335" s="419"/>
      <c r="AC335" s="419"/>
      <c r="AD335" s="419"/>
      <c r="AE335" s="419"/>
      <c r="AF335" s="419"/>
    </row>
    <row r="336" ht="15.75" customHeight="1">
      <c r="A336" s="436"/>
      <c r="B336" s="399"/>
      <c r="C336" s="572"/>
      <c r="D336" s="572"/>
      <c r="E336" s="572"/>
      <c r="F336" s="399"/>
      <c r="G336" s="399"/>
      <c r="H336" s="399"/>
      <c r="I336" s="399"/>
      <c r="J336" s="471"/>
      <c r="K336" s="471"/>
      <c r="L336" s="471"/>
      <c r="M336" s="471"/>
      <c r="N336" s="471"/>
      <c r="O336" s="471"/>
      <c r="P336" s="471"/>
      <c r="Q336" s="471"/>
      <c r="R336" s="471"/>
      <c r="S336" s="471"/>
      <c r="T336" s="471"/>
      <c r="U336" s="471"/>
      <c r="V336" s="506"/>
      <c r="W336" s="506"/>
      <c r="X336" s="506"/>
      <c r="Y336" s="399"/>
      <c r="Z336" s="399"/>
      <c r="AA336" s="401"/>
      <c r="AB336" s="401"/>
      <c r="AC336" s="401"/>
      <c r="AD336" s="401"/>
      <c r="AE336" s="401"/>
      <c r="AF336" s="401"/>
    </row>
    <row r="337" ht="15.75" customHeight="1">
      <c r="A337" s="436"/>
      <c r="B337" s="399"/>
      <c r="C337" s="572"/>
      <c r="D337" s="572"/>
      <c r="E337" s="572"/>
      <c r="F337" s="399"/>
      <c r="G337" s="399"/>
      <c r="H337" s="413" t="s">
        <v>1490</v>
      </c>
      <c r="I337" s="399"/>
      <c r="J337" s="471"/>
      <c r="K337" s="471"/>
      <c r="L337" s="471"/>
      <c r="M337" s="471"/>
      <c r="N337" s="471"/>
      <c r="O337" s="471"/>
      <c r="P337" s="471"/>
      <c r="Q337" s="471"/>
      <c r="R337" s="471"/>
      <c r="S337" s="471"/>
      <c r="T337" s="471"/>
      <c r="U337" s="471"/>
      <c r="V337" s="506"/>
      <c r="W337" s="506"/>
      <c r="X337" s="506"/>
      <c r="Y337" s="399"/>
      <c r="Z337" s="399"/>
      <c r="AA337" s="401"/>
      <c r="AB337" s="401"/>
      <c r="AC337" s="401"/>
      <c r="AD337" s="401"/>
      <c r="AE337" s="401"/>
      <c r="AF337" s="401"/>
    </row>
    <row r="338" ht="15.75" customHeight="1">
      <c r="A338" s="436"/>
      <c r="B338" s="399"/>
      <c r="C338" s="572"/>
      <c r="D338" s="572"/>
      <c r="E338" s="572"/>
      <c r="F338" s="399"/>
      <c r="G338" s="399"/>
      <c r="H338" s="399"/>
      <c r="I338" s="399"/>
      <c r="J338" s="471"/>
      <c r="K338" s="471"/>
      <c r="L338" s="471"/>
      <c r="M338" s="471"/>
      <c r="N338" s="471"/>
      <c r="O338" s="471"/>
      <c r="P338" s="471"/>
      <c r="Q338" s="471"/>
      <c r="R338" s="471"/>
      <c r="S338" s="471"/>
      <c r="T338" s="471"/>
      <c r="U338" s="471"/>
      <c r="V338" s="506"/>
      <c r="W338" s="506"/>
      <c r="X338" s="506"/>
      <c r="Y338" s="399"/>
      <c r="Z338" s="399"/>
      <c r="AA338" s="401"/>
      <c r="AB338" s="401"/>
      <c r="AC338" s="401"/>
      <c r="AD338" s="401"/>
      <c r="AE338" s="401"/>
      <c r="AF338" s="401"/>
    </row>
    <row r="339" ht="15.75" customHeight="1">
      <c r="A339" s="436">
        <v>3.0</v>
      </c>
      <c r="B339" s="436" t="s">
        <v>1491</v>
      </c>
      <c r="C339" s="572">
        <v>1.0</v>
      </c>
      <c r="D339" s="572"/>
      <c r="E339" s="572"/>
      <c r="F339" s="399"/>
      <c r="G339" s="399"/>
      <c r="H339" s="399" t="s">
        <v>776</v>
      </c>
      <c r="I339" s="399" t="s">
        <v>1424</v>
      </c>
      <c r="J339" s="471">
        <v>3.9164015481793545E7</v>
      </c>
      <c r="K339" s="471"/>
      <c r="L339" s="471"/>
      <c r="M339" s="471"/>
      <c r="N339" s="471"/>
      <c r="O339" s="471"/>
      <c r="P339" s="471"/>
      <c r="Q339" s="471"/>
      <c r="R339" s="471"/>
      <c r="S339" s="471">
        <v>3.9164015481793545E7</v>
      </c>
      <c r="T339" s="471">
        <v>5874600.0</v>
      </c>
      <c r="U339" s="471">
        <v>4.5038615481793545E7</v>
      </c>
      <c r="V339" s="506">
        <v>703600.9690066805</v>
      </c>
      <c r="W339" s="506"/>
      <c r="X339" s="506"/>
      <c r="Y339" s="399"/>
      <c r="Z339" s="399"/>
      <c r="AA339" s="401"/>
      <c r="AB339" s="401"/>
      <c r="AC339" s="401"/>
      <c r="AD339" s="401"/>
      <c r="AE339" s="401"/>
      <c r="AF339" s="401"/>
    </row>
    <row r="340" ht="15.75" customHeight="1">
      <c r="A340" s="436">
        <v>3.0</v>
      </c>
      <c r="B340" s="436" t="s">
        <v>1491</v>
      </c>
      <c r="C340" s="572">
        <v>1.0</v>
      </c>
      <c r="D340" s="572"/>
      <c r="E340" s="572"/>
      <c r="F340" s="399"/>
      <c r="G340" s="399"/>
      <c r="H340" s="399" t="s">
        <v>776</v>
      </c>
      <c r="I340" s="399" t="s">
        <v>1492</v>
      </c>
      <c r="J340" s="471">
        <v>4.640689741777065E7</v>
      </c>
      <c r="K340" s="471"/>
      <c r="L340" s="471"/>
      <c r="M340" s="471"/>
      <c r="N340" s="471"/>
      <c r="O340" s="471"/>
      <c r="P340" s="471"/>
      <c r="Q340" s="471"/>
      <c r="R340" s="471"/>
      <c r="S340" s="471">
        <v>4.640689741777065E7</v>
      </c>
      <c r="T340" s="471">
        <v>6961000.0</v>
      </c>
      <c r="U340" s="471">
        <v>5.336789741777065E7</v>
      </c>
      <c r="V340" s="506">
        <v>652296.7316832768</v>
      </c>
      <c r="W340" s="506"/>
      <c r="X340" s="506"/>
      <c r="Y340" s="399"/>
      <c r="Z340" s="399"/>
      <c r="AA340" s="401"/>
      <c r="AB340" s="401"/>
      <c r="AC340" s="401"/>
      <c r="AD340" s="401"/>
      <c r="AE340" s="401"/>
      <c r="AF340" s="401"/>
    </row>
    <row r="341" ht="15.75" customHeight="1">
      <c r="A341" s="436">
        <v>3.0</v>
      </c>
      <c r="B341" s="436" t="s">
        <v>1491</v>
      </c>
      <c r="C341" s="572">
        <v>1.0</v>
      </c>
      <c r="D341" s="572"/>
      <c r="E341" s="572"/>
      <c r="F341" s="399"/>
      <c r="G341" s="399"/>
      <c r="H341" s="399" t="s">
        <v>776</v>
      </c>
      <c r="I341" s="399" t="s">
        <v>1425</v>
      </c>
      <c r="J341" s="471">
        <v>5905496.151148833</v>
      </c>
      <c r="K341" s="471"/>
      <c r="L341" s="471"/>
      <c r="M341" s="471"/>
      <c r="N341" s="471"/>
      <c r="O341" s="471"/>
      <c r="P341" s="471"/>
      <c r="Q341" s="471"/>
      <c r="R341" s="471"/>
      <c r="S341" s="471">
        <v>5905496.151148833</v>
      </c>
      <c r="T341" s="471">
        <v>885800.0</v>
      </c>
      <c r="U341" s="471">
        <v>6791296.151148833</v>
      </c>
      <c r="V341" s="506">
        <v>234533.6563355602</v>
      </c>
      <c r="W341" s="506"/>
      <c r="X341" s="506"/>
      <c r="Y341" s="399"/>
      <c r="Z341" s="399"/>
      <c r="AA341" s="401"/>
      <c r="AB341" s="401"/>
      <c r="AC341" s="401"/>
      <c r="AD341" s="401"/>
      <c r="AE341" s="401"/>
      <c r="AF341" s="401"/>
    </row>
    <row r="342" ht="15.75" customHeight="1">
      <c r="A342" s="436">
        <v>3.0</v>
      </c>
      <c r="B342" s="436" t="s">
        <v>1491</v>
      </c>
      <c r="C342" s="572">
        <v>1.0</v>
      </c>
      <c r="D342" s="572"/>
      <c r="E342" s="572"/>
      <c r="F342" s="399"/>
      <c r="G342" s="399"/>
      <c r="H342" s="399" t="s">
        <v>776</v>
      </c>
      <c r="I342" s="399" t="s">
        <v>1493</v>
      </c>
      <c r="J342" s="471"/>
      <c r="K342" s="471"/>
      <c r="L342" s="471">
        <v>1.0971688530622646E7</v>
      </c>
      <c r="M342" s="471"/>
      <c r="N342" s="471"/>
      <c r="O342" s="471"/>
      <c r="P342" s="471"/>
      <c r="Q342" s="471"/>
      <c r="R342" s="471"/>
      <c r="S342" s="471">
        <v>1.0971688530622646E7</v>
      </c>
      <c r="T342" s="471">
        <v>2742900.0</v>
      </c>
      <c r="U342" s="471">
        <v>1.3714588530622646E7</v>
      </c>
      <c r="V342" s="506"/>
      <c r="W342" s="506"/>
      <c r="X342" s="506"/>
      <c r="Y342" s="399"/>
      <c r="Z342" s="399"/>
      <c r="AA342" s="401"/>
      <c r="AB342" s="401"/>
      <c r="AC342" s="401"/>
      <c r="AD342" s="401"/>
      <c r="AE342" s="401"/>
      <c r="AF342" s="401"/>
    </row>
    <row r="343" ht="15.75" customHeight="1">
      <c r="A343" s="436">
        <v>3.0</v>
      </c>
      <c r="B343" s="436" t="s">
        <v>1491</v>
      </c>
      <c r="C343" s="572">
        <v>1.0</v>
      </c>
      <c r="D343" s="572"/>
      <c r="E343" s="572"/>
      <c r="F343" s="399"/>
      <c r="G343" s="399"/>
      <c r="H343" s="399" t="s">
        <v>776</v>
      </c>
      <c r="I343" s="399" t="s">
        <v>153</v>
      </c>
      <c r="J343" s="471"/>
      <c r="K343" s="471"/>
      <c r="L343" s="471">
        <v>7116149.541850735</v>
      </c>
      <c r="M343" s="471"/>
      <c r="N343" s="471"/>
      <c r="O343" s="471"/>
      <c r="P343" s="471"/>
      <c r="Q343" s="471"/>
      <c r="R343" s="471"/>
      <c r="S343" s="471">
        <v>7116149.541850735</v>
      </c>
      <c r="T343" s="471">
        <v>1779000.0</v>
      </c>
      <c r="U343" s="471">
        <v>8895149.541850735</v>
      </c>
      <c r="V343" s="506"/>
      <c r="W343" s="506"/>
      <c r="X343" s="506"/>
      <c r="Y343" s="399"/>
      <c r="Z343" s="399"/>
      <c r="AA343" s="401"/>
      <c r="AB343" s="401"/>
      <c r="AC343" s="401"/>
      <c r="AD343" s="401"/>
      <c r="AE343" s="401"/>
      <c r="AF343" s="401"/>
    </row>
    <row r="344" ht="15.75" customHeight="1">
      <c r="A344" s="436">
        <v>3.0</v>
      </c>
      <c r="B344" s="436" t="s">
        <v>1491</v>
      </c>
      <c r="C344" s="572">
        <v>1.0</v>
      </c>
      <c r="D344" s="572"/>
      <c r="E344" s="572"/>
      <c r="F344" s="399"/>
      <c r="G344" s="399"/>
      <c r="H344" s="399" t="s">
        <v>776</v>
      </c>
      <c r="I344" s="399" t="s">
        <v>1494</v>
      </c>
      <c r="J344" s="471"/>
      <c r="K344" s="471"/>
      <c r="L344" s="471"/>
      <c r="M344" s="471"/>
      <c r="N344" s="471"/>
      <c r="O344" s="471"/>
      <c r="P344" s="471"/>
      <c r="Q344" s="471"/>
      <c r="R344" s="471">
        <v>1364033.9480889277</v>
      </c>
      <c r="S344" s="471">
        <v>1364033.9480889277</v>
      </c>
      <c r="T344" s="471">
        <v>204600.0</v>
      </c>
      <c r="U344" s="471">
        <v>1568633.9480889277</v>
      </c>
      <c r="V344" s="506"/>
      <c r="W344" s="506"/>
      <c r="X344" s="506"/>
      <c r="Y344" s="399"/>
      <c r="Z344" s="399"/>
      <c r="AA344" s="401"/>
      <c r="AB344" s="401"/>
      <c r="AC344" s="401"/>
      <c r="AD344" s="401"/>
      <c r="AE344" s="401"/>
      <c r="AF344" s="401"/>
    </row>
    <row r="345" ht="15.75" customHeight="1">
      <c r="A345" s="436">
        <v>3.0</v>
      </c>
      <c r="B345" s="436" t="s">
        <v>1491</v>
      </c>
      <c r="C345" s="572">
        <v>1.0</v>
      </c>
      <c r="D345" s="572"/>
      <c r="E345" s="572"/>
      <c r="F345" s="399"/>
      <c r="G345" s="399"/>
      <c r="H345" s="399" t="s">
        <v>776</v>
      </c>
      <c r="I345" s="399" t="s">
        <v>1495</v>
      </c>
      <c r="J345" s="471"/>
      <c r="K345" s="471"/>
      <c r="L345" s="471"/>
      <c r="M345" s="471"/>
      <c r="N345" s="471"/>
      <c r="O345" s="471"/>
      <c r="P345" s="471"/>
      <c r="Q345" s="471"/>
      <c r="R345" s="471">
        <v>1364033.9480889277</v>
      </c>
      <c r="S345" s="471">
        <v>1364033.9480889277</v>
      </c>
      <c r="T345" s="471">
        <v>204600.0</v>
      </c>
      <c r="U345" s="471">
        <v>1568633.9480889277</v>
      </c>
      <c r="V345" s="506"/>
      <c r="W345" s="506"/>
      <c r="X345" s="506"/>
      <c r="Y345" s="399"/>
      <c r="Z345" s="399"/>
      <c r="AA345" s="401"/>
      <c r="AB345" s="401"/>
      <c r="AC345" s="401"/>
      <c r="AD345" s="401"/>
      <c r="AE345" s="401"/>
      <c r="AF345" s="401"/>
    </row>
    <row r="346" ht="15.75" customHeight="1">
      <c r="A346" s="436">
        <v>3.0</v>
      </c>
      <c r="B346" s="436" t="s">
        <v>1491</v>
      </c>
      <c r="C346" s="572">
        <v>1.0</v>
      </c>
      <c r="D346" s="572"/>
      <c r="E346" s="572"/>
      <c r="F346" s="399"/>
      <c r="G346" s="399"/>
      <c r="H346" s="399" t="s">
        <v>776</v>
      </c>
      <c r="I346" s="399" t="s">
        <v>1427</v>
      </c>
      <c r="J346" s="471"/>
      <c r="K346" s="471"/>
      <c r="L346" s="471">
        <v>2.7219510045790087E7</v>
      </c>
      <c r="M346" s="471"/>
      <c r="N346" s="471"/>
      <c r="O346" s="471"/>
      <c r="P346" s="471"/>
      <c r="Q346" s="471"/>
      <c r="R346" s="471"/>
      <c r="S346" s="471">
        <v>2.7219510045790087E7</v>
      </c>
      <c r="T346" s="471">
        <v>6804900.0</v>
      </c>
      <c r="U346" s="471">
        <v>3.402441004579009E7</v>
      </c>
      <c r="V346" s="506"/>
      <c r="W346" s="506"/>
      <c r="X346" s="506"/>
      <c r="Y346" s="399"/>
      <c r="Z346" s="399"/>
      <c r="AA346" s="401"/>
      <c r="AB346" s="401"/>
      <c r="AC346" s="401"/>
      <c r="AD346" s="401"/>
      <c r="AE346" s="401"/>
      <c r="AF346" s="401"/>
    </row>
    <row r="347" ht="15.75" customHeight="1">
      <c r="A347" s="436">
        <v>3.0</v>
      </c>
      <c r="B347" s="436" t="s">
        <v>1491</v>
      </c>
      <c r="C347" s="572">
        <v>1.0</v>
      </c>
      <c r="D347" s="572"/>
      <c r="E347" s="572"/>
      <c r="F347" s="399"/>
      <c r="G347" s="399"/>
      <c r="H347" s="399" t="s">
        <v>776</v>
      </c>
      <c r="I347" s="399" t="s">
        <v>1428</v>
      </c>
      <c r="J347" s="471"/>
      <c r="K347" s="471"/>
      <c r="L347" s="471"/>
      <c r="M347" s="471"/>
      <c r="N347" s="471"/>
      <c r="O347" s="471"/>
      <c r="P347" s="471"/>
      <c r="Q347" s="471"/>
      <c r="R347" s="471">
        <v>7910024.307989267</v>
      </c>
      <c r="S347" s="471">
        <v>7910024.307989267</v>
      </c>
      <c r="T347" s="471">
        <v>1186500.0</v>
      </c>
      <c r="U347" s="471">
        <v>9096524.307989266</v>
      </c>
      <c r="V347" s="506"/>
      <c r="W347" s="506"/>
      <c r="X347" s="506"/>
      <c r="Y347" s="399"/>
      <c r="Z347" s="399"/>
      <c r="AA347" s="401"/>
      <c r="AB347" s="401"/>
      <c r="AC347" s="401"/>
      <c r="AD347" s="401"/>
      <c r="AE347" s="401"/>
      <c r="AF347" s="401"/>
    </row>
    <row r="348" ht="15.75" customHeight="1">
      <c r="A348" s="436">
        <v>3.0</v>
      </c>
      <c r="B348" s="436" t="s">
        <v>1491</v>
      </c>
      <c r="C348" s="572">
        <v>1.0</v>
      </c>
      <c r="D348" s="572"/>
      <c r="E348" s="572"/>
      <c r="F348" s="399"/>
      <c r="G348" s="399"/>
      <c r="H348" s="399" t="s">
        <v>776</v>
      </c>
      <c r="I348" s="399" t="s">
        <v>1429</v>
      </c>
      <c r="J348" s="471"/>
      <c r="K348" s="471">
        <v>9400235.140591146</v>
      </c>
      <c r="L348" s="471"/>
      <c r="M348" s="471"/>
      <c r="N348" s="471"/>
      <c r="O348" s="471"/>
      <c r="P348" s="471"/>
      <c r="Q348" s="471"/>
      <c r="R348" s="471"/>
      <c r="S348" s="471">
        <v>9400235.140591146</v>
      </c>
      <c r="T348" s="471">
        <v>2240900.0</v>
      </c>
      <c r="U348" s="471">
        <v>1.1641135140591146E7</v>
      </c>
      <c r="V348" s="506"/>
      <c r="W348" s="506"/>
      <c r="X348" s="506">
        <v>183261.13240608913</v>
      </c>
      <c r="Y348" s="399"/>
      <c r="Z348" s="399"/>
      <c r="AA348" s="401"/>
      <c r="AB348" s="401"/>
      <c r="AC348" s="401"/>
      <c r="AD348" s="401"/>
      <c r="AE348" s="401"/>
      <c r="AF348" s="401"/>
    </row>
    <row r="349" ht="15.75" customHeight="1">
      <c r="A349" s="436">
        <v>3.0</v>
      </c>
      <c r="B349" s="436" t="s">
        <v>1491</v>
      </c>
      <c r="C349" s="572">
        <v>1.0</v>
      </c>
      <c r="D349" s="572"/>
      <c r="E349" s="572"/>
      <c r="F349" s="399"/>
      <c r="G349" s="399"/>
      <c r="H349" s="399" t="s">
        <v>776</v>
      </c>
      <c r="I349" s="399" t="s">
        <v>1430</v>
      </c>
      <c r="J349" s="471"/>
      <c r="K349" s="471"/>
      <c r="L349" s="471"/>
      <c r="M349" s="471"/>
      <c r="N349" s="471"/>
      <c r="O349" s="471"/>
      <c r="P349" s="471"/>
      <c r="Q349" s="471">
        <v>1.2282973732263453E7</v>
      </c>
      <c r="R349" s="471"/>
      <c r="S349" s="471">
        <v>1.2282973732263453E7</v>
      </c>
      <c r="T349" s="471">
        <v>1842400.0</v>
      </c>
      <c r="U349" s="471">
        <v>1.4125373732263453E7</v>
      </c>
      <c r="V349" s="506"/>
      <c r="W349" s="506"/>
      <c r="X349" s="506"/>
      <c r="Y349" s="399"/>
      <c r="Z349" s="399"/>
      <c r="AA349" s="401"/>
      <c r="AB349" s="401"/>
      <c r="AC349" s="401"/>
      <c r="AD349" s="401"/>
      <c r="AE349" s="401"/>
      <c r="AF349" s="401"/>
    </row>
    <row r="350" ht="15.75" customHeight="1">
      <c r="A350" s="436">
        <v>3.0</v>
      </c>
      <c r="B350" s="436" t="s">
        <v>1491</v>
      </c>
      <c r="C350" s="572">
        <v>1.0</v>
      </c>
      <c r="D350" s="572"/>
      <c r="E350" s="572"/>
      <c r="F350" s="399"/>
      <c r="G350" s="399"/>
      <c r="H350" s="399" t="s">
        <v>776</v>
      </c>
      <c r="I350" s="399" t="s">
        <v>1496</v>
      </c>
      <c r="J350" s="471">
        <v>2229959.034416335</v>
      </c>
      <c r="K350" s="471"/>
      <c r="L350" s="471"/>
      <c r="M350" s="471"/>
      <c r="N350" s="471"/>
      <c r="O350" s="471"/>
      <c r="P350" s="471"/>
      <c r="Q350" s="471"/>
      <c r="R350" s="471"/>
      <c r="S350" s="471">
        <v>2229959.034416335</v>
      </c>
      <c r="T350" s="471">
        <v>334500.0</v>
      </c>
      <c r="U350" s="471">
        <v>2564459.034416335</v>
      </c>
      <c r="V350" s="506"/>
      <c r="W350" s="506"/>
      <c r="X350" s="506"/>
      <c r="Y350" s="399"/>
      <c r="Z350" s="399"/>
      <c r="AA350" s="401"/>
      <c r="AB350" s="401"/>
      <c r="AC350" s="401"/>
      <c r="AD350" s="401"/>
      <c r="AE350" s="401"/>
      <c r="AF350" s="401"/>
    </row>
    <row r="351" ht="15.75" customHeight="1">
      <c r="A351" s="436">
        <v>3.0</v>
      </c>
      <c r="B351" s="436" t="s">
        <v>1491</v>
      </c>
      <c r="C351" s="572">
        <v>1.0</v>
      </c>
      <c r="D351" s="572"/>
      <c r="E351" s="572"/>
      <c r="F351" s="399"/>
      <c r="G351" s="399"/>
      <c r="H351" s="399"/>
      <c r="I351" s="399" t="s">
        <v>1432</v>
      </c>
      <c r="J351" s="471"/>
      <c r="K351" s="471"/>
      <c r="L351" s="471">
        <v>1293023.0029945595</v>
      </c>
      <c r="M351" s="471"/>
      <c r="N351" s="471"/>
      <c r="O351" s="471"/>
      <c r="P351" s="471"/>
      <c r="Q351" s="471"/>
      <c r="R351" s="471"/>
      <c r="S351" s="471">
        <v>1293023.0029945595</v>
      </c>
      <c r="T351" s="471">
        <v>323300.0</v>
      </c>
      <c r="U351" s="471">
        <v>1616323.0029945595</v>
      </c>
      <c r="V351" s="506"/>
      <c r="W351" s="506"/>
      <c r="X351" s="506"/>
      <c r="Y351" s="399"/>
      <c r="Z351" s="399"/>
      <c r="AA351" s="401"/>
      <c r="AB351" s="401"/>
      <c r="AC351" s="401"/>
      <c r="AD351" s="401"/>
      <c r="AE351" s="401"/>
      <c r="AF351" s="401"/>
    </row>
    <row r="352" ht="15.75" customHeight="1">
      <c r="A352" s="436"/>
      <c r="B352" s="399"/>
      <c r="C352" s="572"/>
      <c r="D352" s="572"/>
      <c r="E352" s="572"/>
      <c r="F352" s="399"/>
      <c r="G352" s="399"/>
      <c r="H352" s="399"/>
      <c r="I352" s="399"/>
      <c r="J352" s="471"/>
      <c r="K352" s="471"/>
      <c r="L352" s="471"/>
      <c r="M352" s="471"/>
      <c r="N352" s="471"/>
      <c r="O352" s="471"/>
      <c r="P352" s="471"/>
      <c r="Q352" s="471"/>
      <c r="R352" s="471"/>
      <c r="S352" s="471"/>
      <c r="T352" s="471"/>
      <c r="U352" s="471"/>
      <c r="V352" s="506"/>
      <c r="W352" s="506"/>
      <c r="X352" s="506"/>
      <c r="Y352" s="399"/>
      <c r="Z352" s="399"/>
      <c r="AA352" s="401"/>
      <c r="AB352" s="401"/>
      <c r="AC352" s="401"/>
      <c r="AD352" s="401"/>
      <c r="AE352" s="401"/>
      <c r="AF352" s="401"/>
    </row>
    <row r="353" ht="15.75" customHeight="1">
      <c r="A353" s="578"/>
      <c r="B353" s="413"/>
      <c r="C353" s="579"/>
      <c r="D353" s="579"/>
      <c r="E353" s="579"/>
      <c r="F353" s="413"/>
      <c r="G353" s="413"/>
      <c r="H353" s="413" t="s">
        <v>1497</v>
      </c>
      <c r="I353" s="413"/>
      <c r="J353" s="581">
        <v>9.370636808512937E7</v>
      </c>
      <c r="K353" s="581">
        <v>9400235.140591146</v>
      </c>
      <c r="L353" s="581">
        <v>4.660037112125803E7</v>
      </c>
      <c r="M353" s="581">
        <v>0.0</v>
      </c>
      <c r="N353" s="581">
        <v>0.0</v>
      </c>
      <c r="O353" s="581">
        <v>0.0</v>
      </c>
      <c r="P353" s="581">
        <v>0.0</v>
      </c>
      <c r="Q353" s="581">
        <v>1.2282973732263453E7</v>
      </c>
      <c r="R353" s="581">
        <v>1.0638092204167122E7</v>
      </c>
      <c r="S353" s="581">
        <v>1.7262804028340912E8</v>
      </c>
      <c r="T353" s="581">
        <v>3.1385E7</v>
      </c>
      <c r="U353" s="581">
        <v>2.0401304028340915E8</v>
      </c>
      <c r="V353" s="582">
        <v>1590431.3570255176</v>
      </c>
      <c r="W353" s="582">
        <v>0.0</v>
      </c>
      <c r="X353" s="582">
        <v>183261.13240608913</v>
      </c>
      <c r="Y353" s="413"/>
      <c r="Z353" s="413"/>
      <c r="AA353" s="419"/>
      <c r="AB353" s="419"/>
      <c r="AC353" s="419"/>
      <c r="AD353" s="419"/>
      <c r="AE353" s="419"/>
      <c r="AF353" s="419"/>
    </row>
    <row r="354" ht="15.75" customHeight="1">
      <c r="A354" s="436"/>
      <c r="B354" s="399"/>
      <c r="C354" s="572"/>
      <c r="D354" s="572"/>
      <c r="E354" s="572"/>
      <c r="F354" s="399"/>
      <c r="G354" s="399"/>
      <c r="H354" s="399"/>
      <c r="I354" s="399"/>
      <c r="J354" s="471"/>
      <c r="K354" s="471"/>
      <c r="L354" s="471"/>
      <c r="M354" s="471"/>
      <c r="N354" s="471"/>
      <c r="O354" s="471"/>
      <c r="P354" s="471"/>
      <c r="Q354" s="471"/>
      <c r="R354" s="471"/>
      <c r="S354" s="471"/>
      <c r="T354" s="471"/>
      <c r="U354" s="471"/>
      <c r="V354" s="506"/>
      <c r="W354" s="506"/>
      <c r="X354" s="506"/>
      <c r="Y354" s="399"/>
      <c r="Z354" s="399"/>
      <c r="AA354" s="401"/>
      <c r="AB354" s="401"/>
      <c r="AC354" s="401"/>
      <c r="AD354" s="401"/>
      <c r="AE354" s="401"/>
      <c r="AF354" s="401"/>
    </row>
    <row r="355" ht="15.75" customHeight="1">
      <c r="A355" s="436"/>
      <c r="B355" s="399"/>
      <c r="C355" s="572"/>
      <c r="D355" s="572"/>
      <c r="E355" s="572"/>
      <c r="F355" s="399"/>
      <c r="G355" s="399"/>
      <c r="H355" s="413" t="s">
        <v>1582</v>
      </c>
      <c r="I355" s="413"/>
      <c r="J355" s="581">
        <v>1.0929720943812825E8</v>
      </c>
      <c r="K355" s="581">
        <v>6.465115014972797E7</v>
      </c>
      <c r="L355" s="581">
        <v>1.6587122646870005E8</v>
      </c>
      <c r="M355" s="581">
        <v>641867.3565340375</v>
      </c>
      <c r="N355" s="581">
        <v>1.9433197947569262E7</v>
      </c>
      <c r="O355" s="581">
        <v>3222730.9209900005</v>
      </c>
      <c r="P355" s="581">
        <v>1.4846015554710978E8</v>
      </c>
      <c r="Q355" s="581">
        <v>1.4222273058372922E7</v>
      </c>
      <c r="R355" s="581">
        <v>1.992585822240171E7</v>
      </c>
      <c r="S355" s="581">
        <v>5.45725669109534E8</v>
      </c>
      <c r="T355" s="581">
        <v>1.389709E8</v>
      </c>
      <c r="U355" s="581">
        <v>6.84696569109534E8</v>
      </c>
      <c r="V355" s="582">
        <v>2066827.8464571242</v>
      </c>
      <c r="W355" s="582">
        <v>326297.7168785437</v>
      </c>
      <c r="X355" s="582">
        <v>889247.4043479349</v>
      </c>
      <c r="Y355" s="399"/>
      <c r="Z355" s="399"/>
      <c r="AA355" s="401"/>
      <c r="AB355" s="401"/>
      <c r="AC355" s="401"/>
      <c r="AD355" s="401"/>
      <c r="AE355" s="401"/>
      <c r="AF355" s="401"/>
    </row>
    <row r="356" ht="15.75" customHeight="1">
      <c r="A356" s="436"/>
      <c r="B356" s="399"/>
      <c r="C356" s="572"/>
      <c r="D356" s="572"/>
      <c r="E356" s="572"/>
      <c r="F356" s="399"/>
      <c r="G356" s="399"/>
      <c r="H356" s="399"/>
      <c r="I356" s="399"/>
      <c r="J356" s="471"/>
      <c r="K356" s="471"/>
      <c r="L356" s="471"/>
      <c r="M356" s="471"/>
      <c r="N356" s="471"/>
      <c r="O356" s="471"/>
      <c r="P356" s="471"/>
      <c r="Q356" s="471"/>
      <c r="R356" s="471"/>
      <c r="S356" s="471"/>
      <c r="T356" s="471"/>
      <c r="U356" s="471"/>
      <c r="V356" s="506"/>
      <c r="W356" s="506"/>
      <c r="X356" s="506"/>
      <c r="Y356" s="399"/>
      <c r="Z356" s="399"/>
      <c r="AA356" s="401"/>
      <c r="AB356" s="401"/>
      <c r="AC356" s="401"/>
      <c r="AD356" s="401"/>
      <c r="AE356" s="401"/>
      <c r="AF356" s="401"/>
    </row>
    <row r="357" ht="15.75" customHeight="1">
      <c r="A357" s="436"/>
      <c r="B357" s="399"/>
      <c r="C357" s="572"/>
      <c r="D357" s="572"/>
      <c r="E357" s="572"/>
      <c r="F357" s="399"/>
      <c r="G357" s="399"/>
      <c r="H357" s="399" t="s">
        <v>1499</v>
      </c>
      <c r="I357" s="399"/>
      <c r="J357" s="471"/>
      <c r="K357" s="471"/>
      <c r="L357" s="471"/>
      <c r="M357" s="471"/>
      <c r="N357" s="471"/>
      <c r="O357" s="471"/>
      <c r="P357" s="471"/>
      <c r="Q357" s="471"/>
      <c r="R357" s="471"/>
      <c r="S357" s="471"/>
      <c r="T357" s="471"/>
      <c r="U357" s="471"/>
      <c r="V357" s="506"/>
      <c r="W357" s="506"/>
      <c r="X357" s="506"/>
      <c r="Y357" s="399"/>
      <c r="Z357" s="399"/>
      <c r="AA357" s="401"/>
      <c r="AB357" s="401"/>
      <c r="AC357" s="401"/>
      <c r="AD357" s="401"/>
      <c r="AE357" s="401"/>
      <c r="AF357" s="401"/>
    </row>
    <row r="358" ht="15.75" customHeight="1">
      <c r="A358" s="436"/>
      <c r="B358" s="399"/>
      <c r="C358" s="572"/>
      <c r="D358" s="572"/>
      <c r="E358" s="572"/>
      <c r="F358" s="399"/>
      <c r="G358" s="399"/>
      <c r="H358" s="413" t="s">
        <v>1526</v>
      </c>
      <c r="I358" s="399"/>
      <c r="J358" s="471"/>
      <c r="K358" s="471"/>
      <c r="L358" s="471"/>
      <c r="M358" s="471"/>
      <c r="N358" s="471"/>
      <c r="O358" s="471"/>
      <c r="P358" s="471"/>
      <c r="Q358" s="471"/>
      <c r="R358" s="471"/>
      <c r="S358" s="471"/>
      <c r="T358" s="471"/>
      <c r="U358" s="471"/>
      <c r="V358" s="506"/>
      <c r="W358" s="506"/>
      <c r="X358" s="506"/>
      <c r="Y358" s="399"/>
      <c r="Z358" s="399"/>
      <c r="AA358" s="401"/>
      <c r="AB358" s="401"/>
      <c r="AC358" s="401"/>
      <c r="AD358" s="401"/>
      <c r="AE358" s="401"/>
      <c r="AF358" s="401"/>
    </row>
    <row r="359" ht="15.75" customHeight="1">
      <c r="A359" s="436"/>
      <c r="B359" s="399"/>
      <c r="C359" s="572"/>
      <c r="D359" s="572"/>
      <c r="E359" s="572"/>
      <c r="F359" s="399"/>
      <c r="G359" s="399"/>
      <c r="H359" s="399"/>
      <c r="I359" s="413" t="s">
        <v>1501</v>
      </c>
      <c r="J359" s="583">
        <v>0.0</v>
      </c>
      <c r="K359" s="583">
        <v>2.7235224729594074E7</v>
      </c>
      <c r="L359" s="583">
        <v>3885710.958882465</v>
      </c>
      <c r="M359" s="583">
        <v>513646.47625234735</v>
      </c>
      <c r="N359" s="583">
        <v>1.0652292943549713E7</v>
      </c>
      <c r="O359" s="583">
        <v>0.0</v>
      </c>
      <c r="P359" s="583">
        <v>8.12426534015997E7</v>
      </c>
      <c r="Q359" s="583">
        <v>0.0</v>
      </c>
      <c r="R359" s="583">
        <v>0.0</v>
      </c>
      <c r="S359" s="583">
        <v>1.2352952850987832E8</v>
      </c>
      <c r="T359" s="583">
        <v>4.04599E7</v>
      </c>
      <c r="U359" s="583">
        <v>1.639894285098783E8</v>
      </c>
      <c r="V359" s="418">
        <v>0.0</v>
      </c>
      <c r="W359" s="418">
        <v>0.0</v>
      </c>
      <c r="X359" s="418">
        <v>509518.61266956944</v>
      </c>
      <c r="Y359" s="399"/>
      <c r="Z359" s="399"/>
      <c r="AA359" s="401"/>
      <c r="AB359" s="401"/>
      <c r="AC359" s="401"/>
      <c r="AD359" s="401"/>
      <c r="AE359" s="401"/>
      <c r="AF359" s="401"/>
    </row>
    <row r="360" ht="15.75" customHeight="1">
      <c r="A360" s="436"/>
      <c r="B360" s="399"/>
      <c r="C360" s="572"/>
      <c r="D360" s="572"/>
      <c r="E360" s="572"/>
      <c r="F360" s="399"/>
      <c r="G360" s="399"/>
      <c r="H360" s="399"/>
      <c r="I360" s="413" t="s">
        <v>1502</v>
      </c>
      <c r="J360" s="583">
        <v>0.0</v>
      </c>
      <c r="K360" s="583">
        <v>0.0</v>
      </c>
      <c r="L360" s="583">
        <v>0.0</v>
      </c>
      <c r="M360" s="583">
        <v>0.0</v>
      </c>
      <c r="N360" s="583">
        <v>0.0</v>
      </c>
      <c r="O360" s="583">
        <v>0.0</v>
      </c>
      <c r="P360" s="583">
        <v>0.0</v>
      </c>
      <c r="Q360" s="583">
        <v>0.0</v>
      </c>
      <c r="R360" s="583">
        <v>0.0</v>
      </c>
      <c r="S360" s="583">
        <v>0.0</v>
      </c>
      <c r="T360" s="583">
        <v>0.0</v>
      </c>
      <c r="U360" s="583">
        <v>0.0</v>
      </c>
      <c r="V360" s="418">
        <v>0.0</v>
      </c>
      <c r="W360" s="418">
        <v>0.0</v>
      </c>
      <c r="X360" s="418">
        <v>0.0</v>
      </c>
      <c r="Y360" s="399"/>
      <c r="Z360" s="399"/>
      <c r="AA360" s="401"/>
      <c r="AB360" s="401"/>
      <c r="AC360" s="401"/>
      <c r="AD360" s="401"/>
      <c r="AE360" s="401"/>
      <c r="AF360" s="401"/>
    </row>
    <row r="361" ht="15.75" customHeight="1">
      <c r="A361" s="436"/>
      <c r="B361" s="399"/>
      <c r="C361" s="572"/>
      <c r="D361" s="572"/>
      <c r="E361" s="572"/>
      <c r="F361" s="399"/>
      <c r="G361" s="399"/>
      <c r="H361" s="399"/>
      <c r="I361" s="413" t="s">
        <v>1583</v>
      </c>
      <c r="J361" s="583">
        <v>0.0</v>
      </c>
      <c r="K361" s="583">
        <v>1.4574158320133075E7</v>
      </c>
      <c r="L361" s="583">
        <v>1244671.2283372055</v>
      </c>
      <c r="M361" s="583">
        <v>0.0</v>
      </c>
      <c r="N361" s="583">
        <v>182235.7792500715</v>
      </c>
      <c r="O361" s="583">
        <v>1043487.8859900001</v>
      </c>
      <c r="P361" s="583">
        <v>0.0</v>
      </c>
      <c r="Q361" s="583">
        <v>0.0</v>
      </c>
      <c r="R361" s="583">
        <v>0.0</v>
      </c>
      <c r="S361" s="583">
        <v>1.7044553213710353E7</v>
      </c>
      <c r="T361" s="583">
        <v>3929700.0</v>
      </c>
      <c r="U361" s="583">
        <v>2.0974253213710353E7</v>
      </c>
      <c r="V361" s="589">
        <v>0.0</v>
      </c>
      <c r="W361" s="589">
        <v>284076.5961299818</v>
      </c>
      <c r="X361" s="589">
        <v>0.0</v>
      </c>
      <c r="Y361" s="399"/>
      <c r="Z361" s="399"/>
      <c r="AA361" s="401"/>
      <c r="AB361" s="401"/>
      <c r="AC361" s="401"/>
      <c r="AD361" s="401"/>
      <c r="AE361" s="401"/>
      <c r="AF361" s="401"/>
    </row>
    <row r="362" ht="15.75" customHeight="1">
      <c r="A362" s="436"/>
      <c r="B362" s="399"/>
      <c r="C362" s="572"/>
      <c r="D362" s="572"/>
      <c r="E362" s="572"/>
      <c r="F362" s="399"/>
      <c r="G362" s="399"/>
      <c r="H362" s="413"/>
      <c r="I362" s="399"/>
      <c r="J362" s="583"/>
      <c r="K362" s="583"/>
      <c r="L362" s="583"/>
      <c r="M362" s="583"/>
      <c r="N362" s="583"/>
      <c r="O362" s="583"/>
      <c r="P362" s="583"/>
      <c r="Q362" s="583"/>
      <c r="R362" s="583"/>
      <c r="S362" s="583"/>
      <c r="T362" s="583"/>
      <c r="U362" s="583"/>
      <c r="V362" s="418"/>
      <c r="W362" s="418"/>
      <c r="X362" s="418"/>
      <c r="Y362" s="399"/>
      <c r="Z362" s="399"/>
      <c r="AA362" s="401"/>
      <c r="AB362" s="401"/>
      <c r="AC362" s="401"/>
      <c r="AD362" s="401"/>
      <c r="AE362" s="401"/>
      <c r="AF362" s="401"/>
    </row>
    <row r="363" ht="15.75" customHeight="1">
      <c r="A363" s="436"/>
      <c r="B363" s="399"/>
      <c r="C363" s="572"/>
      <c r="D363" s="572"/>
      <c r="E363" s="572"/>
      <c r="F363" s="399"/>
      <c r="G363" s="399"/>
      <c r="H363" s="413" t="s">
        <v>1503</v>
      </c>
      <c r="I363" s="399"/>
      <c r="J363" s="399"/>
      <c r="K363" s="399"/>
      <c r="L363" s="399"/>
      <c r="M363" s="399"/>
      <c r="N363" s="399"/>
      <c r="O363" s="399"/>
      <c r="P363" s="399"/>
      <c r="Q363" s="399"/>
      <c r="R363" s="399"/>
      <c r="S363" s="399"/>
      <c r="T363" s="399"/>
      <c r="U363" s="399"/>
      <c r="V363" s="423"/>
      <c r="W363" s="423"/>
      <c r="X363" s="423"/>
      <c r="Y363" s="399"/>
      <c r="Z363" s="399"/>
      <c r="AA363" s="401"/>
      <c r="AB363" s="401"/>
      <c r="AC363" s="401"/>
      <c r="AD363" s="401"/>
      <c r="AE363" s="401"/>
      <c r="AF363" s="401"/>
    </row>
    <row r="364" ht="15.75" customHeight="1">
      <c r="A364" s="436"/>
      <c r="B364" s="399"/>
      <c r="C364" s="572"/>
      <c r="D364" s="572"/>
      <c r="E364" s="572"/>
      <c r="F364" s="399"/>
      <c r="G364" s="399"/>
      <c r="H364" s="399"/>
      <c r="I364" s="413" t="s">
        <v>1504</v>
      </c>
      <c r="J364" s="583">
        <v>53462.38923076924</v>
      </c>
      <c r="K364" s="583">
        <v>1.0893388099138739E7</v>
      </c>
      <c r="L364" s="583">
        <v>2207017.6666666665</v>
      </c>
      <c r="M364" s="583">
        <v>127600.0</v>
      </c>
      <c r="N364" s="583">
        <v>8256757.3885</v>
      </c>
      <c r="O364" s="583">
        <v>0.0</v>
      </c>
      <c r="P364" s="583">
        <v>6.6802682716108665E7</v>
      </c>
      <c r="Q364" s="583">
        <v>0.0</v>
      </c>
      <c r="R364" s="583">
        <v>0.0</v>
      </c>
      <c r="S364" s="583">
        <v>8.834090825964484E7</v>
      </c>
      <c r="T364" s="583">
        <v>3.01417E7</v>
      </c>
      <c r="U364" s="583">
        <v>1.1848260825964485E8</v>
      </c>
      <c r="V364" s="418">
        <v>0.0</v>
      </c>
      <c r="W364" s="418">
        <v>0.0</v>
      </c>
      <c r="X364" s="418">
        <v>195029.75</v>
      </c>
      <c r="Y364" s="399"/>
      <c r="Z364" s="399"/>
      <c r="AA364" s="401"/>
      <c r="AB364" s="401"/>
      <c r="AC364" s="401"/>
      <c r="AD364" s="401"/>
      <c r="AE364" s="401"/>
      <c r="AF364" s="401"/>
    </row>
    <row r="365" ht="15.75" customHeight="1">
      <c r="A365" s="436"/>
      <c r="B365" s="399"/>
      <c r="C365" s="572"/>
      <c r="D365" s="572"/>
      <c r="E365" s="572"/>
      <c r="F365" s="399"/>
      <c r="G365" s="399"/>
      <c r="H365" s="399"/>
      <c r="I365" s="413" t="s">
        <v>1505</v>
      </c>
      <c r="J365" s="583">
        <v>0.0</v>
      </c>
      <c r="K365" s="583">
        <v>0.0</v>
      </c>
      <c r="L365" s="583">
        <v>0.0</v>
      </c>
      <c r="M365" s="583">
        <v>0.0</v>
      </c>
      <c r="N365" s="583">
        <v>0.0</v>
      </c>
      <c r="O365" s="583">
        <v>0.0</v>
      </c>
      <c r="P365" s="583">
        <v>0.0</v>
      </c>
      <c r="Q365" s="583">
        <v>0.0</v>
      </c>
      <c r="R365" s="583">
        <v>0.0</v>
      </c>
      <c r="S365" s="583">
        <v>0.0</v>
      </c>
      <c r="T365" s="583">
        <v>0.0</v>
      </c>
      <c r="U365" s="583">
        <v>0.0</v>
      </c>
      <c r="V365" s="418">
        <v>0.0</v>
      </c>
      <c r="W365" s="418">
        <v>0.0</v>
      </c>
      <c r="X365" s="418">
        <v>0.0</v>
      </c>
      <c r="Y365" s="399"/>
      <c r="Z365" s="399"/>
      <c r="AA365" s="401"/>
      <c r="AB365" s="401"/>
      <c r="AC365" s="401"/>
      <c r="AD365" s="401"/>
      <c r="AE365" s="401"/>
      <c r="AF365" s="401"/>
    </row>
    <row r="366" ht="15.75" customHeight="1">
      <c r="A366" s="436"/>
      <c r="B366" s="399"/>
      <c r="C366" s="572"/>
      <c r="D366" s="572"/>
      <c r="E366" s="572"/>
      <c r="F366" s="399"/>
      <c r="G366" s="399"/>
      <c r="H366" s="399"/>
      <c r="I366" s="413" t="s">
        <v>1584</v>
      </c>
      <c r="J366" s="583">
        <v>0.0</v>
      </c>
      <c r="K366" s="583">
        <v>0.0</v>
      </c>
      <c r="L366" s="583">
        <v>0.0</v>
      </c>
      <c r="M366" s="583">
        <v>0.0</v>
      </c>
      <c r="N366" s="583">
        <v>0.0</v>
      </c>
      <c r="O366" s="583">
        <v>0.0</v>
      </c>
      <c r="P366" s="583">
        <v>0.0</v>
      </c>
      <c r="Q366" s="583">
        <v>0.0</v>
      </c>
      <c r="R366" s="583">
        <v>0.0</v>
      </c>
      <c r="S366" s="583">
        <v>0.0</v>
      </c>
      <c r="T366" s="583">
        <v>0.0</v>
      </c>
      <c r="U366" s="583">
        <v>0.0</v>
      </c>
      <c r="V366" s="589">
        <v>0.0</v>
      </c>
      <c r="W366" s="589">
        <v>0.0</v>
      </c>
      <c r="X366" s="589">
        <v>0.0</v>
      </c>
      <c r="Y366" s="399"/>
      <c r="Z366" s="399"/>
      <c r="AA366" s="401"/>
      <c r="AB366" s="401"/>
      <c r="AC366" s="401"/>
      <c r="AD366" s="401"/>
      <c r="AE366" s="401"/>
      <c r="AF366" s="401"/>
    </row>
    <row r="367" ht="15.75" customHeight="1">
      <c r="A367" s="436"/>
      <c r="B367" s="399"/>
      <c r="C367" s="572"/>
      <c r="D367" s="572"/>
      <c r="E367" s="572"/>
      <c r="F367" s="399"/>
      <c r="G367" s="399"/>
      <c r="H367" s="413"/>
      <c r="I367" s="399"/>
      <c r="J367" s="583"/>
      <c r="K367" s="583"/>
      <c r="L367" s="583"/>
      <c r="M367" s="583"/>
      <c r="N367" s="583"/>
      <c r="O367" s="583"/>
      <c r="P367" s="583"/>
      <c r="Q367" s="583"/>
      <c r="R367" s="583"/>
      <c r="S367" s="583"/>
      <c r="T367" s="583"/>
      <c r="U367" s="583"/>
      <c r="V367" s="418"/>
      <c r="W367" s="418"/>
      <c r="X367" s="418"/>
      <c r="Y367" s="399"/>
      <c r="Z367" s="399"/>
      <c r="AA367" s="401"/>
      <c r="AB367" s="401"/>
      <c r="AC367" s="401"/>
      <c r="AD367" s="401"/>
      <c r="AE367" s="401"/>
      <c r="AF367" s="401"/>
    </row>
    <row r="368" ht="15.75" customHeight="1">
      <c r="A368" s="436"/>
      <c r="B368" s="399"/>
      <c r="C368" s="572"/>
      <c r="D368" s="572"/>
      <c r="E368" s="572"/>
      <c r="F368" s="399"/>
      <c r="G368" s="399"/>
      <c r="H368" s="413" t="s">
        <v>1394</v>
      </c>
      <c r="I368" s="399"/>
      <c r="J368" s="399"/>
      <c r="K368" s="399"/>
      <c r="L368" s="399"/>
      <c r="M368" s="399"/>
      <c r="N368" s="399"/>
      <c r="O368" s="399"/>
      <c r="P368" s="399"/>
      <c r="Q368" s="399"/>
      <c r="R368" s="399"/>
      <c r="S368" s="399"/>
      <c r="T368" s="399"/>
      <c r="U368" s="399"/>
      <c r="V368" s="423"/>
      <c r="W368" s="423"/>
      <c r="X368" s="423"/>
      <c r="Y368" s="399"/>
      <c r="Z368" s="399"/>
      <c r="AA368" s="401"/>
      <c r="AB368" s="401"/>
      <c r="AC368" s="401"/>
      <c r="AD368" s="401"/>
      <c r="AE368" s="401"/>
      <c r="AF368" s="401"/>
    </row>
    <row r="369" ht="15.75" customHeight="1">
      <c r="A369" s="436"/>
      <c r="B369" s="399"/>
      <c r="C369" s="572"/>
      <c r="D369" s="572"/>
      <c r="E369" s="572"/>
      <c r="F369" s="399"/>
      <c r="G369" s="399"/>
      <c r="H369" s="399"/>
      <c r="I369" s="413" t="s">
        <v>1506</v>
      </c>
      <c r="J369" s="583">
        <v>0.0</v>
      </c>
      <c r="K369" s="583">
        <v>71103.61167474765</v>
      </c>
      <c r="L369" s="583">
        <v>40555.899999999994</v>
      </c>
      <c r="M369" s="583">
        <v>620.8802816901408</v>
      </c>
      <c r="N369" s="583">
        <v>10773.514647887323</v>
      </c>
      <c r="O369" s="583">
        <v>0.0</v>
      </c>
      <c r="P369" s="583">
        <v>414819.4294014085</v>
      </c>
      <c r="Q369" s="583">
        <v>0.0</v>
      </c>
      <c r="R369" s="583">
        <v>0.0</v>
      </c>
      <c r="S369" s="583">
        <v>537873.3360057336</v>
      </c>
      <c r="T369" s="583">
        <v>185700.0</v>
      </c>
      <c r="U369" s="583">
        <v>723573.3360057336</v>
      </c>
      <c r="V369" s="418">
        <v>0.0</v>
      </c>
      <c r="W369" s="418">
        <v>0.0</v>
      </c>
      <c r="X369" s="418">
        <v>1437.9092722763996</v>
      </c>
      <c r="Y369" s="399"/>
      <c r="Z369" s="399"/>
      <c r="AA369" s="401"/>
      <c r="AB369" s="401"/>
      <c r="AC369" s="401"/>
      <c r="AD369" s="401"/>
      <c r="AE369" s="401"/>
      <c r="AF369" s="401"/>
    </row>
    <row r="370" ht="15.75" customHeight="1">
      <c r="A370" s="436"/>
      <c r="B370" s="399"/>
      <c r="C370" s="572"/>
      <c r="D370" s="572"/>
      <c r="E370" s="572"/>
      <c r="F370" s="399"/>
      <c r="G370" s="399"/>
      <c r="H370" s="399"/>
      <c r="I370" s="413" t="s">
        <v>1507</v>
      </c>
      <c r="J370" s="583">
        <v>0.0</v>
      </c>
      <c r="K370" s="583">
        <v>0.0</v>
      </c>
      <c r="L370" s="583">
        <v>1.11E8</v>
      </c>
      <c r="M370" s="583">
        <v>0.0</v>
      </c>
      <c r="N370" s="583">
        <v>0.0</v>
      </c>
      <c r="O370" s="583">
        <v>0.0</v>
      </c>
      <c r="P370" s="583">
        <v>0.0</v>
      </c>
      <c r="Q370" s="583">
        <v>0.0</v>
      </c>
      <c r="R370" s="583">
        <v>0.0</v>
      </c>
      <c r="S370" s="583">
        <v>1.11E8</v>
      </c>
      <c r="T370" s="583">
        <v>2.775E7</v>
      </c>
      <c r="U370" s="583">
        <v>1.3875E8</v>
      </c>
      <c r="V370" s="418">
        <v>0.0</v>
      </c>
      <c r="W370" s="418">
        <v>0.0</v>
      </c>
      <c r="X370" s="418">
        <v>0.0</v>
      </c>
      <c r="Y370" s="399"/>
      <c r="Z370" s="399"/>
      <c r="AA370" s="401"/>
      <c r="AB370" s="401"/>
      <c r="AC370" s="401"/>
      <c r="AD370" s="401"/>
      <c r="AE370" s="401"/>
      <c r="AF370" s="401"/>
    </row>
    <row r="371" ht="15.75" customHeight="1">
      <c r="A371" s="436"/>
      <c r="B371" s="399"/>
      <c r="C371" s="572"/>
      <c r="D371" s="572"/>
      <c r="E371" s="572"/>
      <c r="F371" s="399"/>
      <c r="G371" s="399"/>
      <c r="H371" s="399"/>
      <c r="I371" s="413" t="s">
        <v>1585</v>
      </c>
      <c r="J371" s="583">
        <v>0.0</v>
      </c>
      <c r="K371" s="583">
        <v>2477040.2485961854</v>
      </c>
      <c r="L371" s="583">
        <v>892899.5935556915</v>
      </c>
      <c r="M371" s="583">
        <v>0.0</v>
      </c>
      <c r="N371" s="583">
        <v>331138.3216215897</v>
      </c>
      <c r="O371" s="583">
        <v>2179243.035</v>
      </c>
      <c r="P371" s="583">
        <v>0.0</v>
      </c>
      <c r="Q371" s="583">
        <v>0.0</v>
      </c>
      <c r="R371" s="583">
        <v>0.0</v>
      </c>
      <c r="S371" s="583">
        <v>5880321.198773467</v>
      </c>
      <c r="T371" s="583">
        <v>1104300.0</v>
      </c>
      <c r="U371" s="583">
        <v>6984621.198773467</v>
      </c>
      <c r="V371" s="583">
        <v>0.0</v>
      </c>
      <c r="W371" s="583">
        <v>42221.120748561916</v>
      </c>
      <c r="X371" s="583">
        <v>0.0</v>
      </c>
      <c r="Y371" s="399"/>
      <c r="Z371" s="399"/>
      <c r="AA371" s="401"/>
      <c r="AB371" s="401"/>
      <c r="AC371" s="401"/>
      <c r="AD371" s="401"/>
      <c r="AE371" s="401"/>
      <c r="AF371" s="401"/>
    </row>
    <row r="372" ht="15.75" customHeight="1">
      <c r="A372" s="436"/>
      <c r="B372" s="399"/>
      <c r="C372" s="572"/>
      <c r="D372" s="572"/>
      <c r="E372" s="572"/>
      <c r="F372" s="399"/>
      <c r="G372" s="399"/>
      <c r="H372" s="399"/>
      <c r="I372" s="413"/>
      <c r="J372" s="471"/>
      <c r="K372" s="471"/>
      <c r="L372" s="471"/>
      <c r="M372" s="471"/>
      <c r="N372" s="471"/>
      <c r="O372" s="471"/>
      <c r="P372" s="471"/>
      <c r="Q372" s="471"/>
      <c r="R372" s="471"/>
      <c r="S372" s="471"/>
      <c r="T372" s="471"/>
      <c r="U372" s="471"/>
      <c r="V372" s="506"/>
      <c r="W372" s="506"/>
      <c r="X372" s="506"/>
      <c r="Y372" s="399"/>
      <c r="Z372" s="399"/>
      <c r="AA372" s="401"/>
      <c r="AB372" s="401"/>
      <c r="AC372" s="401"/>
      <c r="AD372" s="401"/>
      <c r="AE372" s="401"/>
      <c r="AF372" s="401"/>
    </row>
    <row r="373" ht="15.75" customHeight="1">
      <c r="A373" s="436"/>
      <c r="B373" s="399"/>
      <c r="C373" s="572"/>
      <c r="D373" s="572"/>
      <c r="E373" s="572"/>
      <c r="F373" s="399"/>
      <c r="G373" s="399"/>
      <c r="H373" s="399" t="s">
        <v>1586</v>
      </c>
      <c r="I373" s="413"/>
      <c r="J373" s="471"/>
      <c r="K373" s="471"/>
      <c r="L373" s="471"/>
      <c r="M373" s="471"/>
      <c r="N373" s="471"/>
      <c r="O373" s="471"/>
      <c r="P373" s="471"/>
      <c r="Q373" s="471"/>
      <c r="R373" s="471"/>
      <c r="S373" s="471"/>
      <c r="T373" s="471"/>
      <c r="U373" s="471"/>
      <c r="V373" s="506"/>
      <c r="W373" s="506"/>
      <c r="X373" s="506"/>
      <c r="Y373" s="399"/>
      <c r="Z373" s="399"/>
      <c r="AA373" s="401"/>
      <c r="AB373" s="401"/>
      <c r="AC373" s="401"/>
      <c r="AD373" s="401"/>
      <c r="AE373" s="401"/>
      <c r="AF373" s="401"/>
    </row>
    <row r="374" ht="15.75" customHeight="1">
      <c r="A374" s="436"/>
      <c r="B374" s="399"/>
      <c r="C374" s="572"/>
      <c r="D374" s="572"/>
      <c r="E374" s="572"/>
      <c r="F374" s="399"/>
      <c r="G374" s="399"/>
      <c r="H374" s="413" t="s">
        <v>1526</v>
      </c>
      <c r="I374" s="399"/>
      <c r="J374" s="471"/>
      <c r="K374" s="471"/>
      <c r="L374" s="471"/>
      <c r="M374" s="471"/>
      <c r="N374" s="471"/>
      <c r="O374" s="471"/>
      <c r="P374" s="471"/>
      <c r="Q374" s="471"/>
      <c r="R374" s="471"/>
      <c r="S374" s="471"/>
      <c r="T374" s="471"/>
      <c r="U374" s="471"/>
      <c r="V374" s="506"/>
      <c r="W374" s="506"/>
      <c r="X374" s="506"/>
      <c r="Y374" s="399"/>
      <c r="Z374" s="399"/>
      <c r="AA374" s="401"/>
      <c r="AB374" s="401"/>
      <c r="AC374" s="401"/>
      <c r="AD374" s="401"/>
      <c r="AE374" s="401"/>
      <c r="AF374" s="401"/>
    </row>
    <row r="375" ht="15.75" customHeight="1">
      <c r="A375" s="436"/>
      <c r="B375" s="399"/>
      <c r="C375" s="572"/>
      <c r="D375" s="572"/>
      <c r="E375" s="572"/>
      <c r="F375" s="399"/>
      <c r="G375" s="399"/>
      <c r="H375" s="399"/>
      <c r="I375" s="413" t="s">
        <v>1501</v>
      </c>
      <c r="J375" s="583">
        <v>0.0</v>
      </c>
      <c r="K375" s="583">
        <v>0.0</v>
      </c>
      <c r="L375" s="583">
        <v>0.0</v>
      </c>
      <c r="M375" s="583">
        <v>0.0</v>
      </c>
      <c r="N375" s="583">
        <v>0.0</v>
      </c>
      <c r="O375" s="583">
        <v>0.0</v>
      </c>
      <c r="P375" s="583">
        <v>0.0</v>
      </c>
      <c r="Q375" s="583">
        <v>0.0</v>
      </c>
      <c r="R375" s="583">
        <v>0.0</v>
      </c>
      <c r="S375" s="583">
        <v>0.0</v>
      </c>
      <c r="T375" s="583">
        <v>0.0</v>
      </c>
      <c r="U375" s="583">
        <v>0.0</v>
      </c>
      <c r="V375" s="418">
        <v>0.0</v>
      </c>
      <c r="W375" s="418">
        <v>0.0</v>
      </c>
      <c r="X375" s="418">
        <v>0.0</v>
      </c>
      <c r="Y375" s="399"/>
      <c r="Z375" s="399"/>
      <c r="AA375" s="401"/>
      <c r="AB375" s="401"/>
      <c r="AC375" s="401"/>
      <c r="AD375" s="401"/>
      <c r="AE375" s="401"/>
      <c r="AF375" s="401"/>
    </row>
    <row r="376" ht="15.75" customHeight="1">
      <c r="A376" s="436"/>
      <c r="B376" s="399"/>
      <c r="C376" s="572"/>
      <c r="D376" s="572"/>
      <c r="E376" s="572"/>
      <c r="F376" s="399"/>
      <c r="G376" s="399"/>
      <c r="H376" s="399"/>
      <c r="I376" s="413" t="s">
        <v>1502</v>
      </c>
      <c r="J376" s="583">
        <v>0.0</v>
      </c>
      <c r="K376" s="583">
        <v>0.0</v>
      </c>
      <c r="L376" s="583">
        <v>0.0</v>
      </c>
      <c r="M376" s="583">
        <v>0.0</v>
      </c>
      <c r="N376" s="583">
        <v>0.0</v>
      </c>
      <c r="O376" s="583">
        <v>0.0</v>
      </c>
      <c r="P376" s="583">
        <v>0.0</v>
      </c>
      <c r="Q376" s="583">
        <v>0.0</v>
      </c>
      <c r="R376" s="583">
        <v>0.0</v>
      </c>
      <c r="S376" s="583">
        <v>0.0</v>
      </c>
      <c r="T376" s="583">
        <v>0.0</v>
      </c>
      <c r="U376" s="583">
        <v>0.0</v>
      </c>
      <c r="V376" s="418">
        <v>0.0</v>
      </c>
      <c r="W376" s="418">
        <v>0.0</v>
      </c>
      <c r="X376" s="418">
        <v>0.0</v>
      </c>
      <c r="Y376" s="399"/>
      <c r="Z376" s="399"/>
      <c r="AA376" s="401"/>
      <c r="AB376" s="401"/>
      <c r="AC376" s="401"/>
      <c r="AD376" s="401"/>
      <c r="AE376" s="401"/>
      <c r="AF376" s="401"/>
    </row>
    <row r="377" ht="15.75" customHeight="1">
      <c r="A377" s="436"/>
      <c r="B377" s="399"/>
      <c r="C377" s="572"/>
      <c r="D377" s="572"/>
      <c r="E377" s="572"/>
      <c r="F377" s="399"/>
      <c r="G377" s="399"/>
      <c r="H377" s="413"/>
      <c r="I377" s="399"/>
      <c r="J377" s="583"/>
      <c r="K377" s="583"/>
      <c r="L377" s="583"/>
      <c r="M377" s="583"/>
      <c r="N377" s="583"/>
      <c r="O377" s="583"/>
      <c r="P377" s="583"/>
      <c r="Q377" s="583"/>
      <c r="R377" s="583"/>
      <c r="S377" s="583"/>
      <c r="T377" s="583"/>
      <c r="U377" s="583"/>
      <c r="V377" s="418"/>
      <c r="W377" s="418"/>
      <c r="X377" s="418"/>
      <c r="Y377" s="399"/>
      <c r="Z377" s="399"/>
      <c r="AA377" s="401"/>
      <c r="AB377" s="401"/>
      <c r="AC377" s="401"/>
      <c r="AD377" s="401"/>
      <c r="AE377" s="401"/>
      <c r="AF377" s="401"/>
    </row>
    <row r="378" ht="15.75" customHeight="1">
      <c r="A378" s="436"/>
      <c r="B378" s="399"/>
      <c r="C378" s="572"/>
      <c r="D378" s="572"/>
      <c r="E378" s="572"/>
      <c r="F378" s="399"/>
      <c r="G378" s="399"/>
      <c r="H378" s="413" t="s">
        <v>1503</v>
      </c>
      <c r="I378" s="399"/>
      <c r="J378" s="399"/>
      <c r="K378" s="399"/>
      <c r="L378" s="399"/>
      <c r="M378" s="399"/>
      <c r="N378" s="399"/>
      <c r="O378" s="399"/>
      <c r="P378" s="399"/>
      <c r="Q378" s="399"/>
      <c r="R378" s="399"/>
      <c r="S378" s="399"/>
      <c r="T378" s="399"/>
      <c r="U378" s="399"/>
      <c r="V378" s="423"/>
      <c r="W378" s="423"/>
      <c r="X378" s="423"/>
      <c r="Y378" s="399"/>
      <c r="Z378" s="399"/>
      <c r="AA378" s="401"/>
      <c r="AB378" s="401"/>
      <c r="AC378" s="401"/>
      <c r="AD378" s="401"/>
      <c r="AE378" s="401"/>
      <c r="AF378" s="401"/>
    </row>
    <row r="379" ht="15.75" customHeight="1">
      <c r="A379" s="436"/>
      <c r="B379" s="399"/>
      <c r="C379" s="572"/>
      <c r="D379" s="572"/>
      <c r="E379" s="572"/>
      <c r="F379" s="399"/>
      <c r="G379" s="399"/>
      <c r="H379" s="399"/>
      <c r="I379" s="413" t="s">
        <v>1504</v>
      </c>
      <c r="J379" s="583">
        <v>0.0</v>
      </c>
      <c r="K379" s="583">
        <v>0.0</v>
      </c>
      <c r="L379" s="583">
        <v>0.0</v>
      </c>
      <c r="M379" s="583">
        <v>0.0</v>
      </c>
      <c r="N379" s="583">
        <v>0.0</v>
      </c>
      <c r="O379" s="583">
        <v>0.0</v>
      </c>
      <c r="P379" s="583">
        <v>0.0</v>
      </c>
      <c r="Q379" s="583">
        <v>0.0</v>
      </c>
      <c r="R379" s="583">
        <v>0.0</v>
      </c>
      <c r="S379" s="583">
        <v>0.0</v>
      </c>
      <c r="T379" s="583">
        <v>0.0</v>
      </c>
      <c r="U379" s="583">
        <v>0.0</v>
      </c>
      <c r="V379" s="418">
        <v>0.0</v>
      </c>
      <c r="W379" s="418">
        <v>0.0</v>
      </c>
      <c r="X379" s="418">
        <v>0.0</v>
      </c>
      <c r="Y379" s="399"/>
      <c r="Z379" s="399"/>
      <c r="AA379" s="401"/>
      <c r="AB379" s="401"/>
      <c r="AC379" s="401"/>
      <c r="AD379" s="401"/>
      <c r="AE379" s="401"/>
      <c r="AF379" s="401"/>
    </row>
    <row r="380" ht="15.75" customHeight="1">
      <c r="A380" s="436"/>
      <c r="B380" s="399"/>
      <c r="C380" s="572"/>
      <c r="D380" s="572"/>
      <c r="E380" s="572"/>
      <c r="F380" s="399"/>
      <c r="G380" s="399"/>
      <c r="H380" s="399"/>
      <c r="I380" s="413" t="s">
        <v>1505</v>
      </c>
      <c r="J380" s="583">
        <v>0.0</v>
      </c>
      <c r="K380" s="583">
        <v>0.0</v>
      </c>
      <c r="L380" s="583">
        <v>0.0</v>
      </c>
      <c r="M380" s="583">
        <v>0.0</v>
      </c>
      <c r="N380" s="583">
        <v>0.0</v>
      </c>
      <c r="O380" s="583">
        <v>0.0</v>
      </c>
      <c r="P380" s="583">
        <v>0.0</v>
      </c>
      <c r="Q380" s="583">
        <v>0.0</v>
      </c>
      <c r="R380" s="583">
        <v>0.0</v>
      </c>
      <c r="S380" s="583">
        <v>0.0</v>
      </c>
      <c r="T380" s="583">
        <v>0.0</v>
      </c>
      <c r="U380" s="583">
        <v>0.0</v>
      </c>
      <c r="V380" s="418">
        <v>0.0</v>
      </c>
      <c r="W380" s="418">
        <v>0.0</v>
      </c>
      <c r="X380" s="418">
        <v>0.0</v>
      </c>
      <c r="Y380" s="399"/>
      <c r="Z380" s="399"/>
      <c r="AA380" s="401"/>
      <c r="AB380" s="401"/>
      <c r="AC380" s="401"/>
      <c r="AD380" s="401"/>
      <c r="AE380" s="401"/>
      <c r="AF380" s="401"/>
    </row>
    <row r="381" ht="15.75" customHeight="1">
      <c r="A381" s="436"/>
      <c r="B381" s="399"/>
      <c r="C381" s="572"/>
      <c r="D381" s="572"/>
      <c r="E381" s="572"/>
      <c r="F381" s="399"/>
      <c r="G381" s="399"/>
      <c r="H381" s="413"/>
      <c r="I381" s="399"/>
      <c r="J381" s="583"/>
      <c r="K381" s="583"/>
      <c r="L381" s="583"/>
      <c r="M381" s="583"/>
      <c r="N381" s="583"/>
      <c r="O381" s="583"/>
      <c r="P381" s="583"/>
      <c r="Q381" s="583"/>
      <c r="R381" s="583"/>
      <c r="S381" s="583"/>
      <c r="T381" s="583"/>
      <c r="U381" s="583"/>
      <c r="V381" s="418"/>
      <c r="W381" s="418"/>
      <c r="X381" s="418"/>
      <c r="Y381" s="399"/>
      <c r="Z381" s="399"/>
      <c r="AA381" s="401"/>
      <c r="AB381" s="401"/>
      <c r="AC381" s="401"/>
      <c r="AD381" s="401"/>
      <c r="AE381" s="401"/>
      <c r="AF381" s="401"/>
    </row>
    <row r="382" ht="15.75" customHeight="1">
      <c r="A382" s="436"/>
      <c r="B382" s="399"/>
      <c r="C382" s="572"/>
      <c r="D382" s="572"/>
      <c r="E382" s="572"/>
      <c r="F382" s="399"/>
      <c r="G382" s="399"/>
      <c r="H382" s="413" t="s">
        <v>1394</v>
      </c>
      <c r="I382" s="399"/>
      <c r="J382" s="399"/>
      <c r="K382" s="399"/>
      <c r="L382" s="399"/>
      <c r="M382" s="399"/>
      <c r="N382" s="399"/>
      <c r="O382" s="399"/>
      <c r="P382" s="399"/>
      <c r="Q382" s="399"/>
      <c r="R382" s="399"/>
      <c r="S382" s="399"/>
      <c r="T382" s="399"/>
      <c r="U382" s="399"/>
      <c r="V382" s="423"/>
      <c r="W382" s="423"/>
      <c r="X382" s="423"/>
      <c r="Y382" s="399"/>
      <c r="Z382" s="399"/>
      <c r="AA382" s="401"/>
      <c r="AB382" s="401"/>
      <c r="AC382" s="401"/>
      <c r="AD382" s="401"/>
      <c r="AE382" s="401"/>
      <c r="AF382" s="401"/>
    </row>
    <row r="383" ht="15.75" customHeight="1">
      <c r="A383" s="436"/>
      <c r="B383" s="399"/>
      <c r="C383" s="572"/>
      <c r="D383" s="572"/>
      <c r="E383" s="572"/>
      <c r="F383" s="399"/>
      <c r="G383" s="399"/>
      <c r="H383" s="399"/>
      <c r="I383" s="413" t="s">
        <v>1506</v>
      </c>
      <c r="J383" s="583">
        <v>9.370636808512937E7</v>
      </c>
      <c r="K383" s="583">
        <v>9400235.140591146</v>
      </c>
      <c r="L383" s="583">
        <v>4.660037112125803E7</v>
      </c>
      <c r="M383" s="583">
        <v>0.0</v>
      </c>
      <c r="N383" s="583">
        <v>0.0</v>
      </c>
      <c r="O383" s="583">
        <v>0.0</v>
      </c>
      <c r="P383" s="583">
        <v>0.0</v>
      </c>
      <c r="Q383" s="583">
        <v>1.2282973732263453E7</v>
      </c>
      <c r="R383" s="583">
        <v>1.0638092204167122E7</v>
      </c>
      <c r="S383" s="583">
        <v>1.7262804028340912E8</v>
      </c>
      <c r="T383" s="583">
        <v>3.1385E7</v>
      </c>
      <c r="U383" s="583">
        <v>2.0401304028340915E8</v>
      </c>
      <c r="V383" s="418">
        <v>1590431.3570255176</v>
      </c>
      <c r="W383" s="418">
        <v>0.0</v>
      </c>
      <c r="X383" s="418">
        <v>183261.13240608913</v>
      </c>
      <c r="Y383" s="399"/>
      <c r="Z383" s="399"/>
      <c r="AA383" s="401"/>
      <c r="AB383" s="401"/>
      <c r="AC383" s="401"/>
      <c r="AD383" s="401"/>
      <c r="AE383" s="401"/>
      <c r="AF383" s="401"/>
    </row>
    <row r="384" ht="15.75" customHeight="1">
      <c r="A384" s="436"/>
      <c r="B384" s="399"/>
      <c r="C384" s="572"/>
      <c r="D384" s="572"/>
      <c r="E384" s="572"/>
      <c r="F384" s="399"/>
      <c r="G384" s="399"/>
      <c r="H384" s="399"/>
      <c r="I384" s="413" t="s">
        <v>1507</v>
      </c>
      <c r="J384" s="583">
        <v>1.5537378963768113E7</v>
      </c>
      <c r="K384" s="583">
        <v>0.0</v>
      </c>
      <c r="L384" s="583">
        <v>0.0</v>
      </c>
      <c r="M384" s="583">
        <v>0.0</v>
      </c>
      <c r="N384" s="583">
        <v>0.0</v>
      </c>
      <c r="O384" s="583">
        <v>0.0</v>
      </c>
      <c r="P384" s="583">
        <v>0.0</v>
      </c>
      <c r="Q384" s="583">
        <v>1939299.3261094687</v>
      </c>
      <c r="R384" s="583">
        <v>9287766.018234586</v>
      </c>
      <c r="S384" s="583">
        <v>2.6764444308112167E7</v>
      </c>
      <c r="T384" s="583">
        <v>4014600.0</v>
      </c>
      <c r="U384" s="583">
        <v>3.0779044308112167E7</v>
      </c>
      <c r="V384" s="418">
        <v>476396.48943160666</v>
      </c>
      <c r="W384" s="418">
        <v>0.0</v>
      </c>
      <c r="X384" s="418">
        <v>0.0</v>
      </c>
      <c r="Y384" s="399"/>
      <c r="Z384" s="399"/>
      <c r="AA384" s="401"/>
      <c r="AB384" s="401"/>
      <c r="AC384" s="401"/>
      <c r="AD384" s="401"/>
      <c r="AE384" s="401"/>
      <c r="AF384" s="401"/>
    </row>
    <row r="385" ht="15.75" customHeight="1">
      <c r="A385" s="436"/>
      <c r="B385" s="399"/>
      <c r="C385" s="572"/>
      <c r="D385" s="572"/>
      <c r="E385" s="572"/>
      <c r="F385" s="399"/>
      <c r="G385" s="399"/>
      <c r="H385" s="399"/>
      <c r="I385" s="413"/>
      <c r="J385" s="471"/>
      <c r="K385" s="471"/>
      <c r="L385" s="471"/>
      <c r="M385" s="471"/>
      <c r="N385" s="471"/>
      <c r="O385" s="471"/>
      <c r="P385" s="471"/>
      <c r="Q385" s="471"/>
      <c r="R385" s="471"/>
      <c r="S385" s="471"/>
      <c r="T385" s="471"/>
      <c r="U385" s="471"/>
      <c r="V385" s="506"/>
      <c r="W385" s="506"/>
      <c r="X385" s="506"/>
      <c r="Y385" s="399"/>
      <c r="Z385" s="399"/>
      <c r="AA385" s="401"/>
      <c r="AB385" s="401"/>
      <c r="AC385" s="401"/>
      <c r="AD385" s="401"/>
      <c r="AE385" s="401"/>
      <c r="AF385" s="401"/>
    </row>
    <row r="386" ht="15.75" customHeight="1">
      <c r="A386" s="436"/>
      <c r="B386" s="399"/>
      <c r="C386" s="572"/>
      <c r="D386" s="572"/>
      <c r="E386" s="572"/>
      <c r="F386" s="399"/>
      <c r="G386" s="399"/>
      <c r="H386" s="413" t="s">
        <v>1509</v>
      </c>
      <c r="I386" s="399"/>
      <c r="J386" s="471"/>
      <c r="K386" s="471"/>
      <c r="L386" s="471"/>
      <c r="M386" s="471"/>
      <c r="N386" s="471"/>
      <c r="O386" s="471"/>
      <c r="P386" s="471"/>
      <c r="Q386" s="471"/>
      <c r="R386" s="471"/>
      <c r="S386" s="471"/>
      <c r="T386" s="471"/>
      <c r="U386" s="471"/>
      <c r="V386" s="506"/>
      <c r="W386" s="506"/>
      <c r="X386" s="506"/>
      <c r="Y386" s="399"/>
      <c r="Z386" s="399"/>
      <c r="AA386" s="401"/>
      <c r="AB386" s="401"/>
      <c r="AC386" s="401"/>
      <c r="AD386" s="401"/>
      <c r="AE386" s="401"/>
      <c r="AF386" s="401"/>
    </row>
    <row r="387" ht="15.75" customHeight="1">
      <c r="A387" s="436"/>
      <c r="B387" s="399"/>
      <c r="C387" s="572"/>
      <c r="D387" s="572"/>
      <c r="E387" s="572"/>
      <c r="F387" s="399"/>
      <c r="G387" s="399"/>
      <c r="H387" s="399"/>
      <c r="I387" s="413" t="s">
        <v>1506</v>
      </c>
      <c r="J387" s="581">
        <v>9.375983047436014E7</v>
      </c>
      <c r="K387" s="581">
        <v>4.759995158099871E7</v>
      </c>
      <c r="L387" s="581">
        <v>5.2733655646807164E7</v>
      </c>
      <c r="M387" s="581">
        <v>641867.3565340375</v>
      </c>
      <c r="N387" s="581">
        <v>1.8919823846697602E7</v>
      </c>
      <c r="O387" s="581">
        <v>0.0</v>
      </c>
      <c r="P387" s="581">
        <v>1.4846015554710978E8</v>
      </c>
      <c r="Q387" s="581">
        <v>1.2282973732263453E7</v>
      </c>
      <c r="R387" s="581">
        <v>1.0638092204167122E7</v>
      </c>
      <c r="S387" s="581">
        <v>3.85036350388938E8</v>
      </c>
      <c r="T387" s="581">
        <v>1.021723E8</v>
      </c>
      <c r="U387" s="581">
        <v>4.8720865038893807E8</v>
      </c>
      <c r="V387" s="582">
        <v>1590431.3570255176</v>
      </c>
      <c r="W387" s="582">
        <v>0.0</v>
      </c>
      <c r="X387" s="582">
        <v>889247.4043479349</v>
      </c>
      <c r="Y387" s="399"/>
      <c r="Z387" s="399"/>
      <c r="AA387" s="401"/>
      <c r="AB387" s="401"/>
      <c r="AC387" s="401"/>
      <c r="AD387" s="401"/>
      <c r="AE387" s="401"/>
      <c r="AF387" s="401"/>
    </row>
    <row r="388" ht="15.75" customHeight="1">
      <c r="A388" s="436"/>
      <c r="B388" s="399"/>
      <c r="C388" s="572"/>
      <c r="D388" s="572"/>
      <c r="E388" s="572"/>
      <c r="F388" s="399"/>
      <c r="G388" s="399"/>
      <c r="H388" s="399"/>
      <c r="I388" s="413" t="s">
        <v>1507</v>
      </c>
      <c r="J388" s="581">
        <v>1.5537378963768113E7</v>
      </c>
      <c r="K388" s="581">
        <v>0.0</v>
      </c>
      <c r="L388" s="581">
        <v>1.11E8</v>
      </c>
      <c r="M388" s="581">
        <v>0.0</v>
      </c>
      <c r="N388" s="581">
        <v>0.0</v>
      </c>
      <c r="O388" s="581">
        <v>0.0</v>
      </c>
      <c r="P388" s="581">
        <v>0.0</v>
      </c>
      <c r="Q388" s="581">
        <v>1939299.3261094687</v>
      </c>
      <c r="R388" s="581">
        <v>9287766.018234586</v>
      </c>
      <c r="S388" s="581">
        <v>1.3776444430811217E8</v>
      </c>
      <c r="T388" s="581">
        <v>3.17646E7</v>
      </c>
      <c r="U388" s="581">
        <v>1.6952904430811217E8</v>
      </c>
      <c r="V388" s="582">
        <v>476396.48943160666</v>
      </c>
      <c r="W388" s="582">
        <v>0.0</v>
      </c>
      <c r="X388" s="582">
        <v>0.0</v>
      </c>
      <c r="Y388" s="399"/>
      <c r="Z388" s="399"/>
      <c r="AA388" s="401"/>
      <c r="AB388" s="401"/>
      <c r="AC388" s="401"/>
      <c r="AD388" s="401"/>
      <c r="AE388" s="401"/>
      <c r="AF388" s="401"/>
    </row>
    <row r="389" ht="15.75" customHeight="1">
      <c r="A389" s="436"/>
      <c r="B389" s="399"/>
      <c r="C389" s="572"/>
      <c r="D389" s="572"/>
      <c r="E389" s="572"/>
      <c r="F389" s="399"/>
      <c r="G389" s="399"/>
      <c r="H389" s="399"/>
      <c r="I389" s="413" t="s">
        <v>1585</v>
      </c>
      <c r="J389" s="581">
        <v>0.0</v>
      </c>
      <c r="K389" s="581">
        <v>1.705119856872926E7</v>
      </c>
      <c r="L389" s="581">
        <v>2137570.821892897</v>
      </c>
      <c r="M389" s="581">
        <v>0.0</v>
      </c>
      <c r="N389" s="581">
        <v>513374.1008716612</v>
      </c>
      <c r="O389" s="581">
        <v>3222730.9209900005</v>
      </c>
      <c r="P389" s="581">
        <v>0.0</v>
      </c>
      <c r="Q389" s="581">
        <v>0.0</v>
      </c>
      <c r="R389" s="581">
        <v>0.0</v>
      </c>
      <c r="S389" s="581">
        <v>2.292487441248382E7</v>
      </c>
      <c r="T389" s="581">
        <v>5034000.0</v>
      </c>
      <c r="U389" s="581">
        <v>2.795887441248382E7</v>
      </c>
      <c r="V389" s="582">
        <v>0.0</v>
      </c>
      <c r="W389" s="582">
        <v>326297.7168785437</v>
      </c>
      <c r="X389" s="582">
        <v>0.0</v>
      </c>
      <c r="Y389" s="399"/>
      <c r="Z389" s="399"/>
      <c r="AA389" s="401"/>
      <c r="AB389" s="401"/>
      <c r="AC389" s="401"/>
      <c r="AD389" s="401"/>
      <c r="AE389" s="401"/>
      <c r="AF389" s="401"/>
    </row>
    <row r="390" ht="15.75" customHeight="1">
      <c r="A390" s="436"/>
      <c r="B390" s="399"/>
      <c r="C390" s="572"/>
      <c r="D390" s="572"/>
      <c r="E390" s="572"/>
      <c r="F390" s="399"/>
      <c r="G390" s="399"/>
      <c r="H390" s="399"/>
      <c r="I390" s="399"/>
      <c r="J390" s="471"/>
      <c r="K390" s="471"/>
      <c r="L390" s="471"/>
      <c r="M390" s="471"/>
      <c r="N390" s="471"/>
      <c r="O390" s="471"/>
      <c r="P390" s="471"/>
      <c r="Q390" s="471"/>
      <c r="R390" s="471"/>
      <c r="S390" s="471"/>
      <c r="T390" s="471"/>
      <c r="U390" s="471"/>
      <c r="V390" s="506"/>
      <c r="W390" s="506"/>
      <c r="X390" s="506"/>
      <c r="Y390" s="399"/>
      <c r="Z390" s="399"/>
      <c r="AA390" s="401"/>
      <c r="AB390" s="401"/>
      <c r="AC390" s="401"/>
      <c r="AD390" s="401"/>
      <c r="AE390" s="401"/>
      <c r="AF390" s="401"/>
    </row>
    <row r="391" ht="15.75" customHeight="1">
      <c r="A391" s="436"/>
      <c r="B391" s="399"/>
      <c r="C391" s="572"/>
      <c r="D391" s="572"/>
      <c r="E391" s="572"/>
      <c r="F391" s="399"/>
      <c r="G391" s="399"/>
      <c r="H391" s="399"/>
      <c r="I391" s="399" t="s">
        <v>1510</v>
      </c>
      <c r="J391" s="471" t="s">
        <v>776</v>
      </c>
      <c r="K391" s="471" t="s">
        <v>776</v>
      </c>
      <c r="L391" s="471" t="s">
        <v>776</v>
      </c>
      <c r="M391" s="471" t="s">
        <v>776</v>
      </c>
      <c r="N391" s="471" t="s">
        <v>776</v>
      </c>
      <c r="O391" s="471" t="s">
        <v>776</v>
      </c>
      <c r="P391" s="471" t="s">
        <v>776</v>
      </c>
      <c r="Q391" s="471" t="s">
        <v>776</v>
      </c>
      <c r="R391" s="471" t="s">
        <v>776</v>
      </c>
      <c r="S391" s="471" t="s">
        <v>776</v>
      </c>
      <c r="T391" s="471" t="s">
        <v>776</v>
      </c>
      <c r="U391" s="471" t="s">
        <v>776</v>
      </c>
      <c r="V391" s="506" t="s">
        <v>776</v>
      </c>
      <c r="W391" s="506" t="s">
        <v>776</v>
      </c>
      <c r="X391" s="506" t="s">
        <v>776</v>
      </c>
      <c r="Y391" s="399"/>
      <c r="Z391" s="399"/>
      <c r="AA391" s="401"/>
      <c r="AB391" s="401"/>
      <c r="AC391" s="401"/>
      <c r="AD391" s="401"/>
      <c r="AE391" s="401"/>
      <c r="AF391" s="401"/>
    </row>
    <row r="392" ht="15.75" customHeight="1">
      <c r="A392" s="413" t="s">
        <v>1587</v>
      </c>
      <c r="B392" s="399"/>
      <c r="C392" s="572"/>
      <c r="D392" s="572"/>
      <c r="E392" s="572"/>
      <c r="F392" s="399"/>
      <c r="G392" s="399"/>
      <c r="H392" s="399"/>
      <c r="I392" s="399"/>
      <c r="J392" s="471"/>
      <c r="K392" s="471"/>
      <c r="L392" s="471"/>
      <c r="M392" s="471"/>
      <c r="N392" s="471"/>
      <c r="O392" s="471"/>
      <c r="P392" s="471"/>
      <c r="Q392" s="471"/>
      <c r="R392" s="471"/>
      <c r="S392" s="471"/>
      <c r="T392" s="471"/>
      <c r="U392" s="471"/>
      <c r="V392" s="506"/>
      <c r="W392" s="506"/>
      <c r="X392" s="506"/>
      <c r="Y392" s="399"/>
      <c r="Z392" s="399"/>
      <c r="AA392" s="401"/>
      <c r="AB392" s="401"/>
      <c r="AC392" s="401"/>
      <c r="AD392" s="401"/>
      <c r="AE392" s="401"/>
      <c r="AF392" s="401"/>
    </row>
    <row r="393" ht="15.75" customHeight="1">
      <c r="A393" s="436"/>
      <c r="B393" s="399"/>
      <c r="C393" s="572"/>
      <c r="D393" s="572"/>
      <c r="E393" s="572"/>
      <c r="F393" s="399"/>
      <c r="G393" s="399"/>
      <c r="H393" s="413" t="s">
        <v>1406</v>
      </c>
      <c r="I393" s="399"/>
      <c r="J393" s="471"/>
      <c r="K393" s="471"/>
      <c r="L393" s="471"/>
      <c r="M393" s="471"/>
      <c r="N393" s="471"/>
      <c r="O393" s="471"/>
      <c r="P393" s="471"/>
      <c r="Q393" s="471"/>
      <c r="R393" s="471"/>
      <c r="S393" s="471"/>
      <c r="T393" s="471"/>
      <c r="U393" s="471"/>
      <c r="V393" s="506"/>
      <c r="W393" s="506"/>
      <c r="X393" s="506"/>
      <c r="Y393" s="399"/>
      <c r="Z393" s="399"/>
      <c r="AA393" s="401"/>
      <c r="AB393" s="401"/>
      <c r="AC393" s="401"/>
      <c r="AD393" s="401"/>
      <c r="AE393" s="401"/>
      <c r="AF393" s="401"/>
    </row>
    <row r="394" ht="15.75" customHeight="1">
      <c r="A394" s="436"/>
      <c r="B394" s="399"/>
      <c r="C394" s="572"/>
      <c r="D394" s="572"/>
      <c r="E394" s="572"/>
      <c r="F394" s="399"/>
      <c r="G394" s="399"/>
      <c r="H394" s="399"/>
      <c r="I394" s="399"/>
      <c r="J394" s="471"/>
      <c r="K394" s="471"/>
      <c r="L394" s="471"/>
      <c r="M394" s="471"/>
      <c r="N394" s="471"/>
      <c r="O394" s="471"/>
      <c r="P394" s="471"/>
      <c r="Q394" s="471"/>
      <c r="R394" s="471"/>
      <c r="S394" s="471"/>
      <c r="T394" s="471"/>
      <c r="U394" s="471"/>
      <c r="V394" s="506"/>
      <c r="W394" s="506"/>
      <c r="X394" s="506"/>
      <c r="Y394" s="399"/>
      <c r="Z394" s="399"/>
      <c r="AA394" s="401"/>
      <c r="AB394" s="401"/>
      <c r="AC394" s="401"/>
      <c r="AD394" s="401"/>
      <c r="AE394" s="401"/>
      <c r="AF394" s="401"/>
    </row>
    <row r="395" ht="15.75" customHeight="1">
      <c r="A395" s="436"/>
      <c r="B395" s="399"/>
      <c r="C395" s="572"/>
      <c r="D395" s="572"/>
      <c r="E395" s="572"/>
      <c r="F395" s="399"/>
      <c r="G395" s="399"/>
      <c r="H395" s="399"/>
      <c r="I395" s="399"/>
      <c r="J395" s="471"/>
      <c r="K395" s="471"/>
      <c r="L395" s="471"/>
      <c r="M395" s="471"/>
      <c r="N395" s="471"/>
      <c r="O395" s="471"/>
      <c r="P395" s="471"/>
      <c r="Q395" s="471"/>
      <c r="R395" s="471"/>
      <c r="S395" s="471"/>
      <c r="T395" s="471"/>
      <c r="U395" s="471"/>
      <c r="V395" s="506"/>
      <c r="W395" s="506"/>
      <c r="X395" s="506"/>
      <c r="Y395" s="399"/>
      <c r="Z395" s="399"/>
      <c r="AA395" s="401"/>
      <c r="AB395" s="401"/>
      <c r="AC395" s="401"/>
      <c r="AD395" s="401"/>
      <c r="AE395" s="401"/>
      <c r="AF395" s="401"/>
    </row>
    <row r="396" ht="15.75" customHeight="1">
      <c r="A396" s="436"/>
      <c r="B396" s="399"/>
      <c r="C396" s="572"/>
      <c r="D396" s="572"/>
      <c r="E396" s="572"/>
      <c r="F396" s="399"/>
      <c r="G396" s="399"/>
      <c r="H396" s="577"/>
      <c r="I396" s="577"/>
      <c r="J396" s="471"/>
      <c r="K396" s="471"/>
      <c r="L396" s="471"/>
      <c r="M396" s="471"/>
      <c r="N396" s="471"/>
      <c r="O396" s="471"/>
      <c r="P396" s="471"/>
      <c r="Q396" s="471"/>
      <c r="R396" s="471"/>
      <c r="S396" s="471"/>
      <c r="T396" s="471"/>
      <c r="U396" s="471"/>
      <c r="V396" s="506"/>
      <c r="W396" s="506"/>
      <c r="X396" s="506"/>
      <c r="Y396" s="399"/>
      <c r="Z396" s="399"/>
      <c r="AA396" s="401"/>
      <c r="AB396" s="401"/>
      <c r="AC396" s="401"/>
      <c r="AD396" s="401"/>
      <c r="AE396" s="401"/>
      <c r="AF396" s="401"/>
    </row>
    <row r="397" ht="15.75" customHeight="1">
      <c r="A397" s="578"/>
      <c r="B397" s="413"/>
      <c r="C397" s="579"/>
      <c r="D397" s="579"/>
      <c r="E397" s="579"/>
      <c r="F397" s="413"/>
      <c r="G397" s="413"/>
      <c r="H397" s="413" t="s">
        <v>1421</v>
      </c>
      <c r="I397" s="580"/>
      <c r="J397" s="581">
        <v>0.0</v>
      </c>
      <c r="K397" s="581">
        <v>0.0</v>
      </c>
      <c r="L397" s="581">
        <v>0.0</v>
      </c>
      <c r="M397" s="581">
        <v>0.0</v>
      </c>
      <c r="N397" s="581">
        <v>0.0</v>
      </c>
      <c r="O397" s="581">
        <v>0.0</v>
      </c>
      <c r="P397" s="581">
        <v>0.0</v>
      </c>
      <c r="Q397" s="581">
        <v>0.0</v>
      </c>
      <c r="R397" s="581">
        <v>0.0</v>
      </c>
      <c r="S397" s="581">
        <v>0.0</v>
      </c>
      <c r="T397" s="581">
        <v>0.0</v>
      </c>
      <c r="U397" s="581">
        <v>0.0</v>
      </c>
      <c r="V397" s="582">
        <v>0.0</v>
      </c>
      <c r="W397" s="582">
        <v>0.0</v>
      </c>
      <c r="X397" s="582">
        <v>0.0</v>
      </c>
      <c r="Y397" s="413"/>
      <c r="Z397" s="413"/>
      <c r="AA397" s="419"/>
      <c r="AB397" s="419"/>
      <c r="AC397" s="419"/>
      <c r="AD397" s="419"/>
      <c r="AE397" s="419"/>
      <c r="AF397" s="419"/>
    </row>
    <row r="398" ht="15.75" customHeight="1">
      <c r="A398" s="436"/>
      <c r="B398" s="399"/>
      <c r="C398" s="572"/>
      <c r="D398" s="572"/>
      <c r="E398" s="572"/>
      <c r="F398" s="399"/>
      <c r="G398" s="399"/>
      <c r="H398" s="577"/>
      <c r="I398" s="577"/>
      <c r="J398" s="471"/>
      <c r="K398" s="471"/>
      <c r="L398" s="471"/>
      <c r="M398" s="471"/>
      <c r="N398" s="471"/>
      <c r="O398" s="471"/>
      <c r="P398" s="471"/>
      <c r="Q398" s="471"/>
      <c r="R398" s="471"/>
      <c r="S398" s="471"/>
      <c r="T398" s="471"/>
      <c r="U398" s="471"/>
      <c r="V398" s="506"/>
      <c r="W398" s="506"/>
      <c r="X398" s="506"/>
      <c r="Y398" s="399"/>
      <c r="Z398" s="399"/>
      <c r="AA398" s="401"/>
      <c r="AB398" s="401"/>
      <c r="AC398" s="401"/>
      <c r="AD398" s="401"/>
      <c r="AE398" s="401"/>
      <c r="AF398" s="401"/>
    </row>
    <row r="399" ht="15.75" customHeight="1">
      <c r="A399" s="436"/>
      <c r="B399" s="399"/>
      <c r="C399" s="572"/>
      <c r="D399" s="572"/>
      <c r="E399" s="572"/>
      <c r="F399" s="399"/>
      <c r="G399" s="399"/>
      <c r="H399" s="580" t="s">
        <v>1422</v>
      </c>
      <c r="I399" s="577"/>
      <c r="J399" s="471"/>
      <c r="K399" s="471"/>
      <c r="L399" s="471"/>
      <c r="M399" s="471"/>
      <c r="N399" s="471"/>
      <c r="O399" s="471"/>
      <c r="P399" s="471"/>
      <c r="Q399" s="471"/>
      <c r="R399" s="471"/>
      <c r="S399" s="471"/>
      <c r="T399" s="471"/>
      <c r="U399" s="471"/>
      <c r="V399" s="506"/>
      <c r="W399" s="506"/>
      <c r="X399" s="506"/>
      <c r="Y399" s="399"/>
      <c r="Z399" s="399"/>
      <c r="AA399" s="401"/>
      <c r="AB399" s="401"/>
      <c r="AC399" s="401"/>
      <c r="AD399" s="401"/>
      <c r="AE399" s="401"/>
      <c r="AF399" s="401"/>
    </row>
    <row r="400" ht="15.75" customHeight="1">
      <c r="A400" s="436"/>
      <c r="B400" s="399"/>
      <c r="C400" s="572"/>
      <c r="D400" s="572"/>
      <c r="E400" s="572"/>
      <c r="F400" s="399"/>
      <c r="G400" s="399"/>
      <c r="H400" s="577"/>
      <c r="I400" s="577"/>
      <c r="J400" s="471"/>
      <c r="K400" s="471"/>
      <c r="L400" s="471"/>
      <c r="M400" s="471"/>
      <c r="N400" s="471"/>
      <c r="O400" s="471"/>
      <c r="P400" s="471"/>
      <c r="Q400" s="471"/>
      <c r="R400" s="471"/>
      <c r="S400" s="471"/>
      <c r="T400" s="471"/>
      <c r="U400" s="471"/>
      <c r="V400" s="506"/>
      <c r="W400" s="506"/>
      <c r="X400" s="506"/>
      <c r="Y400" s="399"/>
      <c r="Z400" s="399"/>
      <c r="AA400" s="401"/>
      <c r="AB400" s="401"/>
      <c r="AC400" s="401"/>
      <c r="AD400" s="401"/>
      <c r="AE400" s="401"/>
      <c r="AF400" s="401"/>
    </row>
    <row r="401" ht="15.75" customHeight="1">
      <c r="A401" s="436">
        <v>4.0</v>
      </c>
      <c r="B401" s="436" t="s">
        <v>1423</v>
      </c>
      <c r="C401" s="572">
        <v>1.0</v>
      </c>
      <c r="D401" s="572"/>
      <c r="E401" s="572"/>
      <c r="F401" s="399"/>
      <c r="G401" s="399"/>
      <c r="H401" s="577"/>
      <c r="I401" s="399" t="s">
        <v>1424</v>
      </c>
      <c r="J401" s="471">
        <v>1.0617670426869705E7</v>
      </c>
      <c r="K401" s="471"/>
      <c r="L401" s="471"/>
      <c r="M401" s="471"/>
      <c r="N401" s="471"/>
      <c r="O401" s="471"/>
      <c r="P401" s="471"/>
      <c r="Q401" s="471"/>
      <c r="R401" s="471"/>
      <c r="S401" s="471">
        <v>1.0617670426869705E7</v>
      </c>
      <c r="T401" s="471">
        <v>1592700.0</v>
      </c>
      <c r="U401" s="471">
        <v>1.2210370426869705E7</v>
      </c>
      <c r="V401" s="506">
        <v>215928.82302047967</v>
      </c>
      <c r="W401" s="506"/>
      <c r="X401" s="506"/>
      <c r="Y401" s="399"/>
      <c r="Z401" s="399"/>
      <c r="AA401" s="401"/>
      <c r="AB401" s="401"/>
      <c r="AC401" s="401"/>
      <c r="AD401" s="401"/>
      <c r="AE401" s="401"/>
      <c r="AF401" s="401"/>
    </row>
    <row r="402" ht="15.75" customHeight="1">
      <c r="A402" s="436">
        <v>4.0</v>
      </c>
      <c r="B402" s="436" t="s">
        <v>1423</v>
      </c>
      <c r="C402" s="572">
        <v>1.0</v>
      </c>
      <c r="D402" s="572"/>
      <c r="E402" s="572"/>
      <c r="F402" s="399"/>
      <c r="G402" s="399"/>
      <c r="H402" s="577"/>
      <c r="I402" s="399" t="s">
        <v>1425</v>
      </c>
      <c r="J402" s="471">
        <v>3253695.8741167453</v>
      </c>
      <c r="K402" s="471"/>
      <c r="L402" s="471"/>
      <c r="M402" s="471"/>
      <c r="N402" s="471"/>
      <c r="O402" s="471"/>
      <c r="P402" s="471"/>
      <c r="Q402" s="471"/>
      <c r="R402" s="471"/>
      <c r="S402" s="471">
        <v>3253695.8741167453</v>
      </c>
      <c r="T402" s="471">
        <v>488100.0</v>
      </c>
      <c r="U402" s="471">
        <v>3741795.8741167453</v>
      </c>
      <c r="V402" s="506">
        <v>130865.95334574528</v>
      </c>
      <c r="W402" s="506"/>
      <c r="X402" s="506"/>
      <c r="Y402" s="399"/>
      <c r="Z402" s="399"/>
      <c r="AA402" s="401"/>
      <c r="AB402" s="401"/>
      <c r="AC402" s="401"/>
      <c r="AD402" s="401"/>
      <c r="AE402" s="401"/>
      <c r="AF402" s="401"/>
    </row>
    <row r="403" ht="15.75" customHeight="1">
      <c r="A403" s="436">
        <v>4.0</v>
      </c>
      <c r="B403" s="436" t="s">
        <v>1423</v>
      </c>
      <c r="C403" s="572">
        <v>1.0</v>
      </c>
      <c r="D403" s="572"/>
      <c r="E403" s="572"/>
      <c r="F403" s="399"/>
      <c r="G403" s="399"/>
      <c r="H403" s="399"/>
      <c r="I403" s="399" t="s">
        <v>1426</v>
      </c>
      <c r="J403" s="471"/>
      <c r="K403" s="471"/>
      <c r="L403" s="471"/>
      <c r="M403" s="471"/>
      <c r="N403" s="471"/>
      <c r="O403" s="471"/>
      <c r="P403" s="471"/>
      <c r="Q403" s="471"/>
      <c r="R403" s="471">
        <v>5111528.968623372</v>
      </c>
      <c r="S403" s="471">
        <v>5111528.968623372</v>
      </c>
      <c r="T403" s="471">
        <v>766700.0</v>
      </c>
      <c r="U403" s="471">
        <v>5878228.968623372</v>
      </c>
      <c r="V403" s="506"/>
      <c r="W403" s="506"/>
      <c r="X403" s="506"/>
      <c r="Y403" s="399"/>
      <c r="Z403" s="399"/>
      <c r="AA403" s="401"/>
      <c r="AB403" s="401"/>
      <c r="AC403" s="401"/>
      <c r="AD403" s="401"/>
      <c r="AE403" s="401"/>
      <c r="AF403" s="401"/>
    </row>
    <row r="404" ht="15.75" customHeight="1">
      <c r="A404" s="436">
        <v>4.0</v>
      </c>
      <c r="B404" s="436" t="s">
        <v>1423</v>
      </c>
      <c r="C404" s="572">
        <v>1.0</v>
      </c>
      <c r="D404" s="572"/>
      <c r="E404" s="572"/>
      <c r="F404" s="399"/>
      <c r="G404" s="399"/>
      <c r="H404" s="399"/>
      <c r="I404" s="399" t="s">
        <v>1427</v>
      </c>
      <c r="J404" s="471"/>
      <c r="K404" s="471"/>
      <c r="L404" s="471">
        <v>0.0</v>
      </c>
      <c r="M404" s="471"/>
      <c r="N404" s="471"/>
      <c r="O404" s="471"/>
      <c r="P404" s="471"/>
      <c r="Q404" s="471"/>
      <c r="R404" s="471"/>
      <c r="S404" s="471">
        <v>0.0</v>
      </c>
      <c r="T404" s="471">
        <v>0.0</v>
      </c>
      <c r="U404" s="471">
        <v>0.0</v>
      </c>
      <c r="V404" s="506"/>
      <c r="W404" s="506"/>
      <c r="X404" s="506"/>
      <c r="Y404" s="399"/>
      <c r="Z404" s="399"/>
      <c r="AA404" s="401"/>
      <c r="AB404" s="401"/>
      <c r="AC404" s="401"/>
      <c r="AD404" s="401"/>
      <c r="AE404" s="401"/>
      <c r="AF404" s="401"/>
    </row>
    <row r="405" ht="15.75" customHeight="1">
      <c r="A405" s="436">
        <v>4.0</v>
      </c>
      <c r="B405" s="436" t="s">
        <v>1423</v>
      </c>
      <c r="C405" s="572">
        <v>1.0</v>
      </c>
      <c r="D405" s="572"/>
      <c r="E405" s="572"/>
      <c r="F405" s="399"/>
      <c r="G405" s="399"/>
      <c r="H405" s="399"/>
      <c r="I405" s="399" t="s">
        <v>1428</v>
      </c>
      <c r="J405" s="471"/>
      <c r="K405" s="471"/>
      <c r="L405" s="471"/>
      <c r="M405" s="471"/>
      <c r="N405" s="471"/>
      <c r="O405" s="471"/>
      <c r="P405" s="471"/>
      <c r="Q405" s="471"/>
      <c r="R405" s="471">
        <v>3180346.0546489977</v>
      </c>
      <c r="S405" s="471">
        <v>3180346.0546489977</v>
      </c>
      <c r="T405" s="471">
        <v>477100.0</v>
      </c>
      <c r="U405" s="471">
        <v>3657446.0546489977</v>
      </c>
      <c r="V405" s="506"/>
      <c r="W405" s="506"/>
      <c r="X405" s="506"/>
      <c r="Y405" s="399"/>
      <c r="Z405" s="399"/>
      <c r="AA405" s="401"/>
      <c r="AB405" s="401"/>
      <c r="AC405" s="401"/>
      <c r="AD405" s="401"/>
      <c r="AE405" s="401"/>
      <c r="AF405" s="401"/>
    </row>
    <row r="406" ht="15.75" customHeight="1">
      <c r="A406" s="436">
        <v>4.0</v>
      </c>
      <c r="B406" s="436" t="s">
        <v>1423</v>
      </c>
      <c r="C406" s="572">
        <v>1.0</v>
      </c>
      <c r="D406" s="572"/>
      <c r="E406" s="572"/>
      <c r="F406" s="399"/>
      <c r="G406" s="399"/>
      <c r="H406" s="399"/>
      <c r="I406" s="399" t="s">
        <v>1429</v>
      </c>
      <c r="J406" s="471"/>
      <c r="K406" s="471">
        <v>0.0</v>
      </c>
      <c r="L406" s="471"/>
      <c r="M406" s="471"/>
      <c r="N406" s="471"/>
      <c r="O406" s="471"/>
      <c r="P406" s="471"/>
      <c r="Q406" s="471"/>
      <c r="R406" s="471"/>
      <c r="S406" s="471">
        <v>0.0</v>
      </c>
      <c r="T406" s="471">
        <v>0.0</v>
      </c>
      <c r="U406" s="471">
        <v>0.0</v>
      </c>
      <c r="V406" s="506"/>
      <c r="W406" s="506"/>
      <c r="X406" s="506"/>
      <c r="Y406" s="399"/>
      <c r="Z406" s="399"/>
      <c r="AA406" s="401"/>
      <c r="AB406" s="401"/>
      <c r="AC406" s="401"/>
      <c r="AD406" s="401"/>
      <c r="AE406" s="401"/>
      <c r="AF406" s="401"/>
    </row>
    <row r="407" ht="15.75" customHeight="1">
      <c r="A407" s="436">
        <v>4.0</v>
      </c>
      <c r="B407" s="436" t="s">
        <v>1423</v>
      </c>
      <c r="C407" s="572">
        <v>1.0</v>
      </c>
      <c r="D407" s="572"/>
      <c r="E407" s="572"/>
      <c r="F407" s="399"/>
      <c r="G407" s="399"/>
      <c r="H407" s="399"/>
      <c r="I407" s="399" t="s">
        <v>1430</v>
      </c>
      <c r="J407" s="471"/>
      <c r="K407" s="471"/>
      <c r="L407" s="471"/>
      <c r="M407" s="471"/>
      <c r="N407" s="471"/>
      <c r="O407" s="471"/>
      <c r="P407" s="471"/>
      <c r="Q407" s="471">
        <v>1731355.8086245374</v>
      </c>
      <c r="R407" s="471"/>
      <c r="S407" s="471">
        <v>1731355.8086245374</v>
      </c>
      <c r="T407" s="471">
        <v>259700.0</v>
      </c>
      <c r="U407" s="471">
        <v>1991055.8086245374</v>
      </c>
      <c r="V407" s="506"/>
      <c r="W407" s="506"/>
      <c r="X407" s="506"/>
      <c r="Y407" s="399"/>
      <c r="Z407" s="399"/>
      <c r="AA407" s="401"/>
      <c r="AB407" s="401"/>
      <c r="AC407" s="401"/>
      <c r="AD407" s="401"/>
      <c r="AE407" s="401"/>
      <c r="AF407" s="401"/>
    </row>
    <row r="408" ht="15.75" customHeight="1">
      <c r="A408" s="436">
        <v>4.0</v>
      </c>
      <c r="B408" s="436" t="s">
        <v>1423</v>
      </c>
      <c r="C408" s="572">
        <v>1.0</v>
      </c>
      <c r="D408" s="572"/>
      <c r="E408" s="572"/>
      <c r="F408" s="399"/>
      <c r="G408" s="399"/>
      <c r="H408" s="399"/>
      <c r="I408" s="399" t="s">
        <v>1431</v>
      </c>
      <c r="J408" s="471"/>
      <c r="K408" s="471"/>
      <c r="L408" s="471">
        <v>0.0</v>
      </c>
      <c r="M408" s="471"/>
      <c r="N408" s="471"/>
      <c r="O408" s="471"/>
      <c r="P408" s="471"/>
      <c r="Q408" s="471"/>
      <c r="R408" s="471"/>
      <c r="S408" s="471">
        <v>0.0</v>
      </c>
      <c r="T408" s="471">
        <v>0.0</v>
      </c>
      <c r="U408" s="471">
        <v>0.0</v>
      </c>
      <c r="V408" s="506"/>
      <c r="W408" s="506"/>
      <c r="X408" s="506"/>
      <c r="Y408" s="399"/>
      <c r="Z408" s="399"/>
      <c r="AA408" s="401"/>
      <c r="AB408" s="401"/>
      <c r="AC408" s="401"/>
      <c r="AD408" s="401"/>
      <c r="AE408" s="401"/>
      <c r="AF408" s="401"/>
    </row>
    <row r="409" ht="15.75" customHeight="1">
      <c r="A409" s="436">
        <v>4.0</v>
      </c>
      <c r="B409" s="436" t="s">
        <v>1423</v>
      </c>
      <c r="C409" s="572">
        <v>1.0</v>
      </c>
      <c r="D409" s="572"/>
      <c r="E409" s="572"/>
      <c r="F409" s="399"/>
      <c r="G409" s="399"/>
      <c r="H409" s="399"/>
      <c r="I409" s="399" t="s">
        <v>1432</v>
      </c>
      <c r="J409" s="471"/>
      <c r="K409" s="471"/>
      <c r="L409" s="471">
        <v>0.0</v>
      </c>
      <c r="M409" s="471"/>
      <c r="N409" s="471"/>
      <c r="O409" s="471"/>
      <c r="P409" s="471"/>
      <c r="Q409" s="471"/>
      <c r="R409" s="471"/>
      <c r="S409" s="471">
        <v>0.0</v>
      </c>
      <c r="T409" s="471">
        <v>0.0</v>
      </c>
      <c r="U409" s="471">
        <v>0.0</v>
      </c>
      <c r="V409" s="506"/>
      <c r="W409" s="506"/>
      <c r="X409" s="506"/>
      <c r="Y409" s="399"/>
      <c r="Z409" s="399"/>
      <c r="AA409" s="401"/>
      <c r="AB409" s="401"/>
      <c r="AC409" s="401"/>
      <c r="AD409" s="401"/>
      <c r="AE409" s="401"/>
      <c r="AF409" s="401"/>
    </row>
    <row r="410" ht="15.75" customHeight="1">
      <c r="A410" s="436"/>
      <c r="B410" s="399"/>
      <c r="C410" s="572"/>
      <c r="D410" s="572"/>
      <c r="E410" s="572"/>
      <c r="F410" s="399"/>
      <c r="G410" s="399"/>
      <c r="H410" s="399"/>
      <c r="I410" s="399"/>
      <c r="J410" s="471"/>
      <c r="K410" s="471"/>
      <c r="L410" s="471"/>
      <c r="M410" s="471"/>
      <c r="N410" s="471"/>
      <c r="O410" s="471"/>
      <c r="P410" s="471"/>
      <c r="Q410" s="471"/>
      <c r="R410" s="471"/>
      <c r="S410" s="471"/>
      <c r="T410" s="471"/>
      <c r="U410" s="471"/>
      <c r="V410" s="506"/>
      <c r="W410" s="506"/>
      <c r="X410" s="506"/>
      <c r="Y410" s="399"/>
      <c r="Z410" s="399"/>
      <c r="AA410" s="401"/>
      <c r="AB410" s="401"/>
      <c r="AC410" s="401"/>
      <c r="AD410" s="401"/>
      <c r="AE410" s="401"/>
      <c r="AF410" s="401"/>
    </row>
    <row r="411" ht="15.75" customHeight="1">
      <c r="A411" s="578"/>
      <c r="B411" s="413"/>
      <c r="C411" s="579"/>
      <c r="D411" s="579"/>
      <c r="E411" s="579"/>
      <c r="F411" s="413"/>
      <c r="G411" s="413"/>
      <c r="H411" s="580" t="s">
        <v>1433</v>
      </c>
      <c r="I411" s="413"/>
      <c r="J411" s="581">
        <v>1.387136630098645E7</v>
      </c>
      <c r="K411" s="581">
        <v>0.0</v>
      </c>
      <c r="L411" s="581">
        <v>0.0</v>
      </c>
      <c r="M411" s="581">
        <v>0.0</v>
      </c>
      <c r="N411" s="581">
        <v>0.0</v>
      </c>
      <c r="O411" s="581">
        <v>0.0</v>
      </c>
      <c r="P411" s="581">
        <v>0.0</v>
      </c>
      <c r="Q411" s="581">
        <v>1731355.8086245374</v>
      </c>
      <c r="R411" s="581">
        <v>8291875.023272369</v>
      </c>
      <c r="S411" s="581">
        <v>2.389459713288336E7</v>
      </c>
      <c r="T411" s="581">
        <v>3584300.0</v>
      </c>
      <c r="U411" s="581">
        <v>2.747889713288336E7</v>
      </c>
      <c r="V411" s="582">
        <v>346794.776366225</v>
      </c>
      <c r="W411" s="582">
        <v>0.0</v>
      </c>
      <c r="X411" s="582">
        <v>0.0</v>
      </c>
      <c r="Y411" s="413"/>
      <c r="Z411" s="413"/>
      <c r="AA411" s="419"/>
      <c r="AB411" s="419"/>
      <c r="AC411" s="419"/>
      <c r="AD411" s="419"/>
      <c r="AE411" s="419"/>
      <c r="AF411" s="419"/>
    </row>
    <row r="412" ht="15.75" customHeight="1">
      <c r="A412" s="436"/>
      <c r="B412" s="399"/>
      <c r="C412" s="572"/>
      <c r="D412" s="572"/>
      <c r="E412" s="572"/>
      <c r="F412" s="399"/>
      <c r="G412" s="399"/>
      <c r="H412" s="399"/>
      <c r="I412" s="399"/>
      <c r="J412" s="471"/>
      <c r="K412" s="471"/>
      <c r="L412" s="471"/>
      <c r="M412" s="471"/>
      <c r="N412" s="471"/>
      <c r="O412" s="471"/>
      <c r="P412" s="471"/>
      <c r="Q412" s="471"/>
      <c r="R412" s="471"/>
      <c r="S412" s="471"/>
      <c r="T412" s="471"/>
      <c r="U412" s="471"/>
      <c r="V412" s="506"/>
      <c r="W412" s="506"/>
      <c r="X412" s="506"/>
      <c r="Y412" s="399"/>
      <c r="Z412" s="399"/>
      <c r="AA412" s="401"/>
      <c r="AB412" s="401"/>
      <c r="AC412" s="401"/>
      <c r="AD412" s="401"/>
      <c r="AE412" s="401"/>
      <c r="AF412" s="401"/>
    </row>
    <row r="413" ht="15.75" customHeight="1">
      <c r="A413" s="436"/>
      <c r="B413" s="399"/>
      <c r="C413" s="572"/>
      <c r="D413" s="572"/>
      <c r="E413" s="572"/>
      <c r="F413" s="399"/>
      <c r="G413" s="399"/>
      <c r="H413" s="413" t="s">
        <v>1434</v>
      </c>
      <c r="I413" s="399"/>
      <c r="J413" s="471"/>
      <c r="K413" s="471"/>
      <c r="L413" s="471"/>
      <c r="M413" s="471"/>
      <c r="N413" s="471"/>
      <c r="O413" s="471"/>
      <c r="P413" s="471"/>
      <c r="Q413" s="471"/>
      <c r="R413" s="471"/>
      <c r="S413" s="471"/>
      <c r="T413" s="471"/>
      <c r="U413" s="471"/>
      <c r="V413" s="506"/>
      <c r="W413" s="506"/>
      <c r="X413" s="506"/>
      <c r="Y413" s="399"/>
      <c r="Z413" s="399"/>
      <c r="AA413" s="401"/>
      <c r="AB413" s="401"/>
      <c r="AC413" s="401"/>
      <c r="AD413" s="401"/>
      <c r="AE413" s="401"/>
      <c r="AF413" s="401"/>
    </row>
    <row r="414" ht="15.75" customHeight="1">
      <c r="A414" s="436"/>
      <c r="B414" s="399"/>
      <c r="C414" s="572"/>
      <c r="D414" s="572"/>
      <c r="E414" s="572"/>
      <c r="F414" s="399"/>
      <c r="G414" s="399"/>
      <c r="H414" s="399"/>
      <c r="I414" s="399"/>
      <c r="J414" s="471"/>
      <c r="K414" s="471"/>
      <c r="L414" s="471"/>
      <c r="M414" s="471"/>
      <c r="N414" s="471"/>
      <c r="O414" s="471"/>
      <c r="P414" s="471"/>
      <c r="Q414" s="471"/>
      <c r="R414" s="471"/>
      <c r="S414" s="471"/>
      <c r="T414" s="471"/>
      <c r="U414" s="471"/>
      <c r="V414" s="506"/>
      <c r="W414" s="506"/>
      <c r="X414" s="506"/>
      <c r="Y414" s="399"/>
      <c r="Z414" s="399"/>
      <c r="AA414" s="401"/>
      <c r="AB414" s="401"/>
      <c r="AC414" s="401"/>
      <c r="AD414" s="401"/>
      <c r="AE414" s="401"/>
      <c r="AF414" s="401"/>
    </row>
    <row r="415" ht="15.75" customHeight="1">
      <c r="A415" s="436">
        <v>4.0</v>
      </c>
      <c r="B415" s="436" t="s">
        <v>1436</v>
      </c>
      <c r="C415" s="572"/>
      <c r="D415" s="572"/>
      <c r="E415" s="572">
        <v>1.0</v>
      </c>
      <c r="F415" s="399"/>
      <c r="G415" s="399"/>
      <c r="H415" s="401" t="s">
        <v>1588</v>
      </c>
      <c r="I415" s="401"/>
      <c r="J415" s="471"/>
      <c r="K415" s="471">
        <v>1.3636891568166845E7</v>
      </c>
      <c r="L415" s="471">
        <v>1131353.036907575</v>
      </c>
      <c r="M415" s="471">
        <v>84468.59672183098</v>
      </c>
      <c r="N415" s="471">
        <v>554325.363992578</v>
      </c>
      <c r="O415" s="471"/>
      <c r="P415" s="471">
        <v>4704253.057976714</v>
      </c>
      <c r="Q415" s="471"/>
      <c r="R415" s="471"/>
      <c r="S415" s="471">
        <v>2.0111291623765543E7</v>
      </c>
      <c r="T415" s="471">
        <v>5437200.0</v>
      </c>
      <c r="U415" s="471">
        <v>2.5548491623765543E7</v>
      </c>
      <c r="V415" s="506"/>
      <c r="W415" s="506"/>
      <c r="X415" s="506">
        <v>267187.96046711295</v>
      </c>
      <c r="Y415" s="399"/>
      <c r="Z415" s="399"/>
      <c r="AA415" s="401"/>
      <c r="AB415" s="401"/>
      <c r="AC415" s="401"/>
      <c r="AD415" s="401"/>
      <c r="AE415" s="401"/>
      <c r="AF415" s="401"/>
    </row>
    <row r="416" ht="15.75" customHeight="1">
      <c r="A416" s="436">
        <v>4.0</v>
      </c>
      <c r="B416" s="436" t="s">
        <v>1551</v>
      </c>
      <c r="C416" s="572"/>
      <c r="D416" s="572"/>
      <c r="E416" s="572">
        <v>1.0</v>
      </c>
      <c r="F416" s="399"/>
      <c r="G416" s="399"/>
      <c r="H416" s="401" t="s">
        <v>1589</v>
      </c>
      <c r="I416" s="401"/>
      <c r="J416" s="471"/>
      <c r="K416" s="471">
        <v>1.4440360348647837E7</v>
      </c>
      <c r="L416" s="471">
        <v>1221481.786643565</v>
      </c>
      <c r="M416" s="471">
        <v>0.0</v>
      </c>
      <c r="N416" s="471">
        <v>186260.18197005577</v>
      </c>
      <c r="O416" s="471">
        <v>1069978.91349</v>
      </c>
      <c r="P416" s="471"/>
      <c r="Q416" s="471"/>
      <c r="R416" s="471"/>
      <c r="S416" s="471">
        <v>1.691808123075146E7</v>
      </c>
      <c r="T416" s="471">
        <v>3895600.0</v>
      </c>
      <c r="U416" s="471">
        <v>2.081368123075146E7</v>
      </c>
      <c r="V416" s="506"/>
      <c r="W416" s="506">
        <v>281382.19394747965</v>
      </c>
      <c r="X416" s="506"/>
      <c r="Y416" s="399"/>
      <c r="Z416" s="399"/>
      <c r="AA416" s="401"/>
      <c r="AB416" s="401"/>
      <c r="AC416" s="401"/>
      <c r="AD416" s="401"/>
      <c r="AE416" s="401"/>
      <c r="AF416" s="401"/>
    </row>
    <row r="417" ht="15.75" customHeight="1">
      <c r="A417" s="436">
        <v>4.0</v>
      </c>
      <c r="B417" s="436" t="s">
        <v>1436</v>
      </c>
      <c r="C417" s="572"/>
      <c r="D417" s="572"/>
      <c r="E417" s="572">
        <v>1.0</v>
      </c>
      <c r="F417" s="399"/>
      <c r="G417" s="399"/>
      <c r="H417" s="401" t="s">
        <v>1590</v>
      </c>
      <c r="I417" s="401"/>
      <c r="J417" s="471"/>
      <c r="K417" s="471">
        <v>2529029.611614594</v>
      </c>
      <c r="L417" s="471">
        <v>513797.78893249965</v>
      </c>
      <c r="M417" s="471">
        <v>294709.5610328638</v>
      </c>
      <c r="N417" s="471">
        <v>1795461.6326561032</v>
      </c>
      <c r="O417" s="471"/>
      <c r="P417" s="471">
        <v>9297096.113726525</v>
      </c>
      <c r="Q417" s="471"/>
      <c r="R417" s="471"/>
      <c r="S417" s="471">
        <v>1.4430094707962584E7</v>
      </c>
      <c r="T417" s="471">
        <v>4662600.0</v>
      </c>
      <c r="U417" s="471">
        <v>1.9092694707962584E7</v>
      </c>
      <c r="V417" s="506"/>
      <c r="W417" s="506"/>
      <c r="X417" s="506">
        <v>43847.1059976435</v>
      </c>
      <c r="Y417" s="399"/>
      <c r="Z417" s="399"/>
      <c r="AA417" s="401"/>
      <c r="AB417" s="401"/>
      <c r="AC417" s="401"/>
      <c r="AD417" s="401"/>
      <c r="AE417" s="401"/>
      <c r="AF417" s="401"/>
    </row>
    <row r="418" ht="15.75" customHeight="1">
      <c r="A418" s="436">
        <v>4.0</v>
      </c>
      <c r="B418" s="436" t="s">
        <v>1436</v>
      </c>
      <c r="C418" s="572">
        <v>1.0</v>
      </c>
      <c r="D418" s="572"/>
      <c r="E418" s="572"/>
      <c r="F418" s="399"/>
      <c r="G418" s="399"/>
      <c r="H418" s="399" t="s">
        <v>1591</v>
      </c>
      <c r="I418" s="399"/>
      <c r="J418" s="471"/>
      <c r="K418" s="471">
        <v>2561342.1100687594</v>
      </c>
      <c r="L418" s="471">
        <v>50369.7125</v>
      </c>
      <c r="M418" s="471">
        <v>8347.673239436619</v>
      </c>
      <c r="N418" s="471">
        <v>45037.78404507043</v>
      </c>
      <c r="O418" s="471"/>
      <c r="P418" s="471">
        <v>1555797.6</v>
      </c>
      <c r="Q418" s="471"/>
      <c r="R418" s="471"/>
      <c r="S418" s="471">
        <v>4220894.879853266</v>
      </c>
      <c r="T418" s="471">
        <v>1220000.0</v>
      </c>
      <c r="U418" s="471">
        <v>5440894.879853266</v>
      </c>
      <c r="V418" s="506"/>
      <c r="W418" s="506"/>
      <c r="X418" s="506">
        <v>49873.6</v>
      </c>
      <c r="Y418" s="399"/>
      <c r="Z418" s="399"/>
      <c r="AA418" s="401"/>
      <c r="AB418" s="401"/>
      <c r="AC418" s="401"/>
      <c r="AD418" s="401"/>
      <c r="AE418" s="401"/>
      <c r="AF418" s="401"/>
    </row>
    <row r="419" ht="15.75" customHeight="1">
      <c r="A419" s="436">
        <v>4.0</v>
      </c>
      <c r="B419" s="436" t="s">
        <v>1436</v>
      </c>
      <c r="C419" s="572">
        <v>1.0</v>
      </c>
      <c r="D419" s="572"/>
      <c r="E419" s="572"/>
      <c r="F419" s="399"/>
      <c r="G419" s="399"/>
      <c r="H419" s="401" t="s">
        <v>1592</v>
      </c>
      <c r="I419" s="401"/>
      <c r="J419" s="471"/>
      <c r="K419" s="471">
        <v>5741650.109302111</v>
      </c>
      <c r="L419" s="471">
        <v>1291150.416444859</v>
      </c>
      <c r="M419" s="471">
        <v>521466.14600938966</v>
      </c>
      <c r="N419" s="471">
        <v>3162576.3365622065</v>
      </c>
      <c r="O419" s="471"/>
      <c r="P419" s="471">
        <v>1.1365733409829812E7</v>
      </c>
      <c r="Q419" s="471"/>
      <c r="R419" s="471"/>
      <c r="S419" s="471">
        <v>2.2082576418148376E7</v>
      </c>
      <c r="T419" s="471">
        <v>6729600.0</v>
      </c>
      <c r="U419" s="471">
        <v>2.8812176418148376E7</v>
      </c>
      <c r="V419" s="506"/>
      <c r="W419" s="506"/>
      <c r="X419" s="506">
        <v>101851.02618921796</v>
      </c>
      <c r="Y419" s="399"/>
      <c r="Z419" s="399"/>
      <c r="AA419" s="401"/>
      <c r="AB419" s="401"/>
      <c r="AC419" s="401"/>
      <c r="AD419" s="401"/>
      <c r="AE419" s="401"/>
      <c r="AF419" s="401"/>
    </row>
    <row r="420" ht="15.75" customHeight="1">
      <c r="A420" s="436">
        <v>4.0</v>
      </c>
      <c r="B420" s="436" t="s">
        <v>1436</v>
      </c>
      <c r="C420" s="572">
        <v>1.0</v>
      </c>
      <c r="D420" s="572"/>
      <c r="E420" s="572"/>
      <c r="F420" s="399"/>
      <c r="G420" s="399"/>
      <c r="H420" s="590" t="s">
        <v>1593</v>
      </c>
      <c r="I420" s="590"/>
      <c r="J420" s="471"/>
      <c r="K420" s="471">
        <v>1904750.0</v>
      </c>
      <c r="L420" s="471">
        <v>35583.33333333333</v>
      </c>
      <c r="M420" s="471"/>
      <c r="N420" s="471"/>
      <c r="O420" s="471"/>
      <c r="P420" s="471"/>
      <c r="Q420" s="471"/>
      <c r="R420" s="471"/>
      <c r="S420" s="471">
        <v>1940333.3333333333</v>
      </c>
      <c r="T420" s="471">
        <v>463000.0</v>
      </c>
      <c r="U420" s="471">
        <v>2403333.333333333</v>
      </c>
      <c r="V420" s="506"/>
      <c r="W420" s="506"/>
      <c r="X420" s="506"/>
      <c r="Y420" s="399"/>
      <c r="Z420" s="399"/>
      <c r="AA420" s="481">
        <f>K420/N286</f>
        <v>3.175588936</v>
      </c>
      <c r="AB420" s="476" t="s">
        <v>509</v>
      </c>
      <c r="AC420" s="401"/>
      <c r="AD420" s="401"/>
      <c r="AE420" s="401"/>
      <c r="AF420" s="401"/>
    </row>
    <row r="421" ht="15.75" customHeight="1">
      <c r="A421" s="436">
        <v>4.0</v>
      </c>
      <c r="B421" s="436" t="s">
        <v>1436</v>
      </c>
      <c r="C421" s="572">
        <v>1.0</v>
      </c>
      <c r="D421" s="572"/>
      <c r="E421" s="572"/>
      <c r="F421" s="399"/>
      <c r="G421" s="399"/>
      <c r="H421" s="590" t="s">
        <v>1594</v>
      </c>
      <c r="I421" s="590"/>
      <c r="J421" s="471"/>
      <c r="K421" s="471">
        <v>1.0033E7</v>
      </c>
      <c r="L421" s="471">
        <v>229125.0</v>
      </c>
      <c r="M421" s="471"/>
      <c r="N421" s="471"/>
      <c r="O421" s="471"/>
      <c r="P421" s="471"/>
      <c r="Q421" s="471"/>
      <c r="R421" s="471"/>
      <c r="S421" s="471">
        <v>1.0262125E7</v>
      </c>
      <c r="T421" s="471">
        <v>2449000.0</v>
      </c>
      <c r="U421" s="471">
        <v>1.2711125E7</v>
      </c>
      <c r="V421" s="506"/>
      <c r="W421" s="506"/>
      <c r="X421" s="506"/>
      <c r="Y421" s="399"/>
      <c r="Z421" s="399"/>
      <c r="AA421" s="401"/>
      <c r="AB421" s="401"/>
      <c r="AC421" s="401"/>
      <c r="AD421" s="401"/>
      <c r="AE421" s="401"/>
      <c r="AF421" s="401"/>
    </row>
    <row r="422" ht="15.75" customHeight="1">
      <c r="A422" s="436">
        <v>4.0</v>
      </c>
      <c r="B422" s="436" t="s">
        <v>1436</v>
      </c>
      <c r="C422" s="572">
        <v>1.0</v>
      </c>
      <c r="D422" s="572"/>
      <c r="E422" s="572"/>
      <c r="F422" s="399"/>
      <c r="G422" s="399"/>
      <c r="H422" s="399" t="s">
        <v>1595</v>
      </c>
      <c r="I422" s="399"/>
      <c r="J422" s="471"/>
      <c r="K422" s="471"/>
      <c r="L422" s="471"/>
      <c r="M422" s="471"/>
      <c r="N422" s="471"/>
      <c r="O422" s="471"/>
      <c r="P422" s="471"/>
      <c r="Q422" s="471"/>
      <c r="R422" s="471"/>
      <c r="S422" s="471">
        <v>0.0</v>
      </c>
      <c r="T422" s="471">
        <v>0.0</v>
      </c>
      <c r="U422" s="471">
        <v>0.0</v>
      </c>
      <c r="V422" s="506"/>
      <c r="W422" s="506"/>
      <c r="X422" s="506"/>
      <c r="Y422" s="399"/>
      <c r="Z422" s="399"/>
      <c r="AA422" s="481">
        <f>K421/AB422</f>
        <v>6.979575368</v>
      </c>
      <c r="AB422" s="591">
        <v>1437480.0</v>
      </c>
      <c r="AC422" s="476" t="s">
        <v>220</v>
      </c>
      <c r="AD422" s="401" t="s">
        <v>1596</v>
      </c>
      <c r="AE422" s="401"/>
      <c r="AF422" s="401"/>
    </row>
    <row r="423" ht="15.75" customHeight="1">
      <c r="A423" s="436">
        <v>4.0</v>
      </c>
      <c r="B423" s="436" t="s">
        <v>1436</v>
      </c>
      <c r="C423" s="572">
        <v>1.0</v>
      </c>
      <c r="D423" s="572"/>
      <c r="E423" s="572"/>
      <c r="F423" s="399"/>
      <c r="G423" s="399"/>
      <c r="H423" s="399" t="s">
        <v>1597</v>
      </c>
      <c r="I423" s="399"/>
      <c r="J423" s="471">
        <v>51018.24230769231</v>
      </c>
      <c r="K423" s="471"/>
      <c r="L423" s="471"/>
      <c r="M423" s="471"/>
      <c r="N423" s="471"/>
      <c r="O423" s="471"/>
      <c r="P423" s="471"/>
      <c r="Q423" s="471"/>
      <c r="R423" s="471"/>
      <c r="S423" s="471">
        <v>51018.24230769231</v>
      </c>
      <c r="T423" s="471">
        <v>7700.0</v>
      </c>
      <c r="U423" s="471">
        <v>58718.24230769231</v>
      </c>
      <c r="V423" s="506">
        <v>456.0</v>
      </c>
      <c r="W423" s="506"/>
      <c r="X423" s="506"/>
      <c r="Y423" s="399"/>
      <c r="Z423" s="399"/>
      <c r="AA423" s="401"/>
      <c r="AB423" s="401"/>
      <c r="AC423" s="401"/>
      <c r="AD423" s="401"/>
      <c r="AE423" s="401"/>
      <c r="AF423" s="401"/>
    </row>
    <row r="424" ht="15.75" customHeight="1">
      <c r="A424" s="436"/>
      <c r="B424" s="399"/>
      <c r="C424" s="572"/>
      <c r="D424" s="572"/>
      <c r="E424" s="572"/>
      <c r="F424" s="399"/>
      <c r="G424" s="399"/>
      <c r="H424" s="399"/>
      <c r="I424" s="399"/>
      <c r="J424" s="471"/>
      <c r="K424" s="471"/>
      <c r="L424" s="471"/>
      <c r="M424" s="471"/>
      <c r="N424" s="471"/>
      <c r="O424" s="471"/>
      <c r="P424" s="471"/>
      <c r="Q424" s="471"/>
      <c r="R424" s="471"/>
      <c r="S424" s="471"/>
      <c r="T424" s="471"/>
      <c r="U424" s="471"/>
      <c r="V424" s="506"/>
      <c r="W424" s="506"/>
      <c r="X424" s="506"/>
      <c r="Y424" s="399"/>
      <c r="Z424" s="399"/>
      <c r="AA424" s="401"/>
      <c r="AB424" s="401"/>
      <c r="AC424" s="401"/>
      <c r="AD424" s="401"/>
      <c r="AE424" s="401"/>
      <c r="AF424" s="401"/>
    </row>
    <row r="425" ht="15.75" customHeight="1">
      <c r="A425" s="578"/>
      <c r="B425" s="413"/>
      <c r="C425" s="579"/>
      <c r="D425" s="579"/>
      <c r="E425" s="579"/>
      <c r="F425" s="413"/>
      <c r="G425" s="413"/>
      <c r="H425" s="413" t="s">
        <v>1489</v>
      </c>
      <c r="I425" s="413"/>
      <c r="J425" s="581">
        <v>51018.24230769231</v>
      </c>
      <c r="K425" s="581">
        <v>5.084702374780014E7</v>
      </c>
      <c r="L425" s="581">
        <v>4472861.074761831</v>
      </c>
      <c r="M425" s="581">
        <v>908991.977003521</v>
      </c>
      <c r="N425" s="581">
        <v>5743661.299226014</v>
      </c>
      <c r="O425" s="581">
        <v>1069978.91349</v>
      </c>
      <c r="P425" s="581">
        <v>2.692288018153305E7</v>
      </c>
      <c r="Q425" s="581">
        <v>0.0</v>
      </c>
      <c r="R425" s="581">
        <v>0.0</v>
      </c>
      <c r="S425" s="581">
        <v>9.001641543612225E7</v>
      </c>
      <c r="T425" s="581">
        <v>2.48647E7</v>
      </c>
      <c r="U425" s="581">
        <v>1.1488111543612225E8</v>
      </c>
      <c r="V425" s="582">
        <v>456.0</v>
      </c>
      <c r="W425" s="582">
        <v>281382.19394747965</v>
      </c>
      <c r="X425" s="582">
        <v>462759.6926539744</v>
      </c>
      <c r="Y425" s="413"/>
      <c r="Z425" s="413"/>
      <c r="AA425" s="419"/>
      <c r="AB425" s="419"/>
      <c r="AC425" s="419"/>
      <c r="AD425" s="419"/>
      <c r="AE425" s="419"/>
      <c r="AF425" s="419"/>
    </row>
    <row r="426" ht="15.75" customHeight="1">
      <c r="A426" s="436"/>
      <c r="B426" s="399"/>
      <c r="C426" s="572"/>
      <c r="D426" s="572"/>
      <c r="E426" s="572"/>
      <c r="F426" s="399"/>
      <c r="G426" s="399"/>
      <c r="H426" s="399"/>
      <c r="I426" s="399"/>
      <c r="J426" s="471"/>
      <c r="K426" s="471"/>
      <c r="L426" s="471"/>
      <c r="M426" s="471"/>
      <c r="N426" s="471"/>
      <c r="O426" s="471"/>
      <c r="P426" s="471"/>
      <c r="Q426" s="471"/>
      <c r="R426" s="471"/>
      <c r="S426" s="471"/>
      <c r="T426" s="471"/>
      <c r="U426" s="471"/>
      <c r="V426" s="506"/>
      <c r="W426" s="506"/>
      <c r="X426" s="506"/>
      <c r="Y426" s="399"/>
      <c r="Z426" s="399"/>
      <c r="AA426" s="401"/>
      <c r="AB426" s="401"/>
      <c r="AC426" s="401"/>
      <c r="AD426" s="401"/>
      <c r="AE426" s="401"/>
      <c r="AF426" s="401"/>
    </row>
    <row r="427" ht="15.75" customHeight="1">
      <c r="A427" s="436"/>
      <c r="B427" s="399"/>
      <c r="C427" s="572"/>
      <c r="D427" s="572"/>
      <c r="E427" s="572"/>
      <c r="F427" s="399"/>
      <c r="G427" s="399"/>
      <c r="H427" s="413" t="s">
        <v>1490</v>
      </c>
      <c r="I427" s="399"/>
      <c r="J427" s="471"/>
      <c r="K427" s="471"/>
      <c r="L427" s="471"/>
      <c r="M427" s="471"/>
      <c r="N427" s="471"/>
      <c r="O427" s="471"/>
      <c r="P427" s="471"/>
      <c r="Q427" s="471"/>
      <c r="R427" s="471"/>
      <c r="S427" s="471"/>
      <c r="T427" s="471"/>
      <c r="U427" s="471"/>
      <c r="V427" s="506"/>
      <c r="W427" s="506"/>
      <c r="X427" s="506"/>
      <c r="Y427" s="399"/>
      <c r="Z427" s="399"/>
      <c r="AA427" s="401"/>
      <c r="AB427" s="401"/>
      <c r="AC427" s="401"/>
      <c r="AD427" s="401"/>
      <c r="AE427" s="401"/>
      <c r="AF427" s="401"/>
    </row>
    <row r="428" ht="15.75" customHeight="1">
      <c r="A428" s="436"/>
      <c r="B428" s="399"/>
      <c r="C428" s="572"/>
      <c r="D428" s="572"/>
      <c r="E428" s="572"/>
      <c r="F428" s="399"/>
      <c r="G428" s="399"/>
      <c r="H428" s="399"/>
      <c r="I428" s="399"/>
      <c r="J428" s="471"/>
      <c r="K428" s="471"/>
      <c r="L428" s="471"/>
      <c r="M428" s="471"/>
      <c r="N428" s="471"/>
      <c r="O428" s="471"/>
      <c r="P428" s="471"/>
      <c r="Q428" s="471"/>
      <c r="R428" s="471"/>
      <c r="S428" s="471"/>
      <c r="T428" s="471"/>
      <c r="U428" s="471"/>
      <c r="V428" s="506"/>
      <c r="W428" s="506"/>
      <c r="X428" s="506"/>
      <c r="Y428" s="399"/>
      <c r="Z428" s="399"/>
      <c r="AA428" s="401"/>
      <c r="AB428" s="401"/>
      <c r="AC428" s="401"/>
      <c r="AD428" s="401"/>
      <c r="AE428" s="401"/>
      <c r="AF428" s="401"/>
    </row>
    <row r="429" ht="15.75" customHeight="1">
      <c r="A429" s="436">
        <v>4.0</v>
      </c>
      <c r="B429" s="436" t="s">
        <v>1491</v>
      </c>
      <c r="C429" s="572">
        <v>1.0</v>
      </c>
      <c r="D429" s="572"/>
      <c r="E429" s="572"/>
      <c r="F429" s="399"/>
      <c r="G429" s="399"/>
      <c r="H429" s="399" t="s">
        <v>776</v>
      </c>
      <c r="I429" s="399" t="s">
        <v>1424</v>
      </c>
      <c r="J429" s="471">
        <v>2.867711147800526E7</v>
      </c>
      <c r="K429" s="471"/>
      <c r="L429" s="471"/>
      <c r="M429" s="471"/>
      <c r="N429" s="471"/>
      <c r="O429" s="471"/>
      <c r="P429" s="471"/>
      <c r="Q429" s="471"/>
      <c r="R429" s="471"/>
      <c r="S429" s="471">
        <v>2.867711147800526E7</v>
      </c>
      <c r="T429" s="471">
        <v>4301600.0</v>
      </c>
      <c r="U429" s="471">
        <v>3.297871147800526E7</v>
      </c>
      <c r="V429" s="506">
        <v>510377.21804840653</v>
      </c>
      <c r="W429" s="506"/>
      <c r="X429" s="506"/>
      <c r="Y429" s="399"/>
      <c r="Z429" s="399"/>
      <c r="AA429" s="401"/>
      <c r="AB429" s="401"/>
      <c r="AC429" s="401"/>
      <c r="AD429" s="401"/>
      <c r="AE429" s="401"/>
      <c r="AF429" s="401"/>
    </row>
    <row r="430" ht="15.75" customHeight="1">
      <c r="A430" s="436">
        <v>4.0</v>
      </c>
      <c r="B430" s="436" t="s">
        <v>1491</v>
      </c>
      <c r="C430" s="572">
        <v>1.0</v>
      </c>
      <c r="D430" s="572"/>
      <c r="E430" s="572"/>
      <c r="F430" s="399"/>
      <c r="G430" s="399"/>
      <c r="H430" s="399" t="s">
        <v>776</v>
      </c>
      <c r="I430" s="399" t="s">
        <v>1492</v>
      </c>
      <c r="J430" s="471">
        <v>3.570244168171741E7</v>
      </c>
      <c r="K430" s="471"/>
      <c r="L430" s="471"/>
      <c r="M430" s="471"/>
      <c r="N430" s="471"/>
      <c r="O430" s="471"/>
      <c r="P430" s="471"/>
      <c r="Q430" s="471"/>
      <c r="R430" s="471"/>
      <c r="S430" s="471">
        <v>3.570244168171741E7</v>
      </c>
      <c r="T430" s="471">
        <v>5355400.0</v>
      </c>
      <c r="U430" s="471">
        <v>4.105784168171741E7</v>
      </c>
      <c r="V430" s="506">
        <v>497290.62271383207</v>
      </c>
      <c r="W430" s="506"/>
      <c r="X430" s="506"/>
      <c r="Y430" s="399"/>
      <c r="Z430" s="399"/>
      <c r="AA430" s="401"/>
      <c r="AB430" s="401"/>
      <c r="AC430" s="401"/>
      <c r="AD430" s="401"/>
      <c r="AE430" s="401"/>
      <c r="AF430" s="401"/>
    </row>
    <row r="431" ht="15.75" customHeight="1">
      <c r="A431" s="436">
        <v>4.0</v>
      </c>
      <c r="B431" s="436" t="s">
        <v>1491</v>
      </c>
      <c r="C431" s="572">
        <v>1.0</v>
      </c>
      <c r="D431" s="572"/>
      <c r="E431" s="572"/>
      <c r="F431" s="399"/>
      <c r="G431" s="399"/>
      <c r="H431" s="399" t="s">
        <v>776</v>
      </c>
      <c r="I431" s="399" t="s">
        <v>1425</v>
      </c>
      <c r="J431" s="471">
        <v>5272272.787622386</v>
      </c>
      <c r="K431" s="471"/>
      <c r="L431" s="471"/>
      <c r="M431" s="471"/>
      <c r="N431" s="471"/>
      <c r="O431" s="471"/>
      <c r="P431" s="471"/>
      <c r="Q431" s="471"/>
      <c r="R431" s="471"/>
      <c r="S431" s="471">
        <v>5272272.787622386</v>
      </c>
      <c r="T431" s="471">
        <v>790800.0</v>
      </c>
      <c r="U431" s="471">
        <v>6063072.787622386</v>
      </c>
      <c r="V431" s="506">
        <v>209385.52535319244</v>
      </c>
      <c r="W431" s="506"/>
      <c r="X431" s="506"/>
      <c r="Y431" s="399"/>
      <c r="Z431" s="399"/>
      <c r="AA431" s="401"/>
      <c r="AB431" s="401"/>
      <c r="AC431" s="401"/>
      <c r="AD431" s="401"/>
      <c r="AE431" s="401"/>
      <c r="AF431" s="401"/>
    </row>
    <row r="432" ht="15.75" customHeight="1">
      <c r="A432" s="436">
        <v>4.0</v>
      </c>
      <c r="B432" s="436" t="s">
        <v>1491</v>
      </c>
      <c r="C432" s="572">
        <v>1.0</v>
      </c>
      <c r="D432" s="572"/>
      <c r="E432" s="572"/>
      <c r="F432" s="399"/>
      <c r="G432" s="399"/>
      <c r="H432" s="399" t="s">
        <v>776</v>
      </c>
      <c r="I432" s="399" t="s">
        <v>1493</v>
      </c>
      <c r="J432" s="471"/>
      <c r="K432" s="471"/>
      <c r="L432" s="471">
        <v>7925608.124852684</v>
      </c>
      <c r="M432" s="471"/>
      <c r="N432" s="471"/>
      <c r="O432" s="471"/>
      <c r="P432" s="471"/>
      <c r="Q432" s="471"/>
      <c r="R432" s="471"/>
      <c r="S432" s="471">
        <v>7925608.124852684</v>
      </c>
      <c r="T432" s="471">
        <v>1981400.0</v>
      </c>
      <c r="U432" s="471">
        <v>9907008.124852683</v>
      </c>
      <c r="V432" s="506"/>
      <c r="W432" s="506"/>
      <c r="X432" s="506"/>
      <c r="Y432" s="399"/>
      <c r="Z432" s="399"/>
      <c r="AA432" s="401"/>
      <c r="AB432" s="401"/>
      <c r="AC432" s="401"/>
      <c r="AD432" s="401"/>
      <c r="AE432" s="401"/>
      <c r="AF432" s="401"/>
    </row>
    <row r="433" ht="15.75" customHeight="1">
      <c r="A433" s="436">
        <v>4.0</v>
      </c>
      <c r="B433" s="436" t="s">
        <v>1491</v>
      </c>
      <c r="C433" s="572">
        <v>1.0</v>
      </c>
      <c r="D433" s="572"/>
      <c r="E433" s="572"/>
      <c r="F433" s="399"/>
      <c r="G433" s="399"/>
      <c r="H433" s="399" t="s">
        <v>776</v>
      </c>
      <c r="I433" s="399" t="s">
        <v>153</v>
      </c>
      <c r="J433" s="471"/>
      <c r="K433" s="471"/>
      <c r="L433" s="471">
        <v>8097070.251475707</v>
      </c>
      <c r="M433" s="471"/>
      <c r="N433" s="471"/>
      <c r="O433" s="471"/>
      <c r="P433" s="471"/>
      <c r="Q433" s="471"/>
      <c r="R433" s="471"/>
      <c r="S433" s="471">
        <v>8097070.251475707</v>
      </c>
      <c r="T433" s="471">
        <v>2024300.0</v>
      </c>
      <c r="U433" s="471">
        <v>1.0121370251475707E7</v>
      </c>
      <c r="V433" s="506"/>
      <c r="W433" s="506"/>
      <c r="X433" s="506"/>
      <c r="Y433" s="399"/>
      <c r="Z433" s="399"/>
      <c r="AA433" s="401"/>
      <c r="AB433" s="401"/>
      <c r="AC433" s="401"/>
      <c r="AD433" s="401"/>
      <c r="AE433" s="401"/>
      <c r="AF433" s="401"/>
    </row>
    <row r="434" ht="15.75" customHeight="1">
      <c r="A434" s="436">
        <v>4.0</v>
      </c>
      <c r="B434" s="436" t="s">
        <v>1491</v>
      </c>
      <c r="C434" s="572">
        <v>1.0</v>
      </c>
      <c r="D434" s="572"/>
      <c r="E434" s="572"/>
      <c r="F434" s="399"/>
      <c r="G434" s="399"/>
      <c r="H434" s="399" t="s">
        <v>776</v>
      </c>
      <c r="I434" s="399" t="s">
        <v>1494</v>
      </c>
      <c r="J434" s="471"/>
      <c r="K434" s="471"/>
      <c r="L434" s="471"/>
      <c r="M434" s="471"/>
      <c r="N434" s="471"/>
      <c r="O434" s="471"/>
      <c r="P434" s="471"/>
      <c r="Q434" s="471"/>
      <c r="R434" s="471">
        <v>1217773.897711094</v>
      </c>
      <c r="S434" s="471">
        <v>1217773.897711094</v>
      </c>
      <c r="T434" s="471">
        <v>182700.0</v>
      </c>
      <c r="U434" s="471">
        <v>1400473.897711094</v>
      </c>
      <c r="V434" s="506"/>
      <c r="W434" s="506"/>
      <c r="X434" s="506"/>
      <c r="Y434" s="399"/>
      <c r="Z434" s="399"/>
      <c r="AA434" s="401"/>
      <c r="AB434" s="401"/>
      <c r="AC434" s="401"/>
      <c r="AD434" s="401"/>
      <c r="AE434" s="401"/>
      <c r="AF434" s="401"/>
    </row>
    <row r="435" ht="15.75" customHeight="1">
      <c r="A435" s="436">
        <v>4.0</v>
      </c>
      <c r="B435" s="436" t="s">
        <v>1491</v>
      </c>
      <c r="C435" s="572">
        <v>1.0</v>
      </c>
      <c r="D435" s="572"/>
      <c r="E435" s="572"/>
      <c r="F435" s="399"/>
      <c r="G435" s="399"/>
      <c r="H435" s="399" t="s">
        <v>776</v>
      </c>
      <c r="I435" s="399" t="s">
        <v>1495</v>
      </c>
      <c r="J435" s="471"/>
      <c r="K435" s="471"/>
      <c r="L435" s="471"/>
      <c r="M435" s="471"/>
      <c r="N435" s="471"/>
      <c r="O435" s="471"/>
      <c r="P435" s="471"/>
      <c r="Q435" s="471"/>
      <c r="R435" s="471">
        <v>1217773.897711094</v>
      </c>
      <c r="S435" s="471">
        <v>1217773.897711094</v>
      </c>
      <c r="T435" s="471">
        <v>182700.0</v>
      </c>
      <c r="U435" s="471">
        <v>1400473.897711094</v>
      </c>
      <c r="V435" s="506"/>
      <c r="W435" s="506"/>
      <c r="X435" s="506"/>
      <c r="Y435" s="399"/>
      <c r="Z435" s="399"/>
      <c r="AA435" s="401"/>
      <c r="AB435" s="401"/>
      <c r="AC435" s="401"/>
      <c r="AD435" s="401"/>
      <c r="AE435" s="401"/>
      <c r="AF435" s="401"/>
    </row>
    <row r="436" ht="15.75" customHeight="1">
      <c r="A436" s="436">
        <v>4.0</v>
      </c>
      <c r="B436" s="436" t="s">
        <v>1491</v>
      </c>
      <c r="C436" s="572">
        <v>1.0</v>
      </c>
      <c r="D436" s="572"/>
      <c r="E436" s="572"/>
      <c r="F436" s="399"/>
      <c r="G436" s="399"/>
      <c r="H436" s="399" t="s">
        <v>776</v>
      </c>
      <c r="I436" s="399" t="s">
        <v>1427</v>
      </c>
      <c r="J436" s="471"/>
      <c r="K436" s="471"/>
      <c r="L436" s="471">
        <v>1.348978859709004E7</v>
      </c>
      <c r="M436" s="471"/>
      <c r="N436" s="471"/>
      <c r="O436" s="471"/>
      <c r="P436" s="471"/>
      <c r="Q436" s="471"/>
      <c r="R436" s="471"/>
      <c r="S436" s="471">
        <v>1.348978859709004E7</v>
      </c>
      <c r="T436" s="471">
        <v>3372400.0</v>
      </c>
      <c r="U436" s="471">
        <v>1.686218859709004E7</v>
      </c>
      <c r="V436" s="506"/>
      <c r="W436" s="506"/>
      <c r="X436" s="506"/>
      <c r="Y436" s="399"/>
      <c r="Z436" s="399"/>
      <c r="AA436" s="401"/>
      <c r="AB436" s="401"/>
      <c r="AC436" s="401"/>
      <c r="AD436" s="401"/>
      <c r="AE436" s="401"/>
      <c r="AF436" s="401"/>
    </row>
    <row r="437" ht="15.75" customHeight="1">
      <c r="A437" s="436">
        <v>4.0</v>
      </c>
      <c r="B437" s="436" t="s">
        <v>1491</v>
      </c>
      <c r="C437" s="572">
        <v>1.0</v>
      </c>
      <c r="D437" s="572"/>
      <c r="E437" s="572"/>
      <c r="F437" s="399"/>
      <c r="G437" s="399"/>
      <c r="H437" s="399" t="s">
        <v>776</v>
      </c>
      <c r="I437" s="399" t="s">
        <v>1428</v>
      </c>
      <c r="J437" s="471"/>
      <c r="K437" s="471"/>
      <c r="L437" s="471"/>
      <c r="M437" s="471"/>
      <c r="N437" s="471"/>
      <c r="O437" s="471"/>
      <c r="P437" s="471"/>
      <c r="Q437" s="471"/>
      <c r="R437" s="471">
        <v>5964162.217993649</v>
      </c>
      <c r="S437" s="471">
        <v>5964162.217993649</v>
      </c>
      <c r="T437" s="471">
        <v>894600.0</v>
      </c>
      <c r="U437" s="471">
        <v>6858762.217993649</v>
      </c>
      <c r="V437" s="506"/>
      <c r="W437" s="506"/>
      <c r="X437" s="506"/>
      <c r="Y437" s="399"/>
      <c r="Z437" s="399"/>
      <c r="AA437" s="401"/>
      <c r="AB437" s="401"/>
      <c r="AC437" s="401"/>
      <c r="AD437" s="401"/>
      <c r="AE437" s="401"/>
      <c r="AF437" s="401"/>
    </row>
    <row r="438" ht="15.75" customHeight="1">
      <c r="A438" s="436">
        <v>4.0</v>
      </c>
      <c r="B438" s="436" t="s">
        <v>1491</v>
      </c>
      <c r="C438" s="572">
        <v>1.0</v>
      </c>
      <c r="D438" s="572"/>
      <c r="E438" s="572"/>
      <c r="F438" s="399"/>
      <c r="G438" s="399"/>
      <c r="H438" s="399" t="s">
        <v>776</v>
      </c>
      <c r="I438" s="399" t="s">
        <v>1429</v>
      </c>
      <c r="J438" s="471"/>
      <c r="K438" s="471">
        <v>8392284.519455498</v>
      </c>
      <c r="L438" s="471"/>
      <c r="M438" s="471"/>
      <c r="N438" s="471"/>
      <c r="O438" s="471"/>
      <c r="P438" s="471"/>
      <c r="Q438" s="471"/>
      <c r="R438" s="471"/>
      <c r="S438" s="471">
        <v>8392284.519455498</v>
      </c>
      <c r="T438" s="471">
        <v>2000600.0</v>
      </c>
      <c r="U438" s="471">
        <v>1.0392884519455498E7</v>
      </c>
      <c r="V438" s="506"/>
      <c r="W438" s="506"/>
      <c r="X438" s="506">
        <v>163610.754572336</v>
      </c>
      <c r="Y438" s="399"/>
      <c r="Z438" s="399"/>
      <c r="AA438" s="401"/>
      <c r="AB438" s="401"/>
      <c r="AC438" s="401"/>
      <c r="AD438" s="401"/>
      <c r="AE438" s="401"/>
      <c r="AF438" s="401"/>
    </row>
    <row r="439" ht="15.75" customHeight="1">
      <c r="A439" s="436">
        <v>4.0</v>
      </c>
      <c r="B439" s="436" t="s">
        <v>1491</v>
      </c>
      <c r="C439" s="572">
        <v>1.0</v>
      </c>
      <c r="D439" s="572"/>
      <c r="E439" s="572"/>
      <c r="F439" s="399"/>
      <c r="G439" s="399"/>
      <c r="H439" s="399" t="s">
        <v>776</v>
      </c>
      <c r="I439" s="399" t="s">
        <v>1430</v>
      </c>
      <c r="J439" s="471"/>
      <c r="K439" s="471"/>
      <c r="L439" s="471"/>
      <c r="M439" s="471"/>
      <c r="N439" s="471"/>
      <c r="O439" s="471"/>
      <c r="P439" s="471"/>
      <c r="Q439" s="471">
        <v>1.0400066013531938E7</v>
      </c>
      <c r="R439" s="471"/>
      <c r="S439" s="471">
        <v>1.0400066013531938E7</v>
      </c>
      <c r="T439" s="471">
        <v>1560000.0</v>
      </c>
      <c r="U439" s="471">
        <v>1.1960066013531938E7</v>
      </c>
      <c r="V439" s="506"/>
      <c r="W439" s="506"/>
      <c r="X439" s="506"/>
      <c r="Y439" s="399"/>
      <c r="Z439" s="399"/>
      <c r="AA439" s="401"/>
      <c r="AB439" s="401"/>
      <c r="AC439" s="401"/>
      <c r="AD439" s="401"/>
      <c r="AE439" s="401"/>
      <c r="AF439" s="401"/>
    </row>
    <row r="440" ht="15.75" customHeight="1">
      <c r="A440" s="436">
        <v>4.0</v>
      </c>
      <c r="B440" s="436" t="s">
        <v>1491</v>
      </c>
      <c r="C440" s="572">
        <v>1.0</v>
      </c>
      <c r="D440" s="572"/>
      <c r="E440" s="572"/>
      <c r="F440" s="399"/>
      <c r="G440" s="399"/>
      <c r="H440" s="399" t="s">
        <v>776</v>
      </c>
      <c r="I440" s="399" t="s">
        <v>1496</v>
      </c>
      <c r="J440" s="471">
        <v>819168.6248876334</v>
      </c>
      <c r="K440" s="471"/>
      <c r="L440" s="471"/>
      <c r="M440" s="471"/>
      <c r="N440" s="471"/>
      <c r="O440" s="471"/>
      <c r="P440" s="471"/>
      <c r="Q440" s="471"/>
      <c r="R440" s="471"/>
      <c r="S440" s="471">
        <v>819168.6248876334</v>
      </c>
      <c r="T440" s="471">
        <v>122900.0</v>
      </c>
      <c r="U440" s="471">
        <v>942068.6248876334</v>
      </c>
      <c r="V440" s="506"/>
      <c r="W440" s="506"/>
      <c r="X440" s="506"/>
      <c r="Y440" s="399"/>
      <c r="Z440" s="399"/>
      <c r="AA440" s="401"/>
      <c r="AB440" s="401"/>
      <c r="AC440" s="401"/>
      <c r="AD440" s="401"/>
      <c r="AE440" s="401"/>
      <c r="AF440" s="401"/>
    </row>
    <row r="441" ht="15.75" customHeight="1">
      <c r="A441" s="436">
        <v>4.0</v>
      </c>
      <c r="B441" s="436" t="s">
        <v>1491</v>
      </c>
      <c r="C441" s="572">
        <v>1.0</v>
      </c>
      <c r="D441" s="572"/>
      <c r="E441" s="572"/>
      <c r="F441" s="399"/>
      <c r="G441" s="399"/>
      <c r="H441" s="399"/>
      <c r="I441" s="399" t="s">
        <v>1432</v>
      </c>
      <c r="J441" s="471"/>
      <c r="K441" s="471"/>
      <c r="L441" s="471">
        <v>1184786.1653451128</v>
      </c>
      <c r="M441" s="471"/>
      <c r="N441" s="471"/>
      <c r="O441" s="471"/>
      <c r="P441" s="471"/>
      <c r="Q441" s="471"/>
      <c r="R441" s="471"/>
      <c r="S441" s="471">
        <v>1184786.1653451128</v>
      </c>
      <c r="T441" s="471">
        <v>296200.0</v>
      </c>
      <c r="U441" s="471">
        <v>1480986.1653451128</v>
      </c>
      <c r="V441" s="506"/>
      <c r="W441" s="506"/>
      <c r="X441" s="506"/>
      <c r="Y441" s="399"/>
      <c r="Z441" s="399"/>
      <c r="AA441" s="401"/>
      <c r="AB441" s="401"/>
      <c r="AC441" s="401"/>
      <c r="AD441" s="401"/>
      <c r="AE441" s="401"/>
      <c r="AF441" s="401"/>
    </row>
    <row r="442" ht="15.75" customHeight="1">
      <c r="A442" s="436"/>
      <c r="B442" s="399"/>
      <c r="C442" s="572"/>
      <c r="D442" s="572"/>
      <c r="E442" s="572"/>
      <c r="F442" s="399"/>
      <c r="G442" s="399"/>
      <c r="H442" s="399"/>
      <c r="I442" s="399"/>
      <c r="J442" s="471"/>
      <c r="K442" s="471"/>
      <c r="L442" s="471"/>
      <c r="M442" s="471"/>
      <c r="N442" s="471"/>
      <c r="O442" s="471"/>
      <c r="P442" s="471"/>
      <c r="Q442" s="471"/>
      <c r="R442" s="471"/>
      <c r="S442" s="471"/>
      <c r="T442" s="471"/>
      <c r="U442" s="471"/>
      <c r="V442" s="506"/>
      <c r="W442" s="506"/>
      <c r="X442" s="506"/>
      <c r="Y442" s="399"/>
      <c r="Z442" s="399"/>
      <c r="AA442" s="401"/>
      <c r="AB442" s="401"/>
      <c r="AC442" s="401"/>
      <c r="AD442" s="401"/>
      <c r="AE442" s="401"/>
      <c r="AF442" s="401"/>
    </row>
    <row r="443" ht="15.75" customHeight="1">
      <c r="A443" s="578"/>
      <c r="B443" s="413"/>
      <c r="C443" s="579"/>
      <c r="D443" s="579"/>
      <c r="E443" s="579"/>
      <c r="F443" s="413"/>
      <c r="G443" s="413"/>
      <c r="H443" s="413" t="s">
        <v>1497</v>
      </c>
      <c r="I443" s="413"/>
      <c r="J443" s="581">
        <v>7.04709945722327E7</v>
      </c>
      <c r="K443" s="581">
        <v>8392284.519455498</v>
      </c>
      <c r="L443" s="581">
        <v>3.0697253138763543E7</v>
      </c>
      <c r="M443" s="581">
        <v>0.0</v>
      </c>
      <c r="N443" s="581">
        <v>0.0</v>
      </c>
      <c r="O443" s="581">
        <v>0.0</v>
      </c>
      <c r="P443" s="581">
        <v>0.0</v>
      </c>
      <c r="Q443" s="581">
        <v>1.0400066013531938E7</v>
      </c>
      <c r="R443" s="581">
        <v>8399710.013415836</v>
      </c>
      <c r="S443" s="581">
        <v>1.2836030825739951E8</v>
      </c>
      <c r="T443" s="581">
        <v>2.30656E7</v>
      </c>
      <c r="U443" s="581">
        <v>1.5142590825739953E8</v>
      </c>
      <c r="V443" s="582">
        <v>1217053.366115431</v>
      </c>
      <c r="W443" s="582">
        <v>0.0</v>
      </c>
      <c r="X443" s="582">
        <v>163610.754572336</v>
      </c>
      <c r="Y443" s="413"/>
      <c r="Z443" s="413"/>
      <c r="AA443" s="419"/>
      <c r="AB443" s="419"/>
      <c r="AC443" s="419"/>
      <c r="AD443" s="419"/>
      <c r="AE443" s="419"/>
      <c r="AF443" s="419"/>
    </row>
    <row r="444" ht="15.75" customHeight="1">
      <c r="A444" s="436"/>
      <c r="B444" s="399"/>
      <c r="C444" s="572"/>
      <c r="D444" s="572"/>
      <c r="E444" s="572"/>
      <c r="F444" s="399"/>
      <c r="G444" s="399"/>
      <c r="H444" s="399"/>
      <c r="I444" s="399"/>
      <c r="J444" s="471"/>
      <c r="K444" s="471"/>
      <c r="L444" s="471"/>
      <c r="M444" s="471"/>
      <c r="N444" s="471"/>
      <c r="O444" s="471"/>
      <c r="P444" s="471"/>
      <c r="Q444" s="471"/>
      <c r="R444" s="471"/>
      <c r="S444" s="471"/>
      <c r="T444" s="471"/>
      <c r="U444" s="471"/>
      <c r="V444" s="506"/>
      <c r="W444" s="506"/>
      <c r="X444" s="506"/>
      <c r="Y444" s="399"/>
      <c r="Z444" s="399"/>
      <c r="AA444" s="401"/>
      <c r="AB444" s="401"/>
      <c r="AC444" s="401"/>
      <c r="AD444" s="401"/>
      <c r="AE444" s="401"/>
      <c r="AF444" s="401"/>
    </row>
    <row r="445" ht="15.75" customHeight="1">
      <c r="A445" s="436"/>
      <c r="B445" s="399"/>
      <c r="C445" s="572"/>
      <c r="D445" s="572"/>
      <c r="E445" s="572"/>
      <c r="F445" s="399"/>
      <c r="G445" s="399"/>
      <c r="H445" s="413" t="s">
        <v>1598</v>
      </c>
      <c r="I445" s="399"/>
      <c r="J445" s="581">
        <v>8.439337911552684E7</v>
      </c>
      <c r="K445" s="581">
        <v>5.923930826725564E7</v>
      </c>
      <c r="L445" s="581">
        <v>3.517011421352538E7</v>
      </c>
      <c r="M445" s="581">
        <v>908991.977003521</v>
      </c>
      <c r="N445" s="581">
        <v>5743661.299226014</v>
      </c>
      <c r="O445" s="581">
        <v>1069978.91349</v>
      </c>
      <c r="P445" s="581">
        <v>2.692288018153305E7</v>
      </c>
      <c r="Q445" s="581">
        <v>1.2131421822156476E7</v>
      </c>
      <c r="R445" s="581">
        <v>1.6691585036688205E7</v>
      </c>
      <c r="S445" s="581">
        <v>2.4227132082640514E8</v>
      </c>
      <c r="T445" s="581">
        <v>5.15146E7</v>
      </c>
      <c r="U445" s="581">
        <v>2.9378592082640517E8</v>
      </c>
      <c r="V445" s="582">
        <v>1564304.142481656</v>
      </c>
      <c r="W445" s="582">
        <v>281382.19394747965</v>
      </c>
      <c r="X445" s="582">
        <v>626370.4472263104</v>
      </c>
      <c r="Y445" s="399"/>
      <c r="Z445" s="399"/>
      <c r="AA445" s="401"/>
      <c r="AB445" s="401"/>
      <c r="AC445" s="401"/>
      <c r="AD445" s="401"/>
      <c r="AE445" s="401"/>
      <c r="AF445" s="401"/>
    </row>
    <row r="446" ht="15.75" customHeight="1">
      <c r="A446" s="436"/>
      <c r="B446" s="399"/>
      <c r="C446" s="572"/>
      <c r="D446" s="572"/>
      <c r="E446" s="572"/>
      <c r="F446" s="399"/>
      <c r="G446" s="399"/>
      <c r="H446" s="399"/>
      <c r="I446" s="399"/>
      <c r="J446" s="581"/>
      <c r="K446" s="581"/>
      <c r="L446" s="581"/>
      <c r="M446" s="581"/>
      <c r="N446" s="581"/>
      <c r="O446" s="581"/>
      <c r="P446" s="581"/>
      <c r="Q446" s="581"/>
      <c r="R446" s="581"/>
      <c r="S446" s="581"/>
      <c r="T446" s="581"/>
      <c r="U446" s="581"/>
      <c r="V446" s="582"/>
      <c r="W446" s="582"/>
      <c r="X446" s="582"/>
      <c r="Y446" s="399"/>
      <c r="Z446" s="399"/>
      <c r="AA446" s="401"/>
      <c r="AB446" s="401"/>
      <c r="AC446" s="401"/>
      <c r="AD446" s="401"/>
      <c r="AE446" s="401"/>
      <c r="AF446" s="401"/>
    </row>
    <row r="447" ht="15.75" customHeight="1">
      <c r="A447" s="436"/>
      <c r="B447" s="399"/>
      <c r="C447" s="572"/>
      <c r="D447" s="572"/>
      <c r="E447" s="572"/>
      <c r="F447" s="399"/>
      <c r="G447" s="399"/>
      <c r="H447" s="399" t="s">
        <v>1499</v>
      </c>
      <c r="I447" s="399"/>
      <c r="J447" s="581"/>
      <c r="K447" s="581"/>
      <c r="L447" s="581"/>
      <c r="M447" s="581"/>
      <c r="N447" s="581"/>
      <c r="O447" s="581"/>
      <c r="P447" s="581"/>
      <c r="Q447" s="581"/>
      <c r="R447" s="581"/>
      <c r="S447" s="581"/>
      <c r="T447" s="581"/>
      <c r="U447" s="581"/>
      <c r="V447" s="582"/>
      <c r="W447" s="582"/>
      <c r="X447" s="582"/>
      <c r="Y447" s="399"/>
      <c r="Z447" s="399"/>
      <c r="AA447" s="401"/>
      <c r="AB447" s="401"/>
      <c r="AC447" s="401"/>
      <c r="AD447" s="401"/>
      <c r="AE447" s="401"/>
      <c r="AF447" s="401"/>
    </row>
    <row r="448" ht="15.75" customHeight="1">
      <c r="A448" s="436"/>
      <c r="B448" s="399"/>
      <c r="C448" s="572"/>
      <c r="D448" s="572"/>
      <c r="E448" s="572"/>
      <c r="F448" s="399"/>
      <c r="G448" s="399"/>
      <c r="H448" s="413" t="s">
        <v>1526</v>
      </c>
      <c r="I448" s="399"/>
      <c r="J448" s="581"/>
      <c r="K448" s="581"/>
      <c r="L448" s="581"/>
      <c r="M448" s="581"/>
      <c r="N448" s="581"/>
      <c r="O448" s="581"/>
      <c r="P448" s="581"/>
      <c r="Q448" s="581"/>
      <c r="R448" s="581"/>
      <c r="S448" s="581"/>
      <c r="T448" s="581"/>
      <c r="U448" s="581"/>
      <c r="V448" s="582"/>
      <c r="W448" s="582"/>
      <c r="X448" s="582"/>
      <c r="Y448" s="399"/>
      <c r="Z448" s="399"/>
      <c r="AA448" s="401"/>
      <c r="AB448" s="401"/>
      <c r="AC448" s="401"/>
      <c r="AD448" s="401"/>
      <c r="AE448" s="401"/>
      <c r="AF448" s="401"/>
    </row>
    <row r="449" ht="15.75" customHeight="1">
      <c r="A449" s="436"/>
      <c r="B449" s="399"/>
      <c r="C449" s="572"/>
      <c r="D449" s="572"/>
      <c r="E449" s="572"/>
      <c r="F449" s="399"/>
      <c r="G449" s="399"/>
      <c r="H449" s="399"/>
      <c r="I449" s="413" t="s">
        <v>1501</v>
      </c>
      <c r="J449" s="583">
        <v>0.0</v>
      </c>
      <c r="K449" s="583">
        <v>0.0</v>
      </c>
      <c r="L449" s="583">
        <v>0.0</v>
      </c>
      <c r="M449" s="583">
        <v>0.0</v>
      </c>
      <c r="N449" s="583">
        <v>0.0</v>
      </c>
      <c r="O449" s="583">
        <v>0.0</v>
      </c>
      <c r="P449" s="583">
        <v>0.0</v>
      </c>
      <c r="Q449" s="583">
        <v>0.0</v>
      </c>
      <c r="R449" s="583">
        <v>0.0</v>
      </c>
      <c r="S449" s="583">
        <v>0.0</v>
      </c>
      <c r="T449" s="583">
        <v>0.0</v>
      </c>
      <c r="U449" s="583">
        <v>0.0</v>
      </c>
      <c r="V449" s="418">
        <v>0.0</v>
      </c>
      <c r="W449" s="418">
        <v>0.0</v>
      </c>
      <c r="X449" s="418">
        <v>0.0</v>
      </c>
      <c r="Y449" s="399"/>
      <c r="Z449" s="399"/>
      <c r="AA449" s="401"/>
      <c r="AB449" s="401"/>
      <c r="AC449" s="401"/>
      <c r="AD449" s="401"/>
      <c r="AE449" s="401"/>
      <c r="AF449" s="401"/>
    </row>
    <row r="450" ht="15.75" customHeight="1">
      <c r="A450" s="436"/>
      <c r="B450" s="399"/>
      <c r="C450" s="572"/>
      <c r="D450" s="572"/>
      <c r="E450" s="572"/>
      <c r="F450" s="399"/>
      <c r="G450" s="399"/>
      <c r="H450" s="399"/>
      <c r="I450" s="413" t="s">
        <v>1502</v>
      </c>
      <c r="J450" s="583">
        <v>0.0</v>
      </c>
      <c r="K450" s="583">
        <v>0.0</v>
      </c>
      <c r="L450" s="583">
        <v>0.0</v>
      </c>
      <c r="M450" s="583">
        <v>0.0</v>
      </c>
      <c r="N450" s="583">
        <v>0.0</v>
      </c>
      <c r="O450" s="583">
        <v>0.0</v>
      </c>
      <c r="P450" s="583">
        <v>0.0</v>
      </c>
      <c r="Q450" s="583">
        <v>0.0</v>
      </c>
      <c r="R450" s="583">
        <v>0.0</v>
      </c>
      <c r="S450" s="583">
        <v>0.0</v>
      </c>
      <c r="T450" s="583">
        <v>0.0</v>
      </c>
      <c r="U450" s="583">
        <v>0.0</v>
      </c>
      <c r="V450" s="418">
        <v>0.0</v>
      </c>
      <c r="W450" s="418">
        <v>0.0</v>
      </c>
      <c r="X450" s="418">
        <v>0.0</v>
      </c>
      <c r="Y450" s="399"/>
      <c r="Z450" s="399"/>
      <c r="AA450" s="401"/>
      <c r="AB450" s="401"/>
      <c r="AC450" s="401"/>
      <c r="AD450" s="401"/>
      <c r="AE450" s="401"/>
      <c r="AF450" s="401"/>
    </row>
    <row r="451" ht="15.75" customHeight="1">
      <c r="A451" s="436"/>
      <c r="B451" s="399"/>
      <c r="C451" s="572"/>
      <c r="D451" s="572"/>
      <c r="E451" s="572"/>
      <c r="F451" s="399"/>
      <c r="G451" s="399"/>
      <c r="H451" s="399"/>
      <c r="I451" s="413" t="s">
        <v>1583</v>
      </c>
      <c r="J451" s="583">
        <v>0.0</v>
      </c>
      <c r="K451" s="583">
        <v>0.0</v>
      </c>
      <c r="L451" s="583">
        <v>0.0</v>
      </c>
      <c r="M451" s="583">
        <v>0.0</v>
      </c>
      <c r="N451" s="583">
        <v>0.0</v>
      </c>
      <c r="O451" s="583">
        <v>0.0</v>
      </c>
      <c r="P451" s="583">
        <v>0.0</v>
      </c>
      <c r="Q451" s="583">
        <v>0.0</v>
      </c>
      <c r="R451" s="583">
        <v>0.0</v>
      </c>
      <c r="S451" s="583">
        <v>0.0</v>
      </c>
      <c r="T451" s="583">
        <v>0.0</v>
      </c>
      <c r="U451" s="583">
        <v>0.0</v>
      </c>
      <c r="V451" s="589">
        <v>0.0</v>
      </c>
      <c r="W451" s="589">
        <v>0.0</v>
      </c>
      <c r="X451" s="589">
        <v>0.0</v>
      </c>
      <c r="Y451" s="399"/>
      <c r="Z451" s="399"/>
      <c r="AA451" s="401"/>
      <c r="AB451" s="401"/>
      <c r="AC451" s="401"/>
      <c r="AD451" s="401"/>
      <c r="AE451" s="401"/>
      <c r="AF451" s="401"/>
    </row>
    <row r="452" ht="15.75" customHeight="1">
      <c r="A452" s="436"/>
      <c r="B452" s="399"/>
      <c r="C452" s="572"/>
      <c r="D452" s="572"/>
      <c r="E452" s="572"/>
      <c r="F452" s="399"/>
      <c r="G452" s="399"/>
      <c r="H452" s="413"/>
      <c r="I452" s="399"/>
      <c r="J452" s="583"/>
      <c r="K452" s="583"/>
      <c r="L452" s="583"/>
      <c r="M452" s="583"/>
      <c r="N452" s="583"/>
      <c r="O452" s="583"/>
      <c r="P452" s="583"/>
      <c r="Q452" s="583"/>
      <c r="R452" s="583"/>
      <c r="S452" s="583"/>
      <c r="T452" s="583"/>
      <c r="U452" s="583"/>
      <c r="V452" s="418"/>
      <c r="W452" s="418"/>
      <c r="X452" s="418"/>
      <c r="Y452" s="399"/>
      <c r="Z452" s="399"/>
      <c r="AA452" s="401"/>
      <c r="AB452" s="401"/>
      <c r="AC452" s="401"/>
      <c r="AD452" s="401"/>
      <c r="AE452" s="401"/>
      <c r="AF452" s="401"/>
    </row>
    <row r="453" ht="15.75" customHeight="1">
      <c r="A453" s="436"/>
      <c r="B453" s="399"/>
      <c r="C453" s="572"/>
      <c r="D453" s="572"/>
      <c r="E453" s="572"/>
      <c r="F453" s="399"/>
      <c r="G453" s="399"/>
      <c r="H453" s="413" t="s">
        <v>1503</v>
      </c>
      <c r="I453" s="399"/>
      <c r="J453" s="399"/>
      <c r="K453" s="399"/>
      <c r="L453" s="399"/>
      <c r="M453" s="399"/>
      <c r="N453" s="399"/>
      <c r="O453" s="399"/>
      <c r="P453" s="399"/>
      <c r="Q453" s="399"/>
      <c r="R453" s="399"/>
      <c r="S453" s="399"/>
      <c r="T453" s="399"/>
      <c r="U453" s="399"/>
      <c r="V453" s="423"/>
      <c r="W453" s="423"/>
      <c r="X453" s="423"/>
      <c r="Y453" s="399"/>
      <c r="Z453" s="399"/>
      <c r="AA453" s="401"/>
      <c r="AB453" s="401"/>
      <c r="AC453" s="401"/>
      <c r="AD453" s="401"/>
      <c r="AE453" s="401"/>
      <c r="AF453" s="401"/>
    </row>
    <row r="454" ht="15.75" customHeight="1">
      <c r="A454" s="436"/>
      <c r="B454" s="399"/>
      <c r="C454" s="572"/>
      <c r="D454" s="572"/>
      <c r="E454" s="572"/>
      <c r="F454" s="399"/>
      <c r="G454" s="399"/>
      <c r="H454" s="399"/>
      <c r="I454" s="413" t="s">
        <v>1504</v>
      </c>
      <c r="J454" s="583">
        <v>0.0</v>
      </c>
      <c r="K454" s="583">
        <v>1.6165921179781439E7</v>
      </c>
      <c r="L454" s="583">
        <v>1645150.8258400748</v>
      </c>
      <c r="M454" s="583">
        <v>379178.1577546948</v>
      </c>
      <c r="N454" s="583">
        <v>2349786.9966486814</v>
      </c>
      <c r="O454" s="583">
        <v>0.0</v>
      </c>
      <c r="P454" s="583">
        <v>1.4001349171703238E7</v>
      </c>
      <c r="Q454" s="583">
        <v>0.0</v>
      </c>
      <c r="R454" s="583">
        <v>0.0</v>
      </c>
      <c r="S454" s="583">
        <v>3.454138633172813E7</v>
      </c>
      <c r="T454" s="583">
        <v>1.00998E7</v>
      </c>
      <c r="U454" s="583">
        <v>4.464118633172813E7</v>
      </c>
      <c r="V454" s="418">
        <v>0.0</v>
      </c>
      <c r="W454" s="418">
        <v>0.0</v>
      </c>
      <c r="X454" s="418">
        <v>311035.06646475644</v>
      </c>
      <c r="Y454" s="399"/>
      <c r="Z454" s="399"/>
      <c r="AA454" s="401"/>
      <c r="AB454" s="401"/>
      <c r="AC454" s="401"/>
      <c r="AD454" s="401"/>
      <c r="AE454" s="401"/>
      <c r="AF454" s="401"/>
    </row>
    <row r="455" ht="15.75" customHeight="1">
      <c r="A455" s="436"/>
      <c r="B455" s="399"/>
      <c r="C455" s="572"/>
      <c r="D455" s="572"/>
      <c r="E455" s="572"/>
      <c r="F455" s="399"/>
      <c r="G455" s="399"/>
      <c r="H455" s="399"/>
      <c r="I455" s="413" t="s">
        <v>1505</v>
      </c>
      <c r="J455" s="583">
        <v>0.0</v>
      </c>
      <c r="K455" s="583">
        <v>0.0</v>
      </c>
      <c r="L455" s="583">
        <v>0.0</v>
      </c>
      <c r="M455" s="583">
        <v>0.0</v>
      </c>
      <c r="N455" s="583">
        <v>0.0</v>
      </c>
      <c r="O455" s="583">
        <v>0.0</v>
      </c>
      <c r="P455" s="583">
        <v>0.0</v>
      </c>
      <c r="Q455" s="583">
        <v>0.0</v>
      </c>
      <c r="R455" s="583">
        <v>0.0</v>
      </c>
      <c r="S455" s="583">
        <v>0.0</v>
      </c>
      <c r="T455" s="583">
        <v>0.0</v>
      </c>
      <c r="U455" s="583">
        <v>0.0</v>
      </c>
      <c r="V455" s="418">
        <v>0.0</v>
      </c>
      <c r="W455" s="418">
        <v>0.0</v>
      </c>
      <c r="X455" s="418">
        <v>0.0</v>
      </c>
      <c r="Y455" s="399"/>
      <c r="Z455" s="399"/>
      <c r="AA455" s="401"/>
      <c r="AB455" s="401"/>
      <c r="AC455" s="401"/>
      <c r="AD455" s="401"/>
      <c r="AE455" s="401"/>
      <c r="AF455" s="401"/>
    </row>
    <row r="456" ht="15.75" customHeight="1">
      <c r="A456" s="436"/>
      <c r="B456" s="399"/>
      <c r="C456" s="572"/>
      <c r="D456" s="572"/>
      <c r="E456" s="572"/>
      <c r="F456" s="399"/>
      <c r="G456" s="399"/>
      <c r="H456" s="399"/>
      <c r="I456" s="413" t="s">
        <v>1584</v>
      </c>
      <c r="J456" s="583">
        <v>0.0</v>
      </c>
      <c r="K456" s="583">
        <v>1.4440360348647837E7</v>
      </c>
      <c r="L456" s="583">
        <v>1221481.786643565</v>
      </c>
      <c r="M456" s="583">
        <v>0.0</v>
      </c>
      <c r="N456" s="583">
        <v>186260.18197005577</v>
      </c>
      <c r="O456" s="583">
        <v>1069978.91349</v>
      </c>
      <c r="P456" s="583">
        <v>0.0</v>
      </c>
      <c r="Q456" s="583">
        <v>0.0</v>
      </c>
      <c r="R456" s="583">
        <v>0.0</v>
      </c>
      <c r="S456" s="583">
        <v>1.691808123075146E7</v>
      </c>
      <c r="T456" s="583">
        <v>3895600.0</v>
      </c>
      <c r="U456" s="583">
        <v>2.081368123075146E7</v>
      </c>
      <c r="V456" s="589">
        <v>0.0</v>
      </c>
      <c r="W456" s="589">
        <v>281382.19394747965</v>
      </c>
      <c r="X456" s="589">
        <v>0.0</v>
      </c>
      <c r="Y456" s="399"/>
      <c r="Z456" s="399"/>
      <c r="AA456" s="401"/>
      <c r="AB456" s="401"/>
      <c r="AC456" s="401"/>
      <c r="AD456" s="401"/>
      <c r="AE456" s="401"/>
      <c r="AF456" s="401"/>
    </row>
    <row r="457" ht="15.75" customHeight="1">
      <c r="A457" s="436"/>
      <c r="B457" s="399"/>
      <c r="C457" s="572"/>
      <c r="D457" s="572"/>
      <c r="E457" s="572"/>
      <c r="F457" s="399"/>
      <c r="G457" s="399"/>
      <c r="H457" s="413"/>
      <c r="I457" s="399"/>
      <c r="J457" s="583"/>
      <c r="K457" s="583"/>
      <c r="L457" s="583"/>
      <c r="M457" s="583"/>
      <c r="N457" s="583"/>
      <c r="O457" s="583"/>
      <c r="P457" s="583"/>
      <c r="Q457" s="583"/>
      <c r="R457" s="583"/>
      <c r="S457" s="583"/>
      <c r="T457" s="583"/>
      <c r="U457" s="583"/>
      <c r="V457" s="418"/>
      <c r="W457" s="418"/>
      <c r="X457" s="418"/>
      <c r="Y457" s="399"/>
      <c r="Z457" s="399"/>
      <c r="AA457" s="401"/>
      <c r="AB457" s="401"/>
      <c r="AC457" s="401"/>
      <c r="AD457" s="401"/>
      <c r="AE457" s="401"/>
      <c r="AF457" s="401"/>
    </row>
    <row r="458" ht="15.75" customHeight="1">
      <c r="A458" s="436"/>
      <c r="B458" s="399"/>
      <c r="C458" s="572"/>
      <c r="D458" s="572"/>
      <c r="E458" s="572"/>
      <c r="F458" s="399"/>
      <c r="G458" s="399"/>
      <c r="H458" s="413" t="s">
        <v>1394</v>
      </c>
      <c r="I458" s="399"/>
      <c r="J458" s="399"/>
      <c r="K458" s="399"/>
      <c r="L458" s="399"/>
      <c r="M458" s="399"/>
      <c r="N458" s="399"/>
      <c r="O458" s="399"/>
      <c r="P458" s="399"/>
      <c r="Q458" s="399"/>
      <c r="R458" s="399"/>
      <c r="S458" s="399"/>
      <c r="T458" s="399"/>
      <c r="U458" s="399"/>
      <c r="V458" s="423"/>
      <c r="W458" s="423"/>
      <c r="X458" s="423"/>
      <c r="Y458" s="399"/>
      <c r="Z458" s="399"/>
      <c r="AA458" s="401"/>
      <c r="AB458" s="401"/>
      <c r="AC458" s="401"/>
      <c r="AD458" s="401"/>
      <c r="AE458" s="401"/>
      <c r="AF458" s="401"/>
    </row>
    <row r="459" ht="15.75" customHeight="1">
      <c r="A459" s="436"/>
      <c r="B459" s="399"/>
      <c r="C459" s="572"/>
      <c r="D459" s="572"/>
      <c r="E459" s="572"/>
      <c r="F459" s="399"/>
      <c r="G459" s="399"/>
      <c r="H459" s="399"/>
      <c r="I459" s="413" t="s">
        <v>1599</v>
      </c>
      <c r="J459" s="583">
        <v>51018.24230769231</v>
      </c>
      <c r="K459" s="583">
        <v>2.024074221937087E7</v>
      </c>
      <c r="L459" s="583">
        <v>1606228.4622781922</v>
      </c>
      <c r="M459" s="583">
        <v>529813.8192488262</v>
      </c>
      <c r="N459" s="583">
        <v>3207614.120607277</v>
      </c>
      <c r="O459" s="583">
        <v>0.0</v>
      </c>
      <c r="P459" s="583">
        <v>1.2921531009829812E7</v>
      </c>
      <c r="Q459" s="583">
        <v>0.0</v>
      </c>
      <c r="R459" s="583">
        <v>0.0</v>
      </c>
      <c r="S459" s="583">
        <v>3.855694787364267E7</v>
      </c>
      <c r="T459" s="583">
        <v>1.08693E7</v>
      </c>
      <c r="U459" s="583">
        <v>4.942624787364267E7</v>
      </c>
      <c r="V459" s="418">
        <v>456.0</v>
      </c>
      <c r="W459" s="418">
        <v>0.0</v>
      </c>
      <c r="X459" s="418">
        <v>151724.62618921796</v>
      </c>
      <c r="Y459" s="399"/>
      <c r="Z459" s="399"/>
      <c r="AA459" s="401"/>
      <c r="AB459" s="401"/>
      <c r="AC459" s="401"/>
      <c r="AD459" s="401"/>
      <c r="AE459" s="401"/>
      <c r="AF459" s="401"/>
    </row>
    <row r="460" ht="15.75" customHeight="1">
      <c r="A460" s="436"/>
      <c r="B460" s="399"/>
      <c r="C460" s="572"/>
      <c r="D460" s="572"/>
      <c r="E460" s="572"/>
      <c r="F460" s="399"/>
      <c r="G460" s="399"/>
      <c r="H460" s="399"/>
      <c r="I460" s="413" t="s">
        <v>1600</v>
      </c>
      <c r="J460" s="583">
        <v>0.0</v>
      </c>
      <c r="K460" s="583">
        <v>0.0</v>
      </c>
      <c r="L460" s="583">
        <v>0.0</v>
      </c>
      <c r="M460" s="583">
        <v>0.0</v>
      </c>
      <c r="N460" s="583">
        <v>0.0</v>
      </c>
      <c r="O460" s="583">
        <v>0.0</v>
      </c>
      <c r="P460" s="583">
        <v>0.0</v>
      </c>
      <c r="Q460" s="583">
        <v>0.0</v>
      </c>
      <c r="R460" s="583">
        <v>0.0</v>
      </c>
      <c r="S460" s="583">
        <v>0.0</v>
      </c>
      <c r="T460" s="583">
        <v>0.0</v>
      </c>
      <c r="U460" s="583">
        <v>0.0</v>
      </c>
      <c r="V460" s="418">
        <v>0.0</v>
      </c>
      <c r="W460" s="418">
        <v>0.0</v>
      </c>
      <c r="X460" s="418">
        <v>0.0</v>
      </c>
      <c r="Y460" s="399"/>
      <c r="Z460" s="399"/>
      <c r="AA460" s="401"/>
      <c r="AB460" s="401"/>
      <c r="AC460" s="401"/>
      <c r="AD460" s="401"/>
      <c r="AE460" s="401"/>
      <c r="AF460" s="401"/>
    </row>
    <row r="461" ht="15.75" customHeight="1">
      <c r="A461" s="436"/>
      <c r="B461" s="399"/>
      <c r="C461" s="572"/>
      <c r="D461" s="572"/>
      <c r="E461" s="572"/>
      <c r="F461" s="399"/>
      <c r="G461" s="399"/>
      <c r="H461" s="399"/>
      <c r="I461" s="413" t="s">
        <v>1601</v>
      </c>
      <c r="J461" s="583">
        <v>0.0</v>
      </c>
      <c r="K461" s="583">
        <v>0.0</v>
      </c>
      <c r="L461" s="583">
        <v>0.0</v>
      </c>
      <c r="M461" s="583">
        <v>0.0</v>
      </c>
      <c r="N461" s="583">
        <v>0.0</v>
      </c>
      <c r="O461" s="583">
        <v>0.0</v>
      </c>
      <c r="P461" s="583">
        <v>0.0</v>
      </c>
      <c r="Q461" s="583">
        <v>0.0</v>
      </c>
      <c r="R461" s="583">
        <v>0.0</v>
      </c>
      <c r="S461" s="583">
        <v>0.0</v>
      </c>
      <c r="T461" s="583">
        <v>0.0</v>
      </c>
      <c r="U461" s="583">
        <v>0.0</v>
      </c>
      <c r="V461" s="589">
        <v>0.0</v>
      </c>
      <c r="W461" s="589">
        <v>0.0</v>
      </c>
      <c r="X461" s="589">
        <v>0.0</v>
      </c>
      <c r="Y461" s="399"/>
      <c r="Z461" s="399"/>
      <c r="AA461" s="401"/>
      <c r="AB461" s="401"/>
      <c r="AC461" s="401"/>
      <c r="AD461" s="401"/>
      <c r="AE461" s="401"/>
      <c r="AF461" s="401"/>
    </row>
    <row r="462" ht="15.75" customHeight="1">
      <c r="A462" s="436"/>
      <c r="B462" s="399"/>
      <c r="C462" s="572"/>
      <c r="D462" s="572"/>
      <c r="E462" s="572"/>
      <c r="F462" s="399"/>
      <c r="G462" s="399"/>
      <c r="H462" s="399"/>
      <c r="I462" s="413"/>
      <c r="J462" s="581"/>
      <c r="K462" s="581"/>
      <c r="L462" s="581"/>
      <c r="M462" s="581"/>
      <c r="N462" s="581"/>
      <c r="O462" s="581"/>
      <c r="P462" s="581"/>
      <c r="Q462" s="581"/>
      <c r="R462" s="581"/>
      <c r="S462" s="581"/>
      <c r="T462" s="581"/>
      <c r="U462" s="581"/>
      <c r="V462" s="582"/>
      <c r="W462" s="582"/>
      <c r="X462" s="582"/>
      <c r="Y462" s="399"/>
      <c r="Z462" s="399"/>
      <c r="AA462" s="401"/>
      <c r="AB462" s="401"/>
      <c r="AC462" s="401"/>
      <c r="AD462" s="401"/>
      <c r="AE462" s="401"/>
      <c r="AF462" s="401"/>
    </row>
    <row r="463" ht="15.75" customHeight="1">
      <c r="A463" s="436"/>
      <c r="B463" s="399"/>
      <c r="C463" s="572"/>
      <c r="D463" s="572"/>
      <c r="E463" s="572"/>
      <c r="F463" s="399"/>
      <c r="G463" s="399"/>
      <c r="H463" s="399" t="s">
        <v>1508</v>
      </c>
      <c r="I463" s="413"/>
      <c r="J463" s="581"/>
      <c r="K463" s="581"/>
      <c r="L463" s="581"/>
      <c r="M463" s="581"/>
      <c r="N463" s="581"/>
      <c r="O463" s="581"/>
      <c r="P463" s="581"/>
      <c r="Q463" s="581"/>
      <c r="R463" s="581"/>
      <c r="S463" s="581"/>
      <c r="T463" s="581"/>
      <c r="U463" s="581"/>
      <c r="V463" s="582"/>
      <c r="W463" s="582"/>
      <c r="X463" s="582"/>
      <c r="Y463" s="399"/>
      <c r="Z463" s="399"/>
      <c r="AA463" s="401"/>
      <c r="AB463" s="401"/>
      <c r="AC463" s="401"/>
      <c r="AD463" s="401"/>
      <c r="AE463" s="401"/>
      <c r="AF463" s="401"/>
    </row>
    <row r="464" ht="15.75" customHeight="1">
      <c r="A464" s="436"/>
      <c r="B464" s="399"/>
      <c r="C464" s="572"/>
      <c r="D464" s="572"/>
      <c r="E464" s="572"/>
      <c r="F464" s="399"/>
      <c r="G464" s="399"/>
      <c r="H464" s="413" t="s">
        <v>1526</v>
      </c>
      <c r="I464" s="399"/>
      <c r="J464" s="581"/>
      <c r="K464" s="581"/>
      <c r="L464" s="581"/>
      <c r="M464" s="581"/>
      <c r="N464" s="581"/>
      <c r="O464" s="581"/>
      <c r="P464" s="581"/>
      <c r="Q464" s="581"/>
      <c r="R464" s="581"/>
      <c r="S464" s="581"/>
      <c r="T464" s="581"/>
      <c r="U464" s="581"/>
      <c r="V464" s="582"/>
      <c r="W464" s="582"/>
      <c r="X464" s="582"/>
      <c r="Y464" s="399"/>
      <c r="Z464" s="399"/>
      <c r="AA464" s="401"/>
      <c r="AB464" s="401"/>
      <c r="AC464" s="401"/>
      <c r="AD464" s="401"/>
      <c r="AE464" s="401"/>
      <c r="AF464" s="401"/>
    </row>
    <row r="465" ht="15.75" customHeight="1">
      <c r="A465" s="436"/>
      <c r="B465" s="399"/>
      <c r="C465" s="572"/>
      <c r="D465" s="572"/>
      <c r="E465" s="572"/>
      <c r="F465" s="399"/>
      <c r="G465" s="399"/>
      <c r="H465" s="399"/>
      <c r="I465" s="413" t="s">
        <v>1501</v>
      </c>
      <c r="J465" s="583">
        <v>0.0</v>
      </c>
      <c r="K465" s="583">
        <v>0.0</v>
      </c>
      <c r="L465" s="583">
        <v>0.0</v>
      </c>
      <c r="M465" s="583">
        <v>0.0</v>
      </c>
      <c r="N465" s="583">
        <v>0.0</v>
      </c>
      <c r="O465" s="583">
        <v>0.0</v>
      </c>
      <c r="P465" s="583">
        <v>0.0</v>
      </c>
      <c r="Q465" s="583">
        <v>0.0</v>
      </c>
      <c r="R465" s="583">
        <v>0.0</v>
      </c>
      <c r="S465" s="583">
        <v>0.0</v>
      </c>
      <c r="T465" s="583">
        <v>0.0</v>
      </c>
      <c r="U465" s="583">
        <v>0.0</v>
      </c>
      <c r="V465" s="418">
        <v>0.0</v>
      </c>
      <c r="W465" s="418">
        <v>0.0</v>
      </c>
      <c r="X465" s="418">
        <v>0.0</v>
      </c>
      <c r="Y465" s="399"/>
      <c r="Z465" s="399"/>
      <c r="AA465" s="401"/>
      <c r="AB465" s="401"/>
      <c r="AC465" s="401"/>
      <c r="AD465" s="401"/>
      <c r="AE465" s="401"/>
      <c r="AF465" s="401"/>
    </row>
    <row r="466" ht="15.75" customHeight="1">
      <c r="A466" s="436"/>
      <c r="B466" s="399"/>
      <c r="C466" s="572"/>
      <c r="D466" s="572"/>
      <c r="E466" s="572"/>
      <c r="F466" s="399"/>
      <c r="G466" s="399"/>
      <c r="H466" s="399"/>
      <c r="I466" s="413" t="s">
        <v>1502</v>
      </c>
      <c r="J466" s="583">
        <v>0.0</v>
      </c>
      <c r="K466" s="583">
        <v>0.0</v>
      </c>
      <c r="L466" s="583">
        <v>0.0</v>
      </c>
      <c r="M466" s="583">
        <v>0.0</v>
      </c>
      <c r="N466" s="583">
        <v>0.0</v>
      </c>
      <c r="O466" s="583">
        <v>0.0</v>
      </c>
      <c r="P466" s="583">
        <v>0.0</v>
      </c>
      <c r="Q466" s="583">
        <v>0.0</v>
      </c>
      <c r="R466" s="583">
        <v>0.0</v>
      </c>
      <c r="S466" s="583">
        <v>0.0</v>
      </c>
      <c r="T466" s="583">
        <v>0.0</v>
      </c>
      <c r="U466" s="583">
        <v>0.0</v>
      </c>
      <c r="V466" s="418">
        <v>0.0</v>
      </c>
      <c r="W466" s="418">
        <v>0.0</v>
      </c>
      <c r="X466" s="418">
        <v>0.0</v>
      </c>
      <c r="Y466" s="399"/>
      <c r="Z466" s="399"/>
      <c r="AA466" s="401"/>
      <c r="AB466" s="401"/>
      <c r="AC466" s="401"/>
      <c r="AD466" s="401"/>
      <c r="AE466" s="401"/>
      <c r="AF466" s="401"/>
    </row>
    <row r="467" ht="15.75" customHeight="1">
      <c r="A467" s="436"/>
      <c r="B467" s="399"/>
      <c r="C467" s="572"/>
      <c r="D467" s="572"/>
      <c r="E467" s="572"/>
      <c r="F467" s="399"/>
      <c r="G467" s="399"/>
      <c r="H467" s="413"/>
      <c r="I467" s="399"/>
      <c r="J467" s="583"/>
      <c r="K467" s="583"/>
      <c r="L467" s="583"/>
      <c r="M467" s="583"/>
      <c r="N467" s="583"/>
      <c r="O467" s="583"/>
      <c r="P467" s="583"/>
      <c r="Q467" s="583"/>
      <c r="R467" s="583"/>
      <c r="S467" s="583"/>
      <c r="T467" s="583"/>
      <c r="U467" s="583"/>
      <c r="V467" s="418"/>
      <c r="W467" s="418"/>
      <c r="X467" s="418"/>
      <c r="Y467" s="399"/>
      <c r="Z467" s="399"/>
      <c r="AA467" s="401"/>
      <c r="AB467" s="401"/>
      <c r="AC467" s="401"/>
      <c r="AD467" s="401"/>
      <c r="AE467" s="401"/>
      <c r="AF467" s="401"/>
    </row>
    <row r="468" ht="15.75" customHeight="1">
      <c r="A468" s="436"/>
      <c r="B468" s="399"/>
      <c r="C468" s="572"/>
      <c r="D468" s="572"/>
      <c r="E468" s="572"/>
      <c r="F468" s="399"/>
      <c r="G468" s="399"/>
      <c r="H468" s="413" t="s">
        <v>1503</v>
      </c>
      <c r="I468" s="399"/>
      <c r="J468" s="399"/>
      <c r="K468" s="399"/>
      <c r="L468" s="399"/>
      <c r="M468" s="399"/>
      <c r="N468" s="399"/>
      <c r="O468" s="399"/>
      <c r="P468" s="399"/>
      <c r="Q468" s="399"/>
      <c r="R468" s="399"/>
      <c r="S468" s="399"/>
      <c r="T468" s="399"/>
      <c r="U468" s="399"/>
      <c r="V468" s="423"/>
      <c r="W468" s="423"/>
      <c r="X468" s="423"/>
      <c r="Y468" s="399"/>
      <c r="Z468" s="399"/>
      <c r="AA468" s="401"/>
      <c r="AB468" s="401"/>
      <c r="AC468" s="401"/>
      <c r="AD468" s="401"/>
      <c r="AE468" s="401"/>
      <c r="AF468" s="401"/>
    </row>
    <row r="469" ht="15.75" customHeight="1">
      <c r="A469" s="436"/>
      <c r="B469" s="399"/>
      <c r="C469" s="572"/>
      <c r="D469" s="572"/>
      <c r="E469" s="572"/>
      <c r="F469" s="399"/>
      <c r="G469" s="399"/>
      <c r="H469" s="399"/>
      <c r="I469" s="413" t="s">
        <v>1504</v>
      </c>
      <c r="J469" s="583">
        <v>0.0</v>
      </c>
      <c r="K469" s="583">
        <v>0.0</v>
      </c>
      <c r="L469" s="583">
        <v>0.0</v>
      </c>
      <c r="M469" s="583">
        <v>0.0</v>
      </c>
      <c r="N469" s="583">
        <v>0.0</v>
      </c>
      <c r="O469" s="583">
        <v>0.0</v>
      </c>
      <c r="P469" s="583">
        <v>0.0</v>
      </c>
      <c r="Q469" s="583">
        <v>0.0</v>
      </c>
      <c r="R469" s="583">
        <v>0.0</v>
      </c>
      <c r="S469" s="583">
        <v>0.0</v>
      </c>
      <c r="T469" s="583">
        <v>0.0</v>
      </c>
      <c r="U469" s="583">
        <v>0.0</v>
      </c>
      <c r="V469" s="418">
        <v>0.0</v>
      </c>
      <c r="W469" s="418">
        <v>0.0</v>
      </c>
      <c r="X469" s="418">
        <v>0.0</v>
      </c>
      <c r="Y469" s="399"/>
      <c r="Z469" s="399"/>
      <c r="AA469" s="401"/>
      <c r="AB469" s="401"/>
      <c r="AC469" s="401"/>
      <c r="AD469" s="401"/>
      <c r="AE469" s="401"/>
      <c r="AF469" s="401"/>
    </row>
    <row r="470" ht="15.75" customHeight="1">
      <c r="A470" s="436"/>
      <c r="B470" s="399"/>
      <c r="C470" s="572"/>
      <c r="D470" s="572"/>
      <c r="E470" s="572"/>
      <c r="F470" s="399"/>
      <c r="G470" s="399"/>
      <c r="H470" s="399"/>
      <c r="I470" s="413" t="s">
        <v>1505</v>
      </c>
      <c r="J470" s="583">
        <v>0.0</v>
      </c>
      <c r="K470" s="583">
        <v>0.0</v>
      </c>
      <c r="L470" s="583">
        <v>0.0</v>
      </c>
      <c r="M470" s="583">
        <v>0.0</v>
      </c>
      <c r="N470" s="583">
        <v>0.0</v>
      </c>
      <c r="O470" s="583">
        <v>0.0</v>
      </c>
      <c r="P470" s="583">
        <v>0.0</v>
      </c>
      <c r="Q470" s="583">
        <v>0.0</v>
      </c>
      <c r="R470" s="583">
        <v>0.0</v>
      </c>
      <c r="S470" s="583">
        <v>0.0</v>
      </c>
      <c r="T470" s="583">
        <v>0.0</v>
      </c>
      <c r="U470" s="583">
        <v>0.0</v>
      </c>
      <c r="V470" s="418">
        <v>0.0</v>
      </c>
      <c r="W470" s="418">
        <v>0.0</v>
      </c>
      <c r="X470" s="418">
        <v>0.0</v>
      </c>
      <c r="Y470" s="399"/>
      <c r="Z470" s="399"/>
      <c r="AA470" s="401"/>
      <c r="AB470" s="401"/>
      <c r="AC470" s="401"/>
      <c r="AD470" s="401"/>
      <c r="AE470" s="401"/>
      <c r="AF470" s="401"/>
    </row>
    <row r="471" ht="15.75" customHeight="1">
      <c r="A471" s="436"/>
      <c r="B471" s="399"/>
      <c r="C471" s="572"/>
      <c r="D471" s="572"/>
      <c r="E471" s="572"/>
      <c r="F471" s="399"/>
      <c r="G471" s="399"/>
      <c r="H471" s="413"/>
      <c r="I471" s="399"/>
      <c r="J471" s="583"/>
      <c r="K471" s="583"/>
      <c r="L471" s="583"/>
      <c r="M471" s="583"/>
      <c r="N471" s="583"/>
      <c r="O471" s="583"/>
      <c r="P471" s="583"/>
      <c r="Q471" s="583"/>
      <c r="R471" s="583"/>
      <c r="S471" s="583"/>
      <c r="T471" s="583"/>
      <c r="U471" s="583"/>
      <c r="V471" s="418"/>
      <c r="W471" s="418"/>
      <c r="X471" s="418"/>
      <c r="Y471" s="399"/>
      <c r="Z471" s="399"/>
      <c r="AA471" s="401"/>
      <c r="AB471" s="401"/>
      <c r="AC471" s="401"/>
      <c r="AD471" s="401"/>
      <c r="AE471" s="401"/>
      <c r="AF471" s="401"/>
    </row>
    <row r="472" ht="15.75" customHeight="1">
      <c r="A472" s="436"/>
      <c r="B472" s="399"/>
      <c r="C472" s="572"/>
      <c r="D472" s="572"/>
      <c r="E472" s="572"/>
      <c r="F472" s="399"/>
      <c r="G472" s="399"/>
      <c r="H472" s="413" t="s">
        <v>1394</v>
      </c>
      <c r="I472" s="399"/>
      <c r="J472" s="399"/>
      <c r="K472" s="399"/>
      <c r="L472" s="399"/>
      <c r="M472" s="399"/>
      <c r="N472" s="399"/>
      <c r="O472" s="399"/>
      <c r="P472" s="399"/>
      <c r="Q472" s="399"/>
      <c r="R472" s="399"/>
      <c r="S472" s="399"/>
      <c r="T472" s="399"/>
      <c r="U472" s="399"/>
      <c r="V472" s="423"/>
      <c r="W472" s="423"/>
      <c r="X472" s="423"/>
      <c r="Y472" s="399"/>
      <c r="Z472" s="399"/>
      <c r="AA472" s="401"/>
      <c r="AB472" s="401"/>
      <c r="AC472" s="401"/>
      <c r="AD472" s="401"/>
      <c r="AE472" s="401"/>
      <c r="AF472" s="401"/>
    </row>
    <row r="473" ht="15.75" customHeight="1">
      <c r="A473" s="436"/>
      <c r="B473" s="399"/>
      <c r="C473" s="572"/>
      <c r="D473" s="572"/>
      <c r="E473" s="572"/>
      <c r="F473" s="399"/>
      <c r="G473" s="399"/>
      <c r="H473" s="399"/>
      <c r="I473" s="413" t="s">
        <v>1599</v>
      </c>
      <c r="J473" s="583">
        <v>7.04709945722327E7</v>
      </c>
      <c r="K473" s="583">
        <v>8392284.519455498</v>
      </c>
      <c r="L473" s="583">
        <v>3.0697253138763543E7</v>
      </c>
      <c r="M473" s="583">
        <v>0.0</v>
      </c>
      <c r="N473" s="583">
        <v>0.0</v>
      </c>
      <c r="O473" s="583">
        <v>0.0</v>
      </c>
      <c r="P473" s="583">
        <v>0.0</v>
      </c>
      <c r="Q473" s="583">
        <v>1.0400066013531938E7</v>
      </c>
      <c r="R473" s="583">
        <v>8399710.013415836</v>
      </c>
      <c r="S473" s="583">
        <v>1.2836030825739951E8</v>
      </c>
      <c r="T473" s="583">
        <v>2.30656E7</v>
      </c>
      <c r="U473" s="583">
        <v>1.5142590825739953E8</v>
      </c>
      <c r="V473" s="418">
        <v>1217053.366115431</v>
      </c>
      <c r="W473" s="418">
        <v>0.0</v>
      </c>
      <c r="X473" s="418">
        <v>163610.754572336</v>
      </c>
      <c r="Y473" s="399"/>
      <c r="Z473" s="399"/>
      <c r="AA473" s="401"/>
      <c r="AB473" s="401"/>
      <c r="AC473" s="401"/>
      <c r="AD473" s="401"/>
      <c r="AE473" s="401"/>
      <c r="AF473" s="401"/>
    </row>
    <row r="474" ht="15.75" customHeight="1">
      <c r="A474" s="436"/>
      <c r="B474" s="399"/>
      <c r="C474" s="572"/>
      <c r="D474" s="572"/>
      <c r="E474" s="572"/>
      <c r="F474" s="399"/>
      <c r="G474" s="399"/>
      <c r="H474" s="399"/>
      <c r="I474" s="413" t="s">
        <v>1600</v>
      </c>
      <c r="J474" s="583">
        <v>1.387136630098645E7</v>
      </c>
      <c r="K474" s="583">
        <v>0.0</v>
      </c>
      <c r="L474" s="583">
        <v>0.0</v>
      </c>
      <c r="M474" s="583">
        <v>0.0</v>
      </c>
      <c r="N474" s="583">
        <v>0.0</v>
      </c>
      <c r="O474" s="583">
        <v>0.0</v>
      </c>
      <c r="P474" s="583">
        <v>0.0</v>
      </c>
      <c r="Q474" s="583">
        <v>1731355.8086245374</v>
      </c>
      <c r="R474" s="583">
        <v>8291875.023272369</v>
      </c>
      <c r="S474" s="583">
        <v>2.389459713288336E7</v>
      </c>
      <c r="T474" s="583">
        <v>3584300.0</v>
      </c>
      <c r="U474" s="583">
        <v>2.747889713288336E7</v>
      </c>
      <c r="V474" s="418">
        <v>346794.776366225</v>
      </c>
      <c r="W474" s="418">
        <v>0.0</v>
      </c>
      <c r="X474" s="418">
        <v>0.0</v>
      </c>
      <c r="Y474" s="399"/>
      <c r="Z474" s="399"/>
      <c r="AA474" s="401"/>
      <c r="AB474" s="401"/>
      <c r="AC474" s="401"/>
      <c r="AD474" s="401"/>
      <c r="AE474" s="401"/>
      <c r="AF474" s="401"/>
    </row>
    <row r="475" ht="15.75" customHeight="1">
      <c r="A475" s="436"/>
      <c r="B475" s="399"/>
      <c r="C475" s="572"/>
      <c r="D475" s="572"/>
      <c r="E475" s="572"/>
      <c r="F475" s="399"/>
      <c r="G475" s="399"/>
      <c r="H475" s="399"/>
      <c r="I475" s="413"/>
      <c r="J475" s="581"/>
      <c r="K475" s="581"/>
      <c r="L475" s="581"/>
      <c r="M475" s="581"/>
      <c r="N475" s="581"/>
      <c r="O475" s="581"/>
      <c r="P475" s="581"/>
      <c r="Q475" s="581"/>
      <c r="R475" s="581"/>
      <c r="S475" s="581"/>
      <c r="T475" s="581"/>
      <c r="U475" s="581"/>
      <c r="V475" s="581"/>
      <c r="W475" s="581"/>
      <c r="X475" s="581"/>
      <c r="Y475" s="399"/>
      <c r="Z475" s="399"/>
      <c r="AA475" s="401"/>
      <c r="AB475" s="401"/>
      <c r="AC475" s="401"/>
      <c r="AD475" s="401"/>
      <c r="AE475" s="401"/>
      <c r="AF475" s="401"/>
    </row>
    <row r="476" ht="15.75" customHeight="1">
      <c r="A476" s="436"/>
      <c r="B476" s="399"/>
      <c r="C476" s="572"/>
      <c r="D476" s="572"/>
      <c r="E476" s="572"/>
      <c r="F476" s="399"/>
      <c r="G476" s="399"/>
      <c r="H476" s="413" t="s">
        <v>1509</v>
      </c>
      <c r="I476" s="399"/>
      <c r="J476" s="581"/>
      <c r="K476" s="581"/>
      <c r="L476" s="581"/>
      <c r="M476" s="581"/>
      <c r="N476" s="581"/>
      <c r="O476" s="581"/>
      <c r="P476" s="581"/>
      <c r="Q476" s="581"/>
      <c r="R476" s="581"/>
      <c r="S476" s="581"/>
      <c r="T476" s="581"/>
      <c r="U476" s="581"/>
      <c r="V476" s="581"/>
      <c r="W476" s="581"/>
      <c r="X476" s="581"/>
      <c r="Y476" s="399"/>
      <c r="Z476" s="399"/>
      <c r="AA476" s="401"/>
      <c r="AB476" s="401"/>
      <c r="AC476" s="401"/>
      <c r="AD476" s="401"/>
      <c r="AE476" s="401"/>
      <c r="AF476" s="401"/>
    </row>
    <row r="477" ht="15.75" customHeight="1">
      <c r="A477" s="436"/>
      <c r="B477" s="399"/>
      <c r="C477" s="572"/>
      <c r="D477" s="572"/>
      <c r="E477" s="572"/>
      <c r="F477" s="399"/>
      <c r="G477" s="399"/>
      <c r="H477" s="399"/>
      <c r="I477" s="413" t="s">
        <v>1506</v>
      </c>
      <c r="J477" s="581">
        <v>7.052201281454039E7</v>
      </c>
      <c r="K477" s="581">
        <v>4.47989479186078E7</v>
      </c>
      <c r="L477" s="581">
        <v>3.394863242688181E7</v>
      </c>
      <c r="M477" s="581">
        <v>908991.977003521</v>
      </c>
      <c r="N477" s="581">
        <v>5557401.117255958</v>
      </c>
      <c r="O477" s="581">
        <v>0.0</v>
      </c>
      <c r="P477" s="581">
        <v>2.692288018153305E7</v>
      </c>
      <c r="Q477" s="581">
        <v>1.0400066013531938E7</v>
      </c>
      <c r="R477" s="581">
        <v>8399710.013415836</v>
      </c>
      <c r="S477" s="581">
        <v>2.014586424627703E8</v>
      </c>
      <c r="T477" s="581">
        <v>4.40347E7</v>
      </c>
      <c r="U477" s="581">
        <v>2.4549334246277034E8</v>
      </c>
      <c r="V477" s="582">
        <v>1217509.366115431</v>
      </c>
      <c r="W477" s="582">
        <v>0.0</v>
      </c>
      <c r="X477" s="582">
        <v>626370.4472263104</v>
      </c>
      <c r="Y477" s="399"/>
      <c r="Z477" s="399"/>
      <c r="AA477" s="401"/>
      <c r="AB477" s="401"/>
      <c r="AC477" s="401"/>
      <c r="AD477" s="401"/>
      <c r="AE477" s="401"/>
      <c r="AF477" s="401"/>
    </row>
    <row r="478" ht="15.75" customHeight="1">
      <c r="A478" s="436"/>
      <c r="B478" s="399"/>
      <c r="C478" s="572"/>
      <c r="D478" s="572"/>
      <c r="E478" s="572"/>
      <c r="F478" s="399"/>
      <c r="G478" s="399"/>
      <c r="H478" s="399"/>
      <c r="I478" s="413" t="s">
        <v>1507</v>
      </c>
      <c r="J478" s="581">
        <v>1.387136630098645E7</v>
      </c>
      <c r="K478" s="581">
        <v>0.0</v>
      </c>
      <c r="L478" s="581">
        <v>0.0</v>
      </c>
      <c r="M478" s="581">
        <v>0.0</v>
      </c>
      <c r="N478" s="581">
        <v>0.0</v>
      </c>
      <c r="O478" s="581">
        <v>0.0</v>
      </c>
      <c r="P478" s="581">
        <v>0.0</v>
      </c>
      <c r="Q478" s="581">
        <v>1731355.8086245374</v>
      </c>
      <c r="R478" s="581">
        <v>8291875.023272369</v>
      </c>
      <c r="S478" s="581">
        <v>2.389459713288336E7</v>
      </c>
      <c r="T478" s="581">
        <v>3584300.0</v>
      </c>
      <c r="U478" s="581">
        <v>2.747889713288336E7</v>
      </c>
      <c r="V478" s="582">
        <v>346794.776366225</v>
      </c>
      <c r="W478" s="582">
        <v>0.0</v>
      </c>
      <c r="X478" s="582">
        <v>0.0</v>
      </c>
      <c r="Y478" s="399"/>
      <c r="Z478" s="399"/>
      <c r="AA478" s="401"/>
      <c r="AB478" s="401"/>
      <c r="AC478" s="401"/>
      <c r="AD478" s="401"/>
      <c r="AE478" s="401"/>
      <c r="AF478" s="401"/>
    </row>
    <row r="479" ht="15.75" customHeight="1">
      <c r="A479" s="436"/>
      <c r="B479" s="399"/>
      <c r="C479" s="572"/>
      <c r="D479" s="572"/>
      <c r="E479" s="572"/>
      <c r="F479" s="399"/>
      <c r="G479" s="399"/>
      <c r="H479" s="399"/>
      <c r="I479" s="413" t="s">
        <v>1585</v>
      </c>
      <c r="J479" s="581">
        <v>0.0</v>
      </c>
      <c r="K479" s="581">
        <v>1.4440360348647837E7</v>
      </c>
      <c r="L479" s="581">
        <v>1221481.786643565</v>
      </c>
      <c r="M479" s="581">
        <v>0.0</v>
      </c>
      <c r="N479" s="581">
        <v>186260.18197005577</v>
      </c>
      <c r="O479" s="581">
        <v>1069978.91349</v>
      </c>
      <c r="P479" s="581">
        <v>0.0</v>
      </c>
      <c r="Q479" s="581">
        <v>0.0</v>
      </c>
      <c r="R479" s="581">
        <v>0.0</v>
      </c>
      <c r="S479" s="581">
        <v>1.691808123075146E7</v>
      </c>
      <c r="T479" s="581">
        <v>3895600.0</v>
      </c>
      <c r="U479" s="581">
        <v>2.081368123075146E7</v>
      </c>
      <c r="V479" s="582">
        <v>0.0</v>
      </c>
      <c r="W479" s="582">
        <v>281382.19394747965</v>
      </c>
      <c r="X479" s="582">
        <v>0.0</v>
      </c>
      <c r="Y479" s="399"/>
      <c r="Z479" s="399"/>
      <c r="AA479" s="401"/>
      <c r="AB479" s="401"/>
      <c r="AC479" s="401"/>
      <c r="AD479" s="401"/>
      <c r="AE479" s="401"/>
      <c r="AF479" s="401"/>
    </row>
    <row r="480" ht="15.75" customHeight="1">
      <c r="A480" s="436"/>
      <c r="B480" s="399"/>
      <c r="C480" s="572"/>
      <c r="D480" s="572"/>
      <c r="E480" s="572"/>
      <c r="F480" s="399"/>
      <c r="G480" s="399"/>
      <c r="H480" s="399"/>
      <c r="I480" s="413"/>
      <c r="J480" s="581"/>
      <c r="K480" s="581"/>
      <c r="L480" s="581"/>
      <c r="M480" s="581"/>
      <c r="N480" s="581"/>
      <c r="O480" s="581"/>
      <c r="P480" s="581"/>
      <c r="Q480" s="581"/>
      <c r="R480" s="581"/>
      <c r="S480" s="581"/>
      <c r="T480" s="581"/>
      <c r="U480" s="581"/>
      <c r="V480" s="581"/>
      <c r="W480" s="581"/>
      <c r="X480" s="581"/>
      <c r="Y480" s="399"/>
      <c r="Z480" s="399"/>
      <c r="AA480" s="401"/>
      <c r="AB480" s="401"/>
      <c r="AC480" s="401"/>
      <c r="AD480" s="401"/>
      <c r="AE480" s="401"/>
      <c r="AF480" s="401"/>
    </row>
    <row r="481" ht="15.75" customHeight="1">
      <c r="A481" s="436"/>
      <c r="B481" s="399"/>
      <c r="C481" s="572"/>
      <c r="D481" s="572"/>
      <c r="E481" s="572"/>
      <c r="F481" s="399"/>
      <c r="G481" s="399"/>
      <c r="H481" s="399"/>
      <c r="I481" s="413"/>
      <c r="J481" s="471" t="s">
        <v>776</v>
      </c>
      <c r="K481" s="471" t="s">
        <v>776</v>
      </c>
      <c r="L481" s="471" t="s">
        <v>776</v>
      </c>
      <c r="M481" s="471" t="s">
        <v>776</v>
      </c>
      <c r="N481" s="471" t="s">
        <v>776</v>
      </c>
      <c r="O481" s="471" t="s">
        <v>776</v>
      </c>
      <c r="P481" s="471" t="s">
        <v>776</v>
      </c>
      <c r="Q481" s="471" t="s">
        <v>776</v>
      </c>
      <c r="R481" s="471" t="s">
        <v>776</v>
      </c>
      <c r="S481" s="471" t="s">
        <v>776</v>
      </c>
      <c r="T481" s="471" t="s">
        <v>776</v>
      </c>
      <c r="U481" s="471" t="s">
        <v>776</v>
      </c>
      <c r="V481" s="471" t="s">
        <v>776</v>
      </c>
      <c r="W481" s="471" t="s">
        <v>776</v>
      </c>
      <c r="X481" s="471" t="s">
        <v>776</v>
      </c>
      <c r="Y481" s="399"/>
      <c r="Z481" s="399"/>
      <c r="AA481" s="401"/>
      <c r="AB481" s="401"/>
      <c r="AC481" s="401"/>
      <c r="AD481" s="401"/>
      <c r="AE481" s="401"/>
      <c r="AF481" s="401"/>
    </row>
    <row r="482" ht="15.75" customHeight="1">
      <c r="A482" s="413" t="s">
        <v>1602</v>
      </c>
      <c r="B482" s="399"/>
      <c r="C482" s="572"/>
      <c r="D482" s="572"/>
      <c r="E482" s="572"/>
      <c r="F482" s="399"/>
      <c r="G482" s="399"/>
      <c r="H482" s="413"/>
      <c r="I482" s="399"/>
      <c r="J482" s="471"/>
      <c r="K482" s="471"/>
      <c r="L482" s="471"/>
      <c r="M482" s="471"/>
      <c r="N482" s="471"/>
      <c r="O482" s="471"/>
      <c r="P482" s="471"/>
      <c r="Q482" s="471"/>
      <c r="R482" s="471"/>
      <c r="S482" s="471"/>
      <c r="T482" s="471"/>
      <c r="U482" s="471"/>
      <c r="V482" s="506"/>
      <c r="W482" s="506"/>
      <c r="X482" s="506"/>
      <c r="Y482" s="399"/>
      <c r="Z482" s="399"/>
      <c r="AA482" s="401"/>
      <c r="AB482" s="401"/>
      <c r="AC482" s="401"/>
      <c r="AD482" s="401"/>
      <c r="AE482" s="401"/>
      <c r="AF482" s="401"/>
    </row>
    <row r="483" ht="15.75" customHeight="1">
      <c r="A483" s="436"/>
      <c r="B483" s="399"/>
      <c r="C483" s="572"/>
      <c r="D483" s="572"/>
      <c r="E483" s="572"/>
      <c r="F483" s="399"/>
      <c r="G483" s="399"/>
      <c r="H483" s="413" t="s">
        <v>1406</v>
      </c>
      <c r="I483" s="399"/>
      <c r="J483" s="471"/>
      <c r="K483" s="471"/>
      <c r="L483" s="471"/>
      <c r="M483" s="471"/>
      <c r="N483" s="471"/>
      <c r="O483" s="471"/>
      <c r="P483" s="471"/>
      <c r="Q483" s="471"/>
      <c r="R483" s="471"/>
      <c r="S483" s="471"/>
      <c r="T483" s="471"/>
      <c r="U483" s="471"/>
      <c r="V483" s="506"/>
      <c r="W483" s="506"/>
      <c r="X483" s="506"/>
      <c r="Y483" s="399"/>
      <c r="Z483" s="399"/>
      <c r="AA483" s="401"/>
      <c r="AB483" s="401"/>
      <c r="AC483" s="401"/>
      <c r="AD483" s="401"/>
      <c r="AE483" s="401"/>
      <c r="AF483" s="401"/>
    </row>
    <row r="484" ht="15.75" customHeight="1">
      <c r="A484" s="436"/>
      <c r="B484" s="399"/>
      <c r="C484" s="572"/>
      <c r="D484" s="572"/>
      <c r="E484" s="572"/>
      <c r="F484" s="399"/>
      <c r="G484" s="399"/>
      <c r="H484" s="399"/>
      <c r="I484" s="399"/>
      <c r="J484" s="471"/>
      <c r="K484" s="471"/>
      <c r="L484" s="471"/>
      <c r="M484" s="471"/>
      <c r="N484" s="471"/>
      <c r="O484" s="471"/>
      <c r="P484" s="471"/>
      <c r="Q484" s="471"/>
      <c r="R484" s="471"/>
      <c r="S484" s="471"/>
      <c r="T484" s="471"/>
      <c r="U484" s="471"/>
      <c r="V484" s="506"/>
      <c r="W484" s="506"/>
      <c r="X484" s="506"/>
      <c r="Y484" s="399"/>
      <c r="Z484" s="399"/>
      <c r="AA484" s="401"/>
      <c r="AB484" s="401"/>
      <c r="AC484" s="401"/>
      <c r="AD484" s="401"/>
      <c r="AE484" s="401"/>
      <c r="AF484" s="401"/>
    </row>
    <row r="485" ht="15.75" customHeight="1">
      <c r="A485" s="436"/>
      <c r="B485" s="399"/>
      <c r="C485" s="572"/>
      <c r="D485" s="572"/>
      <c r="E485" s="572"/>
      <c r="F485" s="399"/>
      <c r="G485" s="399"/>
      <c r="H485" s="399"/>
      <c r="I485" s="399"/>
      <c r="J485" s="471"/>
      <c r="K485" s="471"/>
      <c r="L485" s="471"/>
      <c r="M485" s="471"/>
      <c r="N485" s="471"/>
      <c r="O485" s="471"/>
      <c r="P485" s="471"/>
      <c r="Q485" s="471"/>
      <c r="R485" s="471"/>
      <c r="S485" s="471"/>
      <c r="T485" s="471"/>
      <c r="U485" s="471"/>
      <c r="V485" s="506"/>
      <c r="W485" s="506"/>
      <c r="X485" s="506"/>
      <c r="Y485" s="399"/>
      <c r="Z485" s="399"/>
      <c r="AA485" s="401"/>
      <c r="AB485" s="401"/>
      <c r="AC485" s="401"/>
      <c r="AD485" s="401"/>
      <c r="AE485" s="401"/>
      <c r="AF485" s="401"/>
    </row>
    <row r="486" ht="15.75" customHeight="1">
      <c r="A486" s="436"/>
      <c r="B486" s="399"/>
      <c r="C486" s="572"/>
      <c r="D486" s="572"/>
      <c r="E486" s="572"/>
      <c r="F486" s="399"/>
      <c r="G486" s="399"/>
      <c r="H486" s="577"/>
      <c r="I486" s="577"/>
      <c r="J486" s="471"/>
      <c r="K486" s="471"/>
      <c r="L486" s="471"/>
      <c r="M486" s="471"/>
      <c r="N486" s="471"/>
      <c r="O486" s="471"/>
      <c r="P486" s="471"/>
      <c r="Q486" s="471"/>
      <c r="R486" s="471"/>
      <c r="S486" s="471"/>
      <c r="T486" s="471"/>
      <c r="U486" s="471"/>
      <c r="V486" s="506"/>
      <c r="W486" s="506"/>
      <c r="X486" s="506"/>
      <c r="Y486" s="399"/>
      <c r="Z486" s="399"/>
      <c r="AA486" s="401"/>
      <c r="AB486" s="401"/>
      <c r="AC486" s="401"/>
      <c r="AD486" s="401"/>
      <c r="AE486" s="401"/>
      <c r="AF486" s="401"/>
    </row>
    <row r="487" ht="15.75" customHeight="1">
      <c r="A487" s="578"/>
      <c r="B487" s="413"/>
      <c r="C487" s="579"/>
      <c r="D487" s="579"/>
      <c r="E487" s="579"/>
      <c r="F487" s="413"/>
      <c r="G487" s="413"/>
      <c r="H487" s="413" t="s">
        <v>1421</v>
      </c>
      <c r="I487" s="580"/>
      <c r="J487" s="581">
        <v>0.0</v>
      </c>
      <c r="K487" s="581">
        <v>0.0</v>
      </c>
      <c r="L487" s="581">
        <v>0.0</v>
      </c>
      <c r="M487" s="581">
        <v>0.0</v>
      </c>
      <c r="N487" s="581">
        <v>0.0</v>
      </c>
      <c r="O487" s="581">
        <v>0.0</v>
      </c>
      <c r="P487" s="581">
        <v>0.0</v>
      </c>
      <c r="Q487" s="581">
        <v>0.0</v>
      </c>
      <c r="R487" s="581">
        <v>0.0</v>
      </c>
      <c r="S487" s="581">
        <v>0.0</v>
      </c>
      <c r="T487" s="581">
        <v>0.0</v>
      </c>
      <c r="U487" s="581">
        <v>0.0</v>
      </c>
      <c r="V487" s="582">
        <v>0.0</v>
      </c>
      <c r="W487" s="582">
        <v>0.0</v>
      </c>
      <c r="X487" s="582">
        <v>0.0</v>
      </c>
      <c r="Y487" s="413"/>
      <c r="Z487" s="413"/>
      <c r="AA487" s="419"/>
      <c r="AB487" s="419"/>
      <c r="AC487" s="419"/>
      <c r="AD487" s="419"/>
      <c r="AE487" s="419"/>
      <c r="AF487" s="419"/>
    </row>
    <row r="488" ht="15.75" customHeight="1">
      <c r="A488" s="436"/>
      <c r="B488" s="399"/>
      <c r="C488" s="572"/>
      <c r="D488" s="572"/>
      <c r="E488" s="572"/>
      <c r="F488" s="399"/>
      <c r="G488" s="399"/>
      <c r="H488" s="577"/>
      <c r="I488" s="577"/>
      <c r="J488" s="471"/>
      <c r="K488" s="471"/>
      <c r="L488" s="471"/>
      <c r="M488" s="471"/>
      <c r="N488" s="471"/>
      <c r="O488" s="471"/>
      <c r="P488" s="471"/>
      <c r="Q488" s="471"/>
      <c r="R488" s="471"/>
      <c r="S488" s="471"/>
      <c r="T488" s="471"/>
      <c r="U488" s="471"/>
      <c r="V488" s="506"/>
      <c r="W488" s="506"/>
      <c r="X488" s="506"/>
      <c r="Y488" s="399"/>
      <c r="Z488" s="399"/>
      <c r="AA488" s="401"/>
      <c r="AB488" s="401"/>
      <c r="AC488" s="401"/>
      <c r="AD488" s="401"/>
      <c r="AE488" s="401"/>
      <c r="AF488" s="401"/>
    </row>
    <row r="489" ht="15.75" customHeight="1">
      <c r="A489" s="436"/>
      <c r="B489" s="399"/>
      <c r="C489" s="572"/>
      <c r="D489" s="572"/>
      <c r="E489" s="572"/>
      <c r="F489" s="399"/>
      <c r="G489" s="399"/>
      <c r="H489" s="577"/>
      <c r="I489" s="577"/>
      <c r="J489" s="471"/>
      <c r="K489" s="471"/>
      <c r="L489" s="471"/>
      <c r="M489" s="471"/>
      <c r="N489" s="471"/>
      <c r="O489" s="471"/>
      <c r="P489" s="471"/>
      <c r="Q489" s="471"/>
      <c r="R489" s="471"/>
      <c r="S489" s="471"/>
      <c r="T489" s="471"/>
      <c r="U489" s="471"/>
      <c r="V489" s="506"/>
      <c r="W489" s="506"/>
      <c r="X489" s="506"/>
      <c r="Y489" s="399"/>
      <c r="Z489" s="399"/>
      <c r="AA489" s="401"/>
      <c r="AB489" s="401"/>
      <c r="AC489" s="401"/>
      <c r="AD489" s="401"/>
      <c r="AE489" s="401"/>
      <c r="AF489" s="401"/>
    </row>
    <row r="490" ht="15.75" customHeight="1">
      <c r="A490" s="436"/>
      <c r="B490" s="399"/>
      <c r="C490" s="572"/>
      <c r="D490" s="572"/>
      <c r="E490" s="572"/>
      <c r="F490" s="399"/>
      <c r="G490" s="399"/>
      <c r="H490" s="580" t="s">
        <v>1422</v>
      </c>
      <c r="I490" s="577"/>
      <c r="J490" s="471"/>
      <c r="K490" s="471"/>
      <c r="L490" s="471"/>
      <c r="M490" s="471"/>
      <c r="N490" s="471"/>
      <c r="O490" s="471"/>
      <c r="P490" s="471"/>
      <c r="Q490" s="471"/>
      <c r="R490" s="471"/>
      <c r="S490" s="471"/>
      <c r="T490" s="471"/>
      <c r="U490" s="471"/>
      <c r="V490" s="506"/>
      <c r="W490" s="506"/>
      <c r="X490" s="506"/>
      <c r="Y490" s="399"/>
      <c r="Z490" s="399"/>
      <c r="AA490" s="401"/>
      <c r="AB490" s="401"/>
      <c r="AC490" s="401"/>
      <c r="AD490" s="401"/>
      <c r="AE490" s="401"/>
      <c r="AF490" s="401"/>
    </row>
    <row r="491" ht="15.75" customHeight="1">
      <c r="A491" s="436"/>
      <c r="B491" s="399"/>
      <c r="C491" s="572"/>
      <c r="D491" s="572"/>
      <c r="E491" s="572"/>
      <c r="F491" s="399"/>
      <c r="G491" s="399"/>
      <c r="H491" s="577"/>
      <c r="I491" s="577"/>
      <c r="J491" s="471"/>
      <c r="K491" s="471"/>
      <c r="L491" s="471"/>
      <c r="M491" s="471"/>
      <c r="N491" s="471"/>
      <c r="O491" s="471"/>
      <c r="P491" s="471"/>
      <c r="Q491" s="471"/>
      <c r="R491" s="471"/>
      <c r="S491" s="471"/>
      <c r="T491" s="471"/>
      <c r="U491" s="471"/>
      <c r="V491" s="506"/>
      <c r="W491" s="506"/>
      <c r="X491" s="506"/>
      <c r="Y491" s="399"/>
      <c r="Z491" s="399"/>
      <c r="AA491" s="401"/>
      <c r="AB491" s="401"/>
      <c r="AC491" s="401"/>
      <c r="AD491" s="401"/>
      <c r="AE491" s="401"/>
      <c r="AF491" s="401"/>
    </row>
    <row r="492" ht="15.75" customHeight="1">
      <c r="A492" s="436">
        <v>5.0</v>
      </c>
      <c r="B492" s="436" t="s">
        <v>1423</v>
      </c>
      <c r="C492" s="572">
        <v>1.0</v>
      </c>
      <c r="D492" s="572"/>
      <c r="E492" s="572"/>
      <c r="F492" s="399"/>
      <c r="G492" s="399"/>
      <c r="H492" s="577"/>
      <c r="I492" s="399" t="s">
        <v>1424</v>
      </c>
      <c r="J492" s="471">
        <v>2534302.8449144894</v>
      </c>
      <c r="K492" s="471"/>
      <c r="L492" s="471"/>
      <c r="M492" s="471"/>
      <c r="N492" s="471"/>
      <c r="O492" s="471"/>
      <c r="P492" s="471"/>
      <c r="Q492" s="471"/>
      <c r="R492" s="471"/>
      <c r="S492" s="471">
        <v>2534302.8449144894</v>
      </c>
      <c r="T492" s="471">
        <v>380100.0</v>
      </c>
      <c r="U492" s="471">
        <v>2914402.8449144894</v>
      </c>
      <c r="V492" s="506">
        <v>44551.65663673201</v>
      </c>
      <c r="W492" s="506"/>
      <c r="X492" s="506"/>
      <c r="Y492" s="399"/>
      <c r="Z492" s="399"/>
      <c r="AA492" s="401"/>
      <c r="AB492" s="401"/>
      <c r="AC492" s="401"/>
      <c r="AD492" s="401"/>
      <c r="AE492" s="401"/>
      <c r="AF492" s="401"/>
    </row>
    <row r="493" ht="15.75" customHeight="1">
      <c r="A493" s="436">
        <v>5.0</v>
      </c>
      <c r="B493" s="436" t="s">
        <v>1423</v>
      </c>
      <c r="C493" s="572">
        <v>1.0</v>
      </c>
      <c r="D493" s="572"/>
      <c r="E493" s="572"/>
      <c r="F493" s="399"/>
      <c r="G493" s="399"/>
      <c r="H493" s="577"/>
      <c r="I493" s="399" t="s">
        <v>1425</v>
      </c>
      <c r="J493" s="471">
        <v>1142375.6513612971</v>
      </c>
      <c r="K493" s="471"/>
      <c r="L493" s="471"/>
      <c r="M493" s="471"/>
      <c r="N493" s="471"/>
      <c r="O493" s="471"/>
      <c r="P493" s="471"/>
      <c r="Q493" s="471"/>
      <c r="R493" s="471"/>
      <c r="S493" s="471">
        <v>1142375.6513612971</v>
      </c>
      <c r="T493" s="471">
        <v>171400.0</v>
      </c>
      <c r="U493" s="471">
        <v>1313775.6513612971</v>
      </c>
      <c r="V493" s="506">
        <v>40643.61658087833</v>
      </c>
      <c r="W493" s="506"/>
      <c r="X493" s="506"/>
      <c r="Y493" s="399"/>
      <c r="Z493" s="399"/>
      <c r="AA493" s="401"/>
      <c r="AB493" s="401"/>
      <c r="AC493" s="401"/>
      <c r="AD493" s="401"/>
      <c r="AE493" s="401"/>
      <c r="AF493" s="401"/>
    </row>
    <row r="494" ht="15.75" customHeight="1">
      <c r="A494" s="436">
        <v>5.0</v>
      </c>
      <c r="B494" s="436" t="s">
        <v>1423</v>
      </c>
      <c r="C494" s="572">
        <v>1.0</v>
      </c>
      <c r="D494" s="572"/>
      <c r="E494" s="572"/>
      <c r="F494" s="399"/>
      <c r="G494" s="399"/>
      <c r="H494" s="577"/>
      <c r="I494" s="399" t="s">
        <v>1493</v>
      </c>
      <c r="J494" s="471"/>
      <c r="K494" s="471"/>
      <c r="L494" s="471">
        <v>109483.6507739177</v>
      </c>
      <c r="M494" s="471"/>
      <c r="N494" s="471"/>
      <c r="O494" s="471"/>
      <c r="P494" s="471"/>
      <c r="Q494" s="471"/>
      <c r="R494" s="471"/>
      <c r="S494" s="471">
        <v>109483.6507739177</v>
      </c>
      <c r="T494" s="471">
        <v>27400.0</v>
      </c>
      <c r="U494" s="471">
        <v>136883.6507739177</v>
      </c>
      <c r="V494" s="506">
        <v>40643.61658087833</v>
      </c>
      <c r="W494" s="506"/>
      <c r="X494" s="506"/>
      <c r="Y494" s="399"/>
      <c r="Z494" s="399"/>
      <c r="AA494" s="401"/>
      <c r="AB494" s="401"/>
      <c r="AC494" s="401"/>
      <c r="AD494" s="401"/>
      <c r="AE494" s="401"/>
      <c r="AF494" s="401"/>
    </row>
    <row r="495" ht="15.75" customHeight="1">
      <c r="A495" s="436">
        <v>5.0</v>
      </c>
      <c r="B495" s="436" t="s">
        <v>1423</v>
      </c>
      <c r="C495" s="572">
        <v>1.0</v>
      </c>
      <c r="D495" s="572"/>
      <c r="E495" s="572"/>
      <c r="F495" s="399"/>
      <c r="G495" s="399"/>
      <c r="H495" s="399" t="s">
        <v>776</v>
      </c>
      <c r="I495" s="399" t="s">
        <v>153</v>
      </c>
      <c r="J495" s="471"/>
      <c r="K495" s="471"/>
      <c r="L495" s="471">
        <v>0.0</v>
      </c>
      <c r="M495" s="471"/>
      <c r="N495" s="471"/>
      <c r="O495" s="471"/>
      <c r="P495" s="471"/>
      <c r="Q495" s="471"/>
      <c r="R495" s="471"/>
      <c r="S495" s="471">
        <v>0.0</v>
      </c>
      <c r="T495" s="471">
        <v>0.0</v>
      </c>
      <c r="U495" s="471">
        <v>0.0</v>
      </c>
      <c r="V495" s="506"/>
      <c r="W495" s="506"/>
      <c r="X495" s="506"/>
      <c r="Y495" s="399"/>
      <c r="Z495" s="399"/>
      <c r="AA495" s="401"/>
      <c r="AB495" s="401"/>
      <c r="AC495" s="401"/>
      <c r="AD495" s="401"/>
      <c r="AE495" s="401"/>
      <c r="AF495" s="401"/>
    </row>
    <row r="496" ht="15.75" customHeight="1">
      <c r="A496" s="436">
        <v>5.0</v>
      </c>
      <c r="B496" s="436" t="s">
        <v>1423</v>
      </c>
      <c r="C496" s="572">
        <v>1.0</v>
      </c>
      <c r="D496" s="572"/>
      <c r="E496" s="572"/>
      <c r="F496" s="399"/>
      <c r="G496" s="399"/>
      <c r="H496" s="399"/>
      <c r="I496" s="399" t="s">
        <v>1426</v>
      </c>
      <c r="J496" s="471"/>
      <c r="K496" s="471"/>
      <c r="L496" s="471"/>
      <c r="M496" s="471"/>
      <c r="N496" s="471"/>
      <c r="O496" s="471"/>
      <c r="P496" s="471"/>
      <c r="Q496" s="471"/>
      <c r="R496" s="471">
        <v>300624.2470704195</v>
      </c>
      <c r="S496" s="471">
        <v>300624.2470704195</v>
      </c>
      <c r="T496" s="471">
        <v>45100.0</v>
      </c>
      <c r="U496" s="471">
        <v>345724.2470704195</v>
      </c>
      <c r="V496" s="506"/>
      <c r="W496" s="506"/>
      <c r="X496" s="506"/>
      <c r="Y496" s="399"/>
      <c r="Z496" s="399"/>
      <c r="AA496" s="401"/>
      <c r="AB496" s="401"/>
      <c r="AC496" s="401"/>
      <c r="AD496" s="401"/>
      <c r="AE496" s="401"/>
      <c r="AF496" s="401"/>
    </row>
    <row r="497" ht="15.75" customHeight="1">
      <c r="A497" s="436">
        <v>5.0</v>
      </c>
      <c r="B497" s="436" t="s">
        <v>1423</v>
      </c>
      <c r="C497" s="572">
        <v>1.0</v>
      </c>
      <c r="D497" s="572"/>
      <c r="E497" s="572"/>
      <c r="F497" s="399"/>
      <c r="G497" s="399"/>
      <c r="H497" s="399"/>
      <c r="I497" s="399" t="s">
        <v>1427</v>
      </c>
      <c r="J497" s="471"/>
      <c r="K497" s="471"/>
      <c r="L497" s="471">
        <v>0.0</v>
      </c>
      <c r="M497" s="471"/>
      <c r="N497" s="471"/>
      <c r="O497" s="471"/>
      <c r="P497" s="471"/>
      <c r="Q497" s="471"/>
      <c r="R497" s="471"/>
      <c r="S497" s="471">
        <v>0.0</v>
      </c>
      <c r="T497" s="471">
        <v>0.0</v>
      </c>
      <c r="U497" s="471">
        <v>0.0</v>
      </c>
      <c r="V497" s="506"/>
      <c r="W497" s="506"/>
      <c r="X497" s="506"/>
      <c r="Y497" s="399"/>
      <c r="Z497" s="399"/>
      <c r="AA497" s="401"/>
      <c r="AB497" s="401"/>
      <c r="AC497" s="401"/>
      <c r="AD497" s="401"/>
      <c r="AE497" s="401"/>
      <c r="AF497" s="401"/>
    </row>
    <row r="498" ht="15.75" customHeight="1">
      <c r="A498" s="436">
        <v>5.0</v>
      </c>
      <c r="B498" s="436" t="s">
        <v>1423</v>
      </c>
      <c r="C498" s="572">
        <v>1.0</v>
      </c>
      <c r="D498" s="572"/>
      <c r="E498" s="572"/>
      <c r="F498" s="399"/>
      <c r="G498" s="399"/>
      <c r="H498" s="399"/>
      <c r="I498" s="399" t="s">
        <v>1428</v>
      </c>
      <c r="J498" s="471"/>
      <c r="K498" s="471"/>
      <c r="L498" s="471"/>
      <c r="M498" s="471"/>
      <c r="N498" s="471"/>
      <c r="O498" s="471"/>
      <c r="P498" s="471"/>
      <c r="Q498" s="471"/>
      <c r="R498" s="471">
        <v>654923.8261143358</v>
      </c>
      <c r="S498" s="471">
        <v>654923.8261143358</v>
      </c>
      <c r="T498" s="471">
        <v>98200.0</v>
      </c>
      <c r="U498" s="471">
        <v>753123.8261143358</v>
      </c>
      <c r="V498" s="506"/>
      <c r="W498" s="506"/>
      <c r="X498" s="506"/>
      <c r="Y498" s="399"/>
      <c r="Z498" s="399"/>
      <c r="AA498" s="401"/>
      <c r="AB498" s="401"/>
      <c r="AC498" s="401"/>
      <c r="AD498" s="401"/>
      <c r="AE498" s="401"/>
      <c r="AF498" s="401"/>
    </row>
    <row r="499" ht="15.75" customHeight="1">
      <c r="A499" s="436">
        <v>5.0</v>
      </c>
      <c r="B499" s="436" t="s">
        <v>1423</v>
      </c>
      <c r="C499" s="572">
        <v>1.0</v>
      </c>
      <c r="D499" s="572"/>
      <c r="E499" s="572"/>
      <c r="F499" s="399"/>
      <c r="G499" s="399"/>
      <c r="H499" s="399"/>
      <c r="I499" s="399" t="s">
        <v>1429</v>
      </c>
      <c r="J499" s="471"/>
      <c r="K499" s="471">
        <v>0.0</v>
      </c>
      <c r="L499" s="471"/>
      <c r="M499" s="471"/>
      <c r="N499" s="471"/>
      <c r="O499" s="471"/>
      <c r="P499" s="471"/>
      <c r="Q499" s="471"/>
      <c r="R499" s="471"/>
      <c r="S499" s="471">
        <v>0.0</v>
      </c>
      <c r="T499" s="471">
        <v>0.0</v>
      </c>
      <c r="U499" s="471">
        <v>0.0</v>
      </c>
      <c r="V499" s="506"/>
      <c r="W499" s="506"/>
      <c r="X499" s="506"/>
      <c r="Y499" s="399"/>
      <c r="Z499" s="399"/>
      <c r="AA499" s="401"/>
      <c r="AB499" s="401"/>
      <c r="AC499" s="401"/>
      <c r="AD499" s="401"/>
      <c r="AE499" s="401"/>
      <c r="AF499" s="401"/>
    </row>
    <row r="500" ht="15.75" customHeight="1">
      <c r="A500" s="436">
        <v>5.0</v>
      </c>
      <c r="B500" s="436" t="s">
        <v>1423</v>
      </c>
      <c r="C500" s="572">
        <v>1.0</v>
      </c>
      <c r="D500" s="572"/>
      <c r="E500" s="572"/>
      <c r="F500" s="399"/>
      <c r="G500" s="399"/>
      <c r="H500" s="399"/>
      <c r="I500" s="399" t="s">
        <v>1430</v>
      </c>
      <c r="J500" s="471"/>
      <c r="K500" s="471"/>
      <c r="L500" s="471"/>
      <c r="M500" s="471"/>
      <c r="N500" s="471"/>
      <c r="O500" s="471"/>
      <c r="P500" s="471"/>
      <c r="Q500" s="471">
        <v>25365.06303787927</v>
      </c>
      <c r="R500" s="471"/>
      <c r="S500" s="471">
        <v>25365.06303787927</v>
      </c>
      <c r="T500" s="471">
        <v>3800.0</v>
      </c>
      <c r="U500" s="471">
        <v>29165.06303787927</v>
      </c>
      <c r="V500" s="506"/>
      <c r="W500" s="506"/>
      <c r="X500" s="506"/>
      <c r="Y500" s="399"/>
      <c r="Z500" s="399"/>
      <c r="AA500" s="401"/>
      <c r="AB500" s="401"/>
      <c r="AC500" s="401"/>
      <c r="AD500" s="401"/>
      <c r="AE500" s="401"/>
      <c r="AF500" s="401"/>
    </row>
    <row r="501" ht="15.75" customHeight="1">
      <c r="A501" s="436">
        <v>5.0</v>
      </c>
      <c r="B501" s="436" t="s">
        <v>1423</v>
      </c>
      <c r="C501" s="572">
        <v>1.0</v>
      </c>
      <c r="D501" s="572"/>
      <c r="E501" s="572"/>
      <c r="F501" s="399"/>
      <c r="G501" s="399"/>
      <c r="H501" s="399"/>
      <c r="I501" s="399" t="s">
        <v>1431</v>
      </c>
      <c r="J501" s="471"/>
      <c r="K501" s="471"/>
      <c r="L501" s="471">
        <v>0.0</v>
      </c>
      <c r="M501" s="471"/>
      <c r="N501" s="471"/>
      <c r="O501" s="471"/>
      <c r="P501" s="471"/>
      <c r="Q501" s="471"/>
      <c r="R501" s="471"/>
      <c r="S501" s="471">
        <v>0.0</v>
      </c>
      <c r="T501" s="471">
        <v>0.0</v>
      </c>
      <c r="U501" s="471">
        <v>0.0</v>
      </c>
      <c r="V501" s="506"/>
      <c r="W501" s="506"/>
      <c r="X501" s="506"/>
      <c r="Y501" s="399"/>
      <c r="Z501" s="399"/>
      <c r="AA501" s="401"/>
      <c r="AB501" s="401"/>
      <c r="AC501" s="401"/>
      <c r="AD501" s="401"/>
      <c r="AE501" s="401"/>
      <c r="AF501" s="401"/>
    </row>
    <row r="502" ht="15.75" customHeight="1">
      <c r="A502" s="436">
        <v>5.0</v>
      </c>
      <c r="B502" s="436" t="s">
        <v>1423</v>
      </c>
      <c r="C502" s="572">
        <v>1.0</v>
      </c>
      <c r="D502" s="572"/>
      <c r="E502" s="572"/>
      <c r="F502" s="399"/>
      <c r="G502" s="399"/>
      <c r="H502" s="399"/>
      <c r="I502" s="399" t="s">
        <v>1432</v>
      </c>
      <c r="J502" s="471"/>
      <c r="K502" s="471"/>
      <c r="L502" s="471">
        <v>0.0</v>
      </c>
      <c r="M502" s="471"/>
      <c r="N502" s="471"/>
      <c r="O502" s="471"/>
      <c r="P502" s="471"/>
      <c r="Q502" s="471"/>
      <c r="R502" s="471"/>
      <c r="S502" s="471">
        <v>0.0</v>
      </c>
      <c r="T502" s="471">
        <v>0.0</v>
      </c>
      <c r="U502" s="471">
        <v>0.0</v>
      </c>
      <c r="V502" s="506"/>
      <c r="W502" s="506"/>
      <c r="X502" s="506"/>
      <c r="Y502" s="399"/>
      <c r="Z502" s="399"/>
      <c r="AA502" s="401"/>
      <c r="AB502" s="401"/>
      <c r="AC502" s="401"/>
      <c r="AD502" s="401"/>
      <c r="AE502" s="401"/>
      <c r="AF502" s="401"/>
    </row>
    <row r="503" ht="15.75" customHeight="1">
      <c r="A503" s="436"/>
      <c r="B503" s="399"/>
      <c r="C503" s="572"/>
      <c r="D503" s="572"/>
      <c r="E503" s="572"/>
      <c r="F503" s="399"/>
      <c r="G503" s="399"/>
      <c r="H503" s="399"/>
      <c r="I503" s="399"/>
      <c r="J503" s="471"/>
      <c r="K503" s="471"/>
      <c r="L503" s="471"/>
      <c r="M503" s="471"/>
      <c r="N503" s="471"/>
      <c r="O503" s="471"/>
      <c r="P503" s="471"/>
      <c r="Q503" s="471"/>
      <c r="R503" s="471"/>
      <c r="S503" s="471"/>
      <c r="T503" s="471"/>
      <c r="U503" s="471"/>
      <c r="V503" s="506"/>
      <c r="W503" s="506"/>
      <c r="X503" s="506"/>
      <c r="Y503" s="399"/>
      <c r="Z503" s="399"/>
      <c r="AA503" s="401"/>
      <c r="AB503" s="401"/>
      <c r="AC503" s="401"/>
      <c r="AD503" s="401"/>
      <c r="AE503" s="401"/>
      <c r="AF503" s="401"/>
    </row>
    <row r="504" ht="15.75" customHeight="1">
      <c r="A504" s="578"/>
      <c r="B504" s="413"/>
      <c r="C504" s="579"/>
      <c r="D504" s="579"/>
      <c r="E504" s="579"/>
      <c r="F504" s="413"/>
      <c r="G504" s="413"/>
      <c r="H504" s="580" t="s">
        <v>1433</v>
      </c>
      <c r="I504" s="413"/>
      <c r="J504" s="581">
        <v>3676678.4962757863</v>
      </c>
      <c r="K504" s="581">
        <v>0.0</v>
      </c>
      <c r="L504" s="581">
        <v>109483.6507739177</v>
      </c>
      <c r="M504" s="581">
        <v>0.0</v>
      </c>
      <c r="N504" s="581">
        <v>0.0</v>
      </c>
      <c r="O504" s="581">
        <v>0.0</v>
      </c>
      <c r="P504" s="581">
        <v>0.0</v>
      </c>
      <c r="Q504" s="581">
        <v>25365.06303787927</v>
      </c>
      <c r="R504" s="581">
        <v>955548.0731847553</v>
      </c>
      <c r="S504" s="581">
        <v>4767075.283272338</v>
      </c>
      <c r="T504" s="581">
        <v>726000.0</v>
      </c>
      <c r="U504" s="581">
        <v>5493075.283272338</v>
      </c>
      <c r="V504" s="582">
        <v>125838.88979848867</v>
      </c>
      <c r="W504" s="582">
        <v>0.0</v>
      </c>
      <c r="X504" s="582">
        <v>0.0</v>
      </c>
      <c r="Y504" s="413"/>
      <c r="Z504" s="413"/>
      <c r="AA504" s="419"/>
      <c r="AB504" s="419"/>
      <c r="AC504" s="419"/>
      <c r="AD504" s="419"/>
      <c r="AE504" s="419"/>
      <c r="AF504" s="419"/>
    </row>
    <row r="505" ht="15.75" customHeight="1">
      <c r="A505" s="436"/>
      <c r="B505" s="399"/>
      <c r="C505" s="572"/>
      <c r="D505" s="572"/>
      <c r="E505" s="572"/>
      <c r="F505" s="399"/>
      <c r="G505" s="399"/>
      <c r="H505" s="399"/>
      <c r="I505" s="399"/>
      <c r="J505" s="471"/>
      <c r="K505" s="471"/>
      <c r="L505" s="471"/>
      <c r="M505" s="471"/>
      <c r="N505" s="471"/>
      <c r="O505" s="471"/>
      <c r="P505" s="471"/>
      <c r="Q505" s="471"/>
      <c r="R505" s="471"/>
      <c r="S505" s="471"/>
      <c r="T505" s="471"/>
      <c r="U505" s="471"/>
      <c r="V505" s="506"/>
      <c r="W505" s="506"/>
      <c r="X505" s="506"/>
      <c r="Y505" s="399"/>
      <c r="Z505" s="399"/>
      <c r="AA505" s="401"/>
      <c r="AB505" s="401"/>
      <c r="AC505" s="401"/>
      <c r="AD505" s="401"/>
      <c r="AE505" s="401"/>
      <c r="AF505" s="401"/>
    </row>
    <row r="506" ht="15.75" customHeight="1">
      <c r="A506" s="436"/>
      <c r="B506" s="399"/>
      <c r="C506" s="572"/>
      <c r="D506" s="572"/>
      <c r="E506" s="572"/>
      <c r="F506" s="399"/>
      <c r="G506" s="399"/>
      <c r="H506" s="413" t="s">
        <v>1434</v>
      </c>
      <c r="I506" s="399"/>
      <c r="J506" s="471"/>
      <c r="K506" s="471"/>
      <c r="L506" s="471"/>
      <c r="M506" s="471"/>
      <c r="N506" s="471"/>
      <c r="O506" s="471"/>
      <c r="P506" s="471"/>
      <c r="Q506" s="471"/>
      <c r="R506" s="471"/>
      <c r="S506" s="471"/>
      <c r="T506" s="471"/>
      <c r="U506" s="471"/>
      <c r="V506" s="506"/>
      <c r="W506" s="506"/>
      <c r="X506" s="506"/>
      <c r="Y506" s="399"/>
      <c r="Z506" s="399"/>
      <c r="AA506" s="401"/>
      <c r="AB506" s="401"/>
      <c r="AC506" s="401"/>
      <c r="AD506" s="401"/>
      <c r="AE506" s="401"/>
      <c r="AF506" s="401"/>
    </row>
    <row r="507" ht="15.75" customHeight="1">
      <c r="A507" s="436"/>
      <c r="B507" s="399"/>
      <c r="C507" s="572"/>
      <c r="D507" s="572"/>
      <c r="E507" s="572"/>
      <c r="F507" s="399"/>
      <c r="G507" s="399"/>
      <c r="H507" s="399"/>
      <c r="I507" s="399"/>
      <c r="J507" s="471"/>
      <c r="K507" s="471"/>
      <c r="L507" s="471"/>
      <c r="M507" s="471"/>
      <c r="N507" s="471"/>
      <c r="O507" s="471"/>
      <c r="P507" s="471"/>
      <c r="Q507" s="471"/>
      <c r="R507" s="471"/>
      <c r="S507" s="471"/>
      <c r="T507" s="471"/>
      <c r="U507" s="471"/>
      <c r="V507" s="506"/>
      <c r="W507" s="506"/>
      <c r="X507" s="506"/>
      <c r="Y507" s="399"/>
      <c r="Z507" s="399"/>
      <c r="AA507" s="401"/>
      <c r="AB507" s="401"/>
      <c r="AC507" s="401"/>
      <c r="AD507" s="401"/>
      <c r="AE507" s="401"/>
      <c r="AF507" s="401"/>
    </row>
    <row r="508" ht="15.75" customHeight="1">
      <c r="A508" s="436">
        <v>5.0</v>
      </c>
      <c r="B508" s="436" t="s">
        <v>1551</v>
      </c>
      <c r="C508" s="572"/>
      <c r="D508" s="572">
        <v>1.0</v>
      </c>
      <c r="E508" s="572"/>
      <c r="F508" s="399"/>
      <c r="G508" s="399"/>
      <c r="H508" s="399" t="s">
        <v>1603</v>
      </c>
      <c r="I508" s="469"/>
      <c r="J508" s="471"/>
      <c r="K508" s="471">
        <v>6713605.19880122</v>
      </c>
      <c r="L508" s="471">
        <v>4046917.4177037603</v>
      </c>
      <c r="M508" s="471">
        <v>0.0</v>
      </c>
      <c r="N508" s="471">
        <v>1919484.6033684625</v>
      </c>
      <c r="O508" s="471">
        <v>1.26351965625E7</v>
      </c>
      <c r="P508" s="471"/>
      <c r="Q508" s="471"/>
      <c r="R508" s="471"/>
      <c r="S508" s="471">
        <v>2.5315203782373443E7</v>
      </c>
      <c r="T508" s="471">
        <v>4297000.0</v>
      </c>
      <c r="U508" s="471">
        <v>2.9612203782373443E7</v>
      </c>
      <c r="V508" s="506"/>
      <c r="W508" s="506">
        <v>109446.96348640634</v>
      </c>
      <c r="X508" s="506"/>
      <c r="Y508" s="399"/>
      <c r="Z508" s="399"/>
      <c r="AA508" s="401" t="s">
        <v>1604</v>
      </c>
      <c r="AB508" s="481">
        <f>K524/N286</f>
        <v>47.93510947</v>
      </c>
      <c r="AC508" s="401"/>
      <c r="AD508" s="401"/>
      <c r="AE508" s="401"/>
      <c r="AF508" s="401"/>
    </row>
    <row r="509" ht="15.75" customHeight="1">
      <c r="A509" s="436">
        <v>5.0</v>
      </c>
      <c r="B509" s="436" t="s">
        <v>1551</v>
      </c>
      <c r="C509" s="572"/>
      <c r="D509" s="572"/>
      <c r="E509" s="572">
        <v>1.0</v>
      </c>
      <c r="F509" s="399"/>
      <c r="G509" s="399"/>
      <c r="H509" s="399" t="s">
        <v>1605</v>
      </c>
      <c r="I509" s="469"/>
      <c r="J509" s="471"/>
      <c r="K509" s="471">
        <v>6713605.19880122</v>
      </c>
      <c r="L509" s="471">
        <v>4046917.4177037603</v>
      </c>
      <c r="M509" s="471">
        <v>0.0</v>
      </c>
      <c r="N509" s="471">
        <v>1919484.6033684625</v>
      </c>
      <c r="O509" s="471">
        <v>1.26351965625E7</v>
      </c>
      <c r="P509" s="471"/>
      <c r="Q509" s="471"/>
      <c r="R509" s="471"/>
      <c r="S509" s="471">
        <v>2.5315203782373443E7</v>
      </c>
      <c r="T509" s="471">
        <v>4297000.0</v>
      </c>
      <c r="U509" s="471">
        <v>2.9612203782373443E7</v>
      </c>
      <c r="V509" s="506"/>
      <c r="W509" s="506">
        <v>109446.96348640634</v>
      </c>
      <c r="X509" s="506"/>
      <c r="Y509" s="399"/>
      <c r="Z509" s="399"/>
      <c r="AA509" s="401"/>
      <c r="AB509" s="401"/>
      <c r="AC509" s="401"/>
      <c r="AD509" s="401"/>
      <c r="AE509" s="401"/>
      <c r="AF509" s="401"/>
    </row>
    <row r="510" ht="15.75" customHeight="1">
      <c r="A510" s="436">
        <v>5.0</v>
      </c>
      <c r="B510" s="436" t="s">
        <v>1551</v>
      </c>
      <c r="C510" s="572">
        <v>1.0</v>
      </c>
      <c r="D510" s="572"/>
      <c r="E510" s="572"/>
      <c r="F510" s="399"/>
      <c r="G510" s="399"/>
      <c r="H510" s="399" t="s">
        <v>1606</v>
      </c>
      <c r="I510" s="399"/>
      <c r="J510" s="471"/>
      <c r="K510" s="471">
        <v>5492727.596500408</v>
      </c>
      <c r="L510" s="471">
        <v>3843180.8717650548</v>
      </c>
      <c r="M510" s="471">
        <v>0.0</v>
      </c>
      <c r="N510" s="471">
        <v>1107077.7668078402</v>
      </c>
      <c r="O510" s="471">
        <v>7287448.5</v>
      </c>
      <c r="P510" s="471"/>
      <c r="Q510" s="471"/>
      <c r="R510" s="471"/>
      <c r="S510" s="471">
        <v>1.7730434735073302E7</v>
      </c>
      <c r="T510" s="471">
        <v>3241900.0</v>
      </c>
      <c r="U510" s="471">
        <v>2.0972334735073302E7</v>
      </c>
      <c r="V510" s="506"/>
      <c r="W510" s="506">
        <v>86778.05620479955</v>
      </c>
      <c r="X510" s="506"/>
      <c r="Y510" s="399"/>
      <c r="Z510" s="399"/>
      <c r="AA510" s="401"/>
      <c r="AB510" s="401"/>
      <c r="AC510" s="401"/>
      <c r="AD510" s="401"/>
      <c r="AE510" s="401"/>
      <c r="AF510" s="401"/>
    </row>
    <row r="511" ht="15.75" customHeight="1">
      <c r="A511" s="436">
        <v>5.0</v>
      </c>
      <c r="B511" s="436" t="s">
        <v>1551</v>
      </c>
      <c r="C511" s="572">
        <v>1.0</v>
      </c>
      <c r="D511" s="572"/>
      <c r="E511" s="572"/>
      <c r="F511" s="399"/>
      <c r="G511" s="399"/>
      <c r="H511" s="399" t="s">
        <v>1607</v>
      </c>
      <c r="I511" s="469"/>
      <c r="J511" s="471"/>
      <c r="K511" s="471">
        <v>3926953.101138382</v>
      </c>
      <c r="L511" s="471">
        <v>3659567.490867052</v>
      </c>
      <c r="M511" s="471">
        <v>0.0</v>
      </c>
      <c r="N511" s="471">
        <v>1090599.6823228605</v>
      </c>
      <c r="O511" s="471">
        <v>7178979.885</v>
      </c>
      <c r="P511" s="471"/>
      <c r="Q511" s="471"/>
      <c r="R511" s="471"/>
      <c r="S511" s="471">
        <v>1.5856100159328295E7</v>
      </c>
      <c r="T511" s="471">
        <v>2808300.0</v>
      </c>
      <c r="U511" s="471">
        <v>1.8664400159328297E7</v>
      </c>
      <c r="V511" s="506"/>
      <c r="W511" s="506">
        <v>64508.07281842819</v>
      </c>
      <c r="X511" s="506"/>
      <c r="Y511" s="399"/>
      <c r="Z511" s="399"/>
      <c r="AA511" s="401"/>
      <c r="AB511" s="401"/>
      <c r="AC511" s="401"/>
      <c r="AD511" s="401"/>
      <c r="AE511" s="401"/>
      <c r="AF511" s="401"/>
    </row>
    <row r="512" ht="15.75" customHeight="1">
      <c r="A512" s="436">
        <v>5.0</v>
      </c>
      <c r="B512" s="436" t="s">
        <v>1551</v>
      </c>
      <c r="C512" s="572">
        <v>1.0</v>
      </c>
      <c r="D512" s="572"/>
      <c r="E512" s="572"/>
      <c r="F512" s="399"/>
      <c r="G512" s="399"/>
      <c r="H512" s="399" t="s">
        <v>1608</v>
      </c>
      <c r="I512" s="469"/>
      <c r="J512" s="471"/>
      <c r="K512" s="471">
        <v>787930.1463479137</v>
      </c>
      <c r="L512" s="471">
        <v>1334758.6522210022</v>
      </c>
      <c r="M512" s="471">
        <v>0.0</v>
      </c>
      <c r="N512" s="471">
        <v>159893.7174840934</v>
      </c>
      <c r="O512" s="471">
        <v>1052516.1525</v>
      </c>
      <c r="P512" s="471"/>
      <c r="Q512" s="471"/>
      <c r="R512" s="471"/>
      <c r="S512" s="471">
        <v>3335098.6685530087</v>
      </c>
      <c r="T512" s="471">
        <v>661900.0</v>
      </c>
      <c r="U512" s="471">
        <v>3996998.6685530087</v>
      </c>
      <c r="V512" s="506"/>
      <c r="W512" s="506">
        <v>13109.7832431799</v>
      </c>
      <c r="X512" s="506"/>
      <c r="Y512" s="399"/>
      <c r="Z512" s="399"/>
      <c r="AA512" s="401"/>
      <c r="AB512" s="401"/>
      <c r="AC512" s="401"/>
      <c r="AD512" s="401"/>
      <c r="AE512" s="401"/>
      <c r="AF512" s="401"/>
    </row>
    <row r="513" ht="15.75" customHeight="1">
      <c r="A513" s="436">
        <v>5.0</v>
      </c>
      <c r="B513" s="436" t="s">
        <v>1551</v>
      </c>
      <c r="C513" s="572">
        <v>1.0</v>
      </c>
      <c r="D513" s="572"/>
      <c r="E513" s="572"/>
      <c r="F513" s="399"/>
      <c r="G513" s="399"/>
      <c r="H513" s="557" t="s">
        <v>1609</v>
      </c>
      <c r="I513" s="469"/>
      <c r="J513" s="471"/>
      <c r="K513" s="471">
        <v>419246.72557348176</v>
      </c>
      <c r="L513" s="471">
        <v>16504.292159999997</v>
      </c>
      <c r="M513" s="471">
        <v>0.0</v>
      </c>
      <c r="N513" s="471">
        <v>61525.85442726288</v>
      </c>
      <c r="O513" s="471">
        <v>405000.0</v>
      </c>
      <c r="P513" s="471"/>
      <c r="Q513" s="471"/>
      <c r="R513" s="471"/>
      <c r="S513" s="471">
        <v>902276.8721607446</v>
      </c>
      <c r="T513" s="471">
        <v>158100.0</v>
      </c>
      <c r="U513" s="471">
        <v>1060376.8721607446</v>
      </c>
      <c r="V513" s="506"/>
      <c r="W513" s="506">
        <v>8296.9947</v>
      </c>
      <c r="X513" s="506"/>
      <c r="Y513" s="399"/>
      <c r="Z513" s="399"/>
      <c r="AA513" s="401"/>
      <c r="AB513" s="401"/>
      <c r="AC513" s="401"/>
      <c r="AD513" s="401"/>
      <c r="AE513" s="401"/>
      <c r="AF513" s="401"/>
    </row>
    <row r="514" ht="15.75" customHeight="1">
      <c r="A514" s="436">
        <v>5.0</v>
      </c>
      <c r="B514" s="436" t="s">
        <v>1551</v>
      </c>
      <c r="C514" s="572"/>
      <c r="D514" s="572">
        <v>1.0</v>
      </c>
      <c r="E514" s="572"/>
      <c r="F514" s="399"/>
      <c r="G514" s="399"/>
      <c r="H514" s="557" t="s">
        <v>1610</v>
      </c>
      <c r="I514" s="469"/>
      <c r="J514" s="471"/>
      <c r="K514" s="471">
        <v>155208.90053117622</v>
      </c>
      <c r="L514" s="471">
        <v>9273.349157399998</v>
      </c>
      <c r="M514" s="471">
        <v>0.0</v>
      </c>
      <c r="N514" s="471">
        <v>6836.206047473653</v>
      </c>
      <c r="O514" s="471">
        <v>45000.0</v>
      </c>
      <c r="P514" s="471"/>
      <c r="Q514" s="471"/>
      <c r="R514" s="471"/>
      <c r="S514" s="471">
        <v>216318.45573604986</v>
      </c>
      <c r="T514" s="471">
        <v>45300.0</v>
      </c>
      <c r="U514" s="471">
        <v>261618.45573604986</v>
      </c>
      <c r="V514" s="506"/>
      <c r="W514" s="506">
        <v>2696.637023999999</v>
      </c>
      <c r="X514" s="506"/>
      <c r="Y514" s="399"/>
      <c r="Z514" s="399"/>
      <c r="AA514" s="401"/>
      <c r="AB514" s="401"/>
      <c r="AC514" s="401"/>
      <c r="AD514" s="401"/>
      <c r="AE514" s="401"/>
      <c r="AF514" s="401"/>
    </row>
    <row r="515" ht="15.75" customHeight="1">
      <c r="A515" s="436">
        <v>5.0</v>
      </c>
      <c r="B515" s="436" t="s">
        <v>1551</v>
      </c>
      <c r="C515" s="572"/>
      <c r="D515" s="572">
        <v>1.0</v>
      </c>
      <c r="E515" s="572"/>
      <c r="F515" s="399"/>
      <c r="G515" s="399"/>
      <c r="H515" s="557" t="s">
        <v>1611</v>
      </c>
      <c r="I515" s="469"/>
      <c r="J515" s="471"/>
      <c r="K515" s="471">
        <v>1349630.3729353186</v>
      </c>
      <c r="L515" s="471">
        <v>9682.518067199997</v>
      </c>
      <c r="M515" s="471">
        <v>0.0</v>
      </c>
      <c r="N515" s="471">
        <v>75022.98619915296</v>
      </c>
      <c r="O515" s="471">
        <v>493846.19999999995</v>
      </c>
      <c r="P515" s="471"/>
      <c r="Q515" s="471"/>
      <c r="R515" s="471"/>
      <c r="S515" s="471">
        <v>1928182.0772016714</v>
      </c>
      <c r="T515" s="471">
        <v>390000.0</v>
      </c>
      <c r="U515" s="471">
        <v>2318182.0772016714</v>
      </c>
      <c r="V515" s="506"/>
      <c r="W515" s="506">
        <v>21580.375968</v>
      </c>
      <c r="X515" s="506"/>
      <c r="Y515" s="399"/>
      <c r="Z515" s="399"/>
      <c r="AA515" s="401"/>
      <c r="AB515" s="401"/>
      <c r="AC515" s="401"/>
      <c r="AD515" s="401"/>
      <c r="AE515" s="401"/>
      <c r="AF515" s="401"/>
    </row>
    <row r="516" ht="15.75" customHeight="1">
      <c r="A516" s="436">
        <v>5.0</v>
      </c>
      <c r="B516" s="436" t="s">
        <v>1551</v>
      </c>
      <c r="C516" s="572"/>
      <c r="D516" s="572"/>
      <c r="E516" s="572">
        <v>1.0</v>
      </c>
      <c r="F516" s="399"/>
      <c r="G516" s="399"/>
      <c r="H516" s="557" t="s">
        <v>1612</v>
      </c>
      <c r="I516" s="469"/>
      <c r="J516" s="471"/>
      <c r="K516" s="471">
        <v>155208.90053117622</v>
      </c>
      <c r="L516" s="471">
        <v>9273.349157399998</v>
      </c>
      <c r="M516" s="471">
        <v>0.0</v>
      </c>
      <c r="N516" s="471">
        <v>6836.206047473653</v>
      </c>
      <c r="O516" s="471">
        <v>45000.0</v>
      </c>
      <c r="P516" s="471"/>
      <c r="Q516" s="471"/>
      <c r="R516" s="471"/>
      <c r="S516" s="471">
        <v>216318.45573604986</v>
      </c>
      <c r="T516" s="471">
        <v>45300.0</v>
      </c>
      <c r="U516" s="471">
        <v>261618.45573604986</v>
      </c>
      <c r="V516" s="506"/>
      <c r="W516" s="506">
        <v>2696.637023999999</v>
      </c>
      <c r="X516" s="506"/>
      <c r="Y516" s="399"/>
      <c r="Z516" s="399"/>
      <c r="AA516" s="401"/>
      <c r="AB516" s="401"/>
      <c r="AC516" s="401"/>
      <c r="AD516" s="401"/>
      <c r="AE516" s="401"/>
      <c r="AF516" s="401"/>
    </row>
    <row r="517" ht="15.75" customHeight="1">
      <c r="A517" s="436">
        <v>5.0</v>
      </c>
      <c r="B517" s="436" t="s">
        <v>1551</v>
      </c>
      <c r="C517" s="572"/>
      <c r="D517" s="572"/>
      <c r="E517" s="572">
        <v>1.0</v>
      </c>
      <c r="F517" s="399"/>
      <c r="G517" s="399"/>
      <c r="H517" s="557" t="s">
        <v>1613</v>
      </c>
      <c r="I517" s="469"/>
      <c r="J517" s="471"/>
      <c r="K517" s="471">
        <v>1349630.3729353186</v>
      </c>
      <c r="L517" s="471">
        <v>9682.518067199997</v>
      </c>
      <c r="M517" s="471">
        <v>0.0</v>
      </c>
      <c r="N517" s="471">
        <v>75022.98619915296</v>
      </c>
      <c r="O517" s="471">
        <v>493846.19999999995</v>
      </c>
      <c r="P517" s="471"/>
      <c r="Q517" s="471"/>
      <c r="R517" s="471"/>
      <c r="S517" s="471">
        <v>1928182.0772016714</v>
      </c>
      <c r="T517" s="471">
        <v>390000.0</v>
      </c>
      <c r="U517" s="471">
        <v>2318182.0772016714</v>
      </c>
      <c r="V517" s="506"/>
      <c r="W517" s="506">
        <v>21580.375968</v>
      </c>
      <c r="X517" s="506"/>
      <c r="Y517" s="399"/>
      <c r="Z517" s="399"/>
      <c r="AA517" s="401"/>
      <c r="AB517" s="401"/>
      <c r="AC517" s="401"/>
      <c r="AD517" s="401"/>
      <c r="AE517" s="401"/>
      <c r="AF517" s="401"/>
    </row>
    <row r="518" ht="15.75" customHeight="1">
      <c r="A518" s="436">
        <v>5.0</v>
      </c>
      <c r="B518" s="436" t="s">
        <v>1551</v>
      </c>
      <c r="C518" s="572">
        <v>1.0</v>
      </c>
      <c r="D518" s="572"/>
      <c r="E518" s="572"/>
      <c r="F518" s="399"/>
      <c r="G518" s="399"/>
      <c r="H518" s="557" t="s">
        <v>1614</v>
      </c>
      <c r="I518" s="469"/>
      <c r="J518" s="471"/>
      <c r="K518" s="471">
        <v>30929.438897704604</v>
      </c>
      <c r="L518" s="471">
        <v>7482.805377749997</v>
      </c>
      <c r="M518" s="471">
        <v>0.0</v>
      </c>
      <c r="N518" s="471">
        <v>2050.861814242096</v>
      </c>
      <c r="O518" s="471">
        <v>13500.0</v>
      </c>
      <c r="P518" s="471"/>
      <c r="Q518" s="471"/>
      <c r="R518" s="471"/>
      <c r="S518" s="471">
        <v>53963.106089696696</v>
      </c>
      <c r="T518" s="471">
        <v>11000.0</v>
      </c>
      <c r="U518" s="471">
        <v>64963.106089696696</v>
      </c>
      <c r="V518" s="506"/>
      <c r="W518" s="506">
        <v>532.3336199999999</v>
      </c>
      <c r="X518" s="506"/>
      <c r="Y518" s="399"/>
      <c r="Z518" s="399"/>
      <c r="AA518" s="401"/>
      <c r="AB518" s="401"/>
      <c r="AC518" s="401"/>
      <c r="AD518" s="401"/>
      <c r="AE518" s="401"/>
      <c r="AF518" s="401"/>
    </row>
    <row r="519" ht="15.75" customHeight="1">
      <c r="A519" s="436">
        <v>5.0</v>
      </c>
      <c r="B519" s="436" t="s">
        <v>1551</v>
      </c>
      <c r="C519" s="572">
        <v>1.0</v>
      </c>
      <c r="D519" s="572"/>
      <c r="E519" s="572"/>
      <c r="F519" s="399"/>
      <c r="G519" s="399"/>
      <c r="H519" s="399" t="s">
        <v>1615</v>
      </c>
      <c r="I519" s="469"/>
      <c r="J519" s="471"/>
      <c r="K519" s="471">
        <v>237595.30518025527</v>
      </c>
      <c r="L519" s="471">
        <v>211978.62938800675</v>
      </c>
      <c r="M519" s="471">
        <v>0.0</v>
      </c>
      <c r="N519" s="471">
        <v>56128.49884763124</v>
      </c>
      <c r="O519" s="471">
        <v>369471.375</v>
      </c>
      <c r="P519" s="471"/>
      <c r="Q519" s="471"/>
      <c r="R519" s="471"/>
      <c r="S519" s="471">
        <v>875173.8084158932</v>
      </c>
      <c r="T519" s="471">
        <v>158900.0</v>
      </c>
      <c r="U519" s="471">
        <v>1034073.8084158932</v>
      </c>
      <c r="V519" s="506"/>
      <c r="W519" s="506">
        <v>4105.043957577975</v>
      </c>
      <c r="X519" s="506"/>
      <c r="Y519" s="399"/>
      <c r="Z519" s="399"/>
      <c r="AA519" s="401"/>
      <c r="AB519" s="401"/>
      <c r="AC519" s="401"/>
      <c r="AD519" s="401"/>
      <c r="AE519" s="401"/>
      <c r="AF519" s="401"/>
    </row>
    <row r="520" ht="15.75" customHeight="1">
      <c r="A520" s="436">
        <v>5.0</v>
      </c>
      <c r="B520" s="436" t="s">
        <v>1551</v>
      </c>
      <c r="C520" s="572">
        <v>1.0</v>
      </c>
      <c r="D520" s="572"/>
      <c r="E520" s="572"/>
      <c r="F520" s="399"/>
      <c r="G520" s="399"/>
      <c r="H520" s="399" t="s">
        <v>1319</v>
      </c>
      <c r="I520" s="469"/>
      <c r="J520" s="471"/>
      <c r="K520" s="471">
        <v>500049.9131047148</v>
      </c>
      <c r="L520" s="471">
        <v>303307.6880432714</v>
      </c>
      <c r="M520" s="471">
        <v>0.0</v>
      </c>
      <c r="N520" s="471">
        <v>176317.76517837093</v>
      </c>
      <c r="O520" s="471">
        <v>1160629.065</v>
      </c>
      <c r="P520" s="471"/>
      <c r="Q520" s="471"/>
      <c r="R520" s="471"/>
      <c r="S520" s="471">
        <v>2140304.431326357</v>
      </c>
      <c r="T520" s="471">
        <v>349800.0</v>
      </c>
      <c r="U520" s="471">
        <v>2490104.431326357</v>
      </c>
      <c r="V520" s="506"/>
      <c r="W520" s="506">
        <v>8160.075444610751</v>
      </c>
      <c r="X520" s="506"/>
      <c r="Y520" s="399"/>
      <c r="Z520" s="399"/>
      <c r="AA520" s="401"/>
      <c r="AB520" s="401"/>
      <c r="AC520" s="401"/>
      <c r="AD520" s="401"/>
      <c r="AE520" s="401"/>
      <c r="AF520" s="401"/>
    </row>
    <row r="521" ht="15.75" customHeight="1">
      <c r="A521" s="436">
        <v>5.0</v>
      </c>
      <c r="B521" s="436" t="s">
        <v>1551</v>
      </c>
      <c r="C521" s="572">
        <v>1.0</v>
      </c>
      <c r="D521" s="572"/>
      <c r="E521" s="572"/>
      <c r="F521" s="399"/>
      <c r="G521" s="399"/>
      <c r="H521" s="399" t="s">
        <v>1616</v>
      </c>
      <c r="I521" s="469"/>
      <c r="J521" s="471"/>
      <c r="K521" s="471">
        <v>919636.8423893623</v>
      </c>
      <c r="L521" s="471">
        <v>219467.61612779516</v>
      </c>
      <c r="M521" s="471">
        <v>0.0</v>
      </c>
      <c r="N521" s="471">
        <v>159275.10919885748</v>
      </c>
      <c r="O521" s="471">
        <v>1048444.1025</v>
      </c>
      <c r="P521" s="471"/>
      <c r="Q521" s="471"/>
      <c r="R521" s="471"/>
      <c r="S521" s="471">
        <v>2346823.670216015</v>
      </c>
      <c r="T521" s="471">
        <v>413900.0</v>
      </c>
      <c r="U521" s="471">
        <v>2760723.670216015</v>
      </c>
      <c r="V521" s="506"/>
      <c r="W521" s="506">
        <v>14743.056897845818</v>
      </c>
      <c r="X521" s="506"/>
      <c r="Y521" s="399"/>
      <c r="Z521" s="399"/>
      <c r="AA521" s="401"/>
      <c r="AB521" s="401"/>
      <c r="AC521" s="401"/>
      <c r="AD521" s="401"/>
      <c r="AE521" s="401"/>
      <c r="AF521" s="401"/>
    </row>
    <row r="522" ht="15.75" customHeight="1">
      <c r="A522" s="436"/>
      <c r="B522" s="436"/>
      <c r="C522" s="572"/>
      <c r="D522" s="572"/>
      <c r="E522" s="572"/>
      <c r="F522" s="399"/>
      <c r="G522" s="399"/>
      <c r="H522" s="399"/>
      <c r="I522" s="469"/>
      <c r="J522" s="471"/>
      <c r="K522" s="471"/>
      <c r="L522" s="471"/>
      <c r="M522" s="471"/>
      <c r="N522" s="471"/>
      <c r="O522" s="471"/>
      <c r="P522" s="471"/>
      <c r="Q522" s="471"/>
      <c r="R522" s="471"/>
      <c r="S522" s="471"/>
      <c r="T522" s="471"/>
      <c r="U522" s="471"/>
      <c r="V522" s="506"/>
      <c r="W522" s="506"/>
      <c r="X522" s="506"/>
      <c r="Y522" s="399"/>
      <c r="Z522" s="399"/>
      <c r="AA522" s="401"/>
      <c r="AB522" s="401"/>
      <c r="AC522" s="401"/>
      <c r="AD522" s="401"/>
      <c r="AE522" s="401"/>
      <c r="AF522" s="401"/>
    </row>
    <row r="523" ht="15.75" customHeight="1">
      <c r="A523" s="436"/>
      <c r="B523" s="399"/>
      <c r="C523" s="572"/>
      <c r="D523" s="572"/>
      <c r="E523" s="572"/>
      <c r="F523" s="399"/>
      <c r="G523" s="399"/>
      <c r="H523" s="399"/>
      <c r="I523" s="399"/>
      <c r="J523" s="471"/>
      <c r="K523" s="471"/>
      <c r="L523" s="471"/>
      <c r="M523" s="471"/>
      <c r="N523" s="471"/>
      <c r="O523" s="471"/>
      <c r="P523" s="471"/>
      <c r="Q523" s="471"/>
      <c r="R523" s="471"/>
      <c r="S523" s="471"/>
      <c r="T523" s="471"/>
      <c r="U523" s="471"/>
      <c r="V523" s="506"/>
      <c r="W523" s="506"/>
      <c r="X523" s="506"/>
      <c r="Y523" s="399"/>
      <c r="Z523" s="399"/>
      <c r="AA523" s="401"/>
      <c r="AB523" s="401"/>
      <c r="AC523" s="401"/>
      <c r="AD523" s="401"/>
      <c r="AE523" s="401"/>
      <c r="AF523" s="401"/>
    </row>
    <row r="524" ht="15.75" customHeight="1">
      <c r="A524" s="578"/>
      <c r="B524" s="413"/>
      <c r="C524" s="579"/>
      <c r="D524" s="579"/>
      <c r="E524" s="579"/>
      <c r="F524" s="413"/>
      <c r="G524" s="413"/>
      <c r="H524" s="413" t="s">
        <v>1489</v>
      </c>
      <c r="I524" s="413"/>
      <c r="J524" s="581">
        <v>0.0</v>
      </c>
      <c r="K524" s="581">
        <v>2.8751958013667654E7</v>
      </c>
      <c r="L524" s="581">
        <v>1.7727994615806658E7</v>
      </c>
      <c r="M524" s="581">
        <v>0.0</v>
      </c>
      <c r="N524" s="581">
        <v>6815556.847311336</v>
      </c>
      <c r="O524" s="581">
        <v>4.4864074605000004E7</v>
      </c>
      <c r="P524" s="581">
        <v>0.0</v>
      </c>
      <c r="Q524" s="581">
        <v>0.0</v>
      </c>
      <c r="R524" s="581">
        <v>0.0</v>
      </c>
      <c r="S524" s="581">
        <v>9.815958408178563E7</v>
      </c>
      <c r="T524" s="581">
        <v>1.72684E7</v>
      </c>
      <c r="U524" s="581">
        <v>1.1542798408178563E8</v>
      </c>
      <c r="V524" s="582">
        <v>0.0</v>
      </c>
      <c r="W524" s="582">
        <v>467681.3698432548</v>
      </c>
      <c r="X524" s="582">
        <v>0.0</v>
      </c>
      <c r="Y524" s="413"/>
      <c r="Z524" s="413"/>
      <c r="AA524" s="419"/>
      <c r="AB524" s="419"/>
      <c r="AC524" s="419"/>
      <c r="AD524" s="419"/>
      <c r="AE524" s="419"/>
      <c r="AF524" s="419"/>
    </row>
    <row r="525" ht="15.75" customHeight="1">
      <c r="A525" s="436"/>
      <c r="B525" s="399"/>
      <c r="C525" s="572"/>
      <c r="D525" s="572"/>
      <c r="E525" s="572"/>
      <c r="F525" s="399"/>
      <c r="G525" s="399"/>
      <c r="H525" s="399"/>
      <c r="I525" s="399"/>
      <c r="J525" s="471"/>
      <c r="K525" s="471"/>
      <c r="L525" s="471"/>
      <c r="M525" s="471"/>
      <c r="N525" s="471"/>
      <c r="O525" s="471"/>
      <c r="P525" s="471"/>
      <c r="Q525" s="471"/>
      <c r="R525" s="471"/>
      <c r="S525" s="471"/>
      <c r="T525" s="471"/>
      <c r="U525" s="471"/>
      <c r="V525" s="506"/>
      <c r="W525" s="506"/>
      <c r="X525" s="506"/>
      <c r="Y525" s="399"/>
      <c r="Z525" s="399"/>
      <c r="AA525" s="401"/>
      <c r="AB525" s="401"/>
      <c r="AC525" s="401"/>
      <c r="AD525" s="401"/>
      <c r="AE525" s="401"/>
      <c r="AF525" s="401"/>
    </row>
    <row r="526" ht="15.75" customHeight="1">
      <c r="A526" s="436"/>
      <c r="B526" s="399"/>
      <c r="C526" s="572"/>
      <c r="D526" s="572"/>
      <c r="E526" s="572"/>
      <c r="F526" s="399"/>
      <c r="G526" s="399"/>
      <c r="H526" s="413" t="s">
        <v>1490</v>
      </c>
      <c r="I526" s="399"/>
      <c r="J526" s="471"/>
      <c r="K526" s="471"/>
      <c r="L526" s="471"/>
      <c r="M526" s="471"/>
      <c r="N526" s="471"/>
      <c r="O526" s="471"/>
      <c r="P526" s="471"/>
      <c r="Q526" s="471"/>
      <c r="R526" s="471"/>
      <c r="S526" s="471"/>
      <c r="T526" s="471"/>
      <c r="U526" s="471"/>
      <c r="V526" s="506"/>
      <c r="W526" s="506"/>
      <c r="X526" s="506"/>
      <c r="Y526" s="399"/>
      <c r="Z526" s="399"/>
      <c r="AA526" s="401"/>
      <c r="AB526" s="401"/>
      <c r="AC526" s="401"/>
      <c r="AD526" s="401"/>
      <c r="AE526" s="401"/>
      <c r="AF526" s="401"/>
    </row>
    <row r="527" ht="15.75" customHeight="1">
      <c r="A527" s="436"/>
      <c r="B527" s="399"/>
      <c r="C527" s="572"/>
      <c r="D527" s="572"/>
      <c r="E527" s="572"/>
      <c r="F527" s="399"/>
      <c r="G527" s="399"/>
      <c r="H527" s="399"/>
      <c r="I527" s="399"/>
      <c r="J527" s="471"/>
      <c r="K527" s="471"/>
      <c r="L527" s="471"/>
      <c r="M527" s="471"/>
      <c r="N527" s="471"/>
      <c r="O527" s="471"/>
      <c r="P527" s="471"/>
      <c r="Q527" s="471"/>
      <c r="R527" s="471"/>
      <c r="S527" s="471"/>
      <c r="T527" s="471"/>
      <c r="U527" s="471"/>
      <c r="V527" s="506"/>
      <c r="W527" s="506"/>
      <c r="X527" s="506"/>
      <c r="Y527" s="399"/>
      <c r="Z527" s="399"/>
      <c r="AA527" s="401"/>
      <c r="AB527" s="401"/>
      <c r="AC527" s="401"/>
      <c r="AD527" s="401"/>
      <c r="AE527" s="401"/>
      <c r="AF527" s="401"/>
    </row>
    <row r="528" ht="15.75" customHeight="1">
      <c r="A528" s="436">
        <v>5.0</v>
      </c>
      <c r="B528" s="436" t="s">
        <v>1617</v>
      </c>
      <c r="C528" s="572">
        <v>1.0</v>
      </c>
      <c r="D528" s="572"/>
      <c r="E528" s="572"/>
      <c r="F528" s="399"/>
      <c r="G528" s="399"/>
      <c r="H528" s="399" t="s">
        <v>776</v>
      </c>
      <c r="I528" s="399" t="s">
        <v>1424</v>
      </c>
      <c r="J528" s="471">
        <v>983855.4048362721</v>
      </c>
      <c r="K528" s="471"/>
      <c r="L528" s="471"/>
      <c r="M528" s="471"/>
      <c r="N528" s="471"/>
      <c r="O528" s="471"/>
      <c r="P528" s="471"/>
      <c r="Q528" s="471"/>
      <c r="R528" s="471"/>
      <c r="S528" s="471">
        <v>983855.4048362721</v>
      </c>
      <c r="T528" s="471">
        <v>147600.0</v>
      </c>
      <c r="U528" s="471">
        <v>1131455.4048362721</v>
      </c>
      <c r="V528" s="506">
        <v>21885.024312780643</v>
      </c>
      <c r="W528" s="506"/>
      <c r="X528" s="506"/>
      <c r="Y528" s="399"/>
      <c r="Z528" s="399"/>
      <c r="AA528" s="401"/>
      <c r="AB528" s="401"/>
      <c r="AC528" s="401"/>
      <c r="AD528" s="401"/>
      <c r="AE528" s="401"/>
      <c r="AF528" s="401"/>
    </row>
    <row r="529" ht="15.75" customHeight="1">
      <c r="A529" s="436">
        <v>5.0</v>
      </c>
      <c r="B529" s="436" t="s">
        <v>1617</v>
      </c>
      <c r="C529" s="572">
        <v>1.0</v>
      </c>
      <c r="D529" s="572"/>
      <c r="E529" s="572"/>
      <c r="F529" s="399"/>
      <c r="G529" s="399"/>
      <c r="H529" s="399" t="s">
        <v>776</v>
      </c>
      <c r="I529" s="399" t="s">
        <v>1492</v>
      </c>
      <c r="J529" s="471">
        <v>8592632.060982946</v>
      </c>
      <c r="K529" s="471"/>
      <c r="L529" s="471"/>
      <c r="M529" s="471"/>
      <c r="N529" s="471"/>
      <c r="O529" s="471"/>
      <c r="P529" s="471"/>
      <c r="Q529" s="471"/>
      <c r="R529" s="471"/>
      <c r="S529" s="471">
        <v>8592632.060982946</v>
      </c>
      <c r="T529" s="471">
        <v>1288900.0</v>
      </c>
      <c r="U529" s="471">
        <v>9881532.060982946</v>
      </c>
      <c r="V529" s="506">
        <v>106298.68951922025</v>
      </c>
      <c r="W529" s="506"/>
      <c r="X529" s="506"/>
      <c r="Y529" s="399"/>
      <c r="Z529" s="399"/>
      <c r="AA529" s="401"/>
      <c r="AB529" s="401"/>
      <c r="AC529" s="401"/>
      <c r="AD529" s="401"/>
      <c r="AE529" s="401"/>
      <c r="AF529" s="401"/>
    </row>
    <row r="530" ht="15.75" customHeight="1">
      <c r="A530" s="436">
        <v>5.0</v>
      </c>
      <c r="B530" s="436" t="s">
        <v>1617</v>
      </c>
      <c r="C530" s="572">
        <v>1.0</v>
      </c>
      <c r="D530" s="572"/>
      <c r="E530" s="572"/>
      <c r="F530" s="399"/>
      <c r="G530" s="399"/>
      <c r="H530" s="399" t="s">
        <v>776</v>
      </c>
      <c r="I530" s="399" t="s">
        <v>1425</v>
      </c>
      <c r="J530" s="471">
        <v>557764.202089585</v>
      </c>
      <c r="K530" s="471"/>
      <c r="L530" s="471"/>
      <c r="M530" s="471"/>
      <c r="N530" s="471"/>
      <c r="O530" s="471"/>
      <c r="P530" s="471"/>
      <c r="Q530" s="471"/>
      <c r="R530" s="471"/>
      <c r="S530" s="471">
        <v>557764.202089585</v>
      </c>
      <c r="T530" s="471">
        <v>83700.0</v>
      </c>
      <c r="U530" s="471">
        <v>641464.202089585</v>
      </c>
      <c r="V530" s="506">
        <v>21885.024312780643</v>
      </c>
      <c r="W530" s="506"/>
      <c r="X530" s="506"/>
      <c r="Y530" s="399"/>
      <c r="Z530" s="399"/>
      <c r="AA530" s="401"/>
      <c r="AB530" s="401"/>
      <c r="AC530" s="401"/>
      <c r="AD530" s="401"/>
      <c r="AE530" s="401"/>
      <c r="AF530" s="401"/>
    </row>
    <row r="531" ht="15.75" customHeight="1">
      <c r="A531" s="436">
        <v>5.0</v>
      </c>
      <c r="B531" s="436" t="s">
        <v>1617</v>
      </c>
      <c r="C531" s="572">
        <v>1.0</v>
      </c>
      <c r="D531" s="572"/>
      <c r="E531" s="572"/>
      <c r="F531" s="399"/>
      <c r="G531" s="399"/>
      <c r="H531" s="399" t="s">
        <v>776</v>
      </c>
      <c r="I531" s="399" t="s">
        <v>1493</v>
      </c>
      <c r="J531" s="471"/>
      <c r="K531" s="471"/>
      <c r="L531" s="471">
        <v>0.0</v>
      </c>
      <c r="M531" s="471"/>
      <c r="N531" s="471"/>
      <c r="O531" s="471"/>
      <c r="P531" s="471"/>
      <c r="Q531" s="471"/>
      <c r="R531" s="471"/>
      <c r="S531" s="471">
        <v>0.0</v>
      </c>
      <c r="T531" s="471">
        <v>0.0</v>
      </c>
      <c r="U531" s="471">
        <v>0.0</v>
      </c>
      <c r="V531" s="506"/>
      <c r="W531" s="506"/>
      <c r="X531" s="506"/>
      <c r="Y531" s="399"/>
      <c r="Z531" s="399"/>
      <c r="AA531" s="401"/>
      <c r="AB531" s="401"/>
      <c r="AC531" s="401"/>
      <c r="AD531" s="401"/>
      <c r="AE531" s="401"/>
      <c r="AF531" s="401"/>
    </row>
    <row r="532" ht="15.75" customHeight="1">
      <c r="A532" s="436">
        <v>5.0</v>
      </c>
      <c r="B532" s="436" t="s">
        <v>1617</v>
      </c>
      <c r="C532" s="572">
        <v>1.0</v>
      </c>
      <c r="D532" s="572"/>
      <c r="E532" s="572"/>
      <c r="F532" s="399"/>
      <c r="G532" s="399"/>
      <c r="H532" s="399" t="s">
        <v>776</v>
      </c>
      <c r="I532" s="399" t="s">
        <v>153</v>
      </c>
      <c r="J532" s="471"/>
      <c r="K532" s="471"/>
      <c r="L532" s="471">
        <v>3276703.778260801</v>
      </c>
      <c r="M532" s="471"/>
      <c r="N532" s="471"/>
      <c r="O532" s="471"/>
      <c r="P532" s="471"/>
      <c r="Q532" s="471"/>
      <c r="R532" s="471"/>
      <c r="S532" s="471">
        <v>3276703.778260801</v>
      </c>
      <c r="T532" s="471">
        <v>819200.0</v>
      </c>
      <c r="U532" s="471">
        <v>4095903.778260801</v>
      </c>
      <c r="V532" s="506"/>
      <c r="W532" s="506"/>
      <c r="X532" s="506"/>
      <c r="Y532" s="399"/>
      <c r="Z532" s="399"/>
      <c r="AA532" s="401"/>
      <c r="AB532" s="401"/>
      <c r="AC532" s="401"/>
      <c r="AD532" s="401"/>
      <c r="AE532" s="401"/>
      <c r="AF532" s="401"/>
    </row>
    <row r="533" ht="15.75" customHeight="1">
      <c r="A533" s="436">
        <v>5.0</v>
      </c>
      <c r="B533" s="436" t="s">
        <v>1617</v>
      </c>
      <c r="C533" s="572">
        <v>1.0</v>
      </c>
      <c r="D533" s="572"/>
      <c r="E533" s="572"/>
      <c r="F533" s="399"/>
      <c r="G533" s="399"/>
      <c r="H533" s="399" t="s">
        <v>776</v>
      </c>
      <c r="I533" s="399" t="s">
        <v>1494</v>
      </c>
      <c r="J533" s="471"/>
      <c r="K533" s="471"/>
      <c r="L533" s="471"/>
      <c r="M533" s="471"/>
      <c r="N533" s="471"/>
      <c r="O533" s="471"/>
      <c r="P533" s="471"/>
      <c r="Q533" s="471"/>
      <c r="R533" s="471">
        <v>428339.79876245745</v>
      </c>
      <c r="S533" s="471">
        <v>428339.79876245745</v>
      </c>
      <c r="T533" s="471">
        <v>64300.0</v>
      </c>
      <c r="U533" s="471">
        <v>492639.79876245745</v>
      </c>
      <c r="V533" s="506"/>
      <c r="W533" s="506"/>
      <c r="X533" s="506"/>
      <c r="Y533" s="399"/>
      <c r="Z533" s="399"/>
      <c r="AA533" s="401"/>
      <c r="AB533" s="401"/>
      <c r="AC533" s="401"/>
      <c r="AD533" s="401"/>
      <c r="AE533" s="401"/>
      <c r="AF533" s="401"/>
    </row>
    <row r="534" ht="15.75" customHeight="1">
      <c r="A534" s="436">
        <v>5.0</v>
      </c>
      <c r="B534" s="436" t="s">
        <v>1617</v>
      </c>
      <c r="C534" s="572">
        <v>1.0</v>
      </c>
      <c r="D534" s="572"/>
      <c r="E534" s="572"/>
      <c r="F534" s="399"/>
      <c r="G534" s="399"/>
      <c r="H534" s="399" t="s">
        <v>776</v>
      </c>
      <c r="I534" s="399" t="s">
        <v>1495</v>
      </c>
      <c r="J534" s="471"/>
      <c r="K534" s="471"/>
      <c r="L534" s="471"/>
      <c r="M534" s="471"/>
      <c r="N534" s="471"/>
      <c r="O534" s="471"/>
      <c r="P534" s="471"/>
      <c r="Q534" s="471"/>
      <c r="R534" s="471">
        <v>428339.79876245745</v>
      </c>
      <c r="S534" s="471">
        <v>428339.79876245745</v>
      </c>
      <c r="T534" s="471">
        <v>64300.0</v>
      </c>
      <c r="U534" s="471">
        <v>492639.79876245745</v>
      </c>
      <c r="V534" s="506"/>
      <c r="W534" s="506"/>
      <c r="X534" s="506"/>
      <c r="Y534" s="399"/>
      <c r="Z534" s="399"/>
      <c r="AA534" s="401"/>
      <c r="AB534" s="401"/>
      <c r="AC534" s="401"/>
      <c r="AD534" s="401"/>
      <c r="AE534" s="401"/>
      <c r="AF534" s="401"/>
    </row>
    <row r="535" ht="15.75" customHeight="1">
      <c r="A535" s="436">
        <v>5.0</v>
      </c>
      <c r="B535" s="436" t="s">
        <v>1617</v>
      </c>
      <c r="C535" s="572">
        <v>1.0</v>
      </c>
      <c r="D535" s="572"/>
      <c r="E535" s="572"/>
      <c r="F535" s="399"/>
      <c r="G535" s="399"/>
      <c r="H535" s="399" t="s">
        <v>776</v>
      </c>
      <c r="I535" s="399" t="s">
        <v>1427</v>
      </c>
      <c r="J535" s="471"/>
      <c r="K535" s="471"/>
      <c r="L535" s="471">
        <v>2473264.7816651603</v>
      </c>
      <c r="M535" s="471"/>
      <c r="N535" s="471"/>
      <c r="O535" s="471"/>
      <c r="P535" s="471"/>
      <c r="Q535" s="471"/>
      <c r="R535" s="471"/>
      <c r="S535" s="471">
        <v>2473264.7816651603</v>
      </c>
      <c r="T535" s="471">
        <v>618300.0</v>
      </c>
      <c r="U535" s="471">
        <v>3091564.7816651603</v>
      </c>
      <c r="V535" s="506"/>
      <c r="W535" s="506"/>
      <c r="X535" s="506"/>
      <c r="Y535" s="399"/>
      <c r="Z535" s="399"/>
      <c r="AA535" s="401"/>
      <c r="AB535" s="401"/>
      <c r="AC535" s="401"/>
      <c r="AD535" s="401"/>
      <c r="AE535" s="401"/>
      <c r="AF535" s="401"/>
    </row>
    <row r="536" ht="15.75" customHeight="1">
      <c r="A536" s="436">
        <v>5.0</v>
      </c>
      <c r="B536" s="436" t="s">
        <v>1617</v>
      </c>
      <c r="C536" s="572">
        <v>1.0</v>
      </c>
      <c r="D536" s="572"/>
      <c r="E536" s="572"/>
      <c r="F536" s="399"/>
      <c r="G536" s="399"/>
      <c r="H536" s="399" t="s">
        <v>776</v>
      </c>
      <c r="I536" s="399" t="s">
        <v>1428</v>
      </c>
      <c r="J536" s="471"/>
      <c r="K536" s="471"/>
      <c r="L536" s="471"/>
      <c r="M536" s="471"/>
      <c r="N536" s="471"/>
      <c r="O536" s="471"/>
      <c r="P536" s="471"/>
      <c r="Q536" s="471"/>
      <c r="R536" s="471">
        <v>306416.1489705399</v>
      </c>
      <c r="S536" s="471">
        <v>306416.1489705399</v>
      </c>
      <c r="T536" s="471">
        <v>46000.0</v>
      </c>
      <c r="U536" s="471">
        <v>352416.1489705399</v>
      </c>
      <c r="V536" s="506"/>
      <c r="W536" s="506"/>
      <c r="X536" s="506"/>
      <c r="Y536" s="399"/>
      <c r="Z536" s="399"/>
      <c r="AA536" s="401"/>
      <c r="AB536" s="401"/>
      <c r="AC536" s="401"/>
      <c r="AD536" s="401"/>
      <c r="AE536" s="401"/>
      <c r="AF536" s="401"/>
    </row>
    <row r="537" ht="15.75" customHeight="1">
      <c r="A537" s="436">
        <v>5.0</v>
      </c>
      <c r="B537" s="436" t="s">
        <v>1617</v>
      </c>
      <c r="C537" s="572">
        <v>1.0</v>
      </c>
      <c r="D537" s="572"/>
      <c r="E537" s="572"/>
      <c r="F537" s="399"/>
      <c r="G537" s="399"/>
      <c r="H537" s="399" t="s">
        <v>776</v>
      </c>
      <c r="I537" s="399" t="s">
        <v>1429</v>
      </c>
      <c r="J537" s="471"/>
      <c r="K537" s="471">
        <v>2527774.612447756</v>
      </c>
      <c r="L537" s="471"/>
      <c r="M537" s="471"/>
      <c r="N537" s="471"/>
      <c r="O537" s="471"/>
      <c r="P537" s="471"/>
      <c r="Q537" s="471"/>
      <c r="R537" s="471"/>
      <c r="S537" s="471">
        <v>2527774.612447756</v>
      </c>
      <c r="T537" s="471">
        <v>602600.0</v>
      </c>
      <c r="U537" s="471">
        <v>3130374.612447756</v>
      </c>
      <c r="V537" s="506"/>
      <c r="W537" s="506">
        <v>46904.59752491513</v>
      </c>
      <c r="X537" s="506"/>
      <c r="Y537" s="399"/>
      <c r="Z537" s="399"/>
      <c r="AA537" s="401"/>
      <c r="AB537" s="401"/>
      <c r="AC537" s="401"/>
      <c r="AD537" s="401"/>
      <c r="AE537" s="401"/>
      <c r="AF537" s="401"/>
    </row>
    <row r="538" ht="15.75" customHeight="1">
      <c r="A538" s="436">
        <v>5.0</v>
      </c>
      <c r="B538" s="436" t="s">
        <v>1617</v>
      </c>
      <c r="C538" s="572">
        <v>1.0</v>
      </c>
      <c r="D538" s="572"/>
      <c r="E538" s="572"/>
      <c r="F538" s="399"/>
      <c r="G538" s="399"/>
      <c r="H538" s="399" t="s">
        <v>776</v>
      </c>
      <c r="I538" s="399" t="s">
        <v>1430</v>
      </c>
      <c r="J538" s="471"/>
      <c r="K538" s="471"/>
      <c r="L538" s="471"/>
      <c r="M538" s="471"/>
      <c r="N538" s="471"/>
      <c r="O538" s="471"/>
      <c r="P538" s="471"/>
      <c r="Q538" s="471">
        <v>414293.6164039626</v>
      </c>
      <c r="R538" s="471"/>
      <c r="S538" s="471">
        <v>414293.6164039626</v>
      </c>
      <c r="T538" s="471">
        <v>62100.0</v>
      </c>
      <c r="U538" s="471">
        <v>476393.6164039626</v>
      </c>
      <c r="V538" s="506"/>
      <c r="W538" s="506"/>
      <c r="X538" s="506"/>
      <c r="Y538" s="399"/>
      <c r="Z538" s="399"/>
      <c r="AA538" s="401"/>
      <c r="AB538" s="401"/>
      <c r="AC538" s="401"/>
      <c r="AD538" s="401"/>
      <c r="AE538" s="401"/>
      <c r="AF538" s="401"/>
    </row>
    <row r="539" ht="15.75" customHeight="1">
      <c r="A539" s="436">
        <v>5.0</v>
      </c>
      <c r="B539" s="436" t="s">
        <v>1617</v>
      </c>
      <c r="C539" s="572">
        <v>1.0</v>
      </c>
      <c r="D539" s="572"/>
      <c r="E539" s="572"/>
      <c r="F539" s="399"/>
      <c r="G539" s="399"/>
      <c r="H539" s="399" t="s">
        <v>776</v>
      </c>
      <c r="I539" s="399" t="s">
        <v>1496</v>
      </c>
      <c r="J539" s="471">
        <v>4084465.782425838</v>
      </c>
      <c r="K539" s="471"/>
      <c r="L539" s="471"/>
      <c r="M539" s="471"/>
      <c r="N539" s="471"/>
      <c r="O539" s="471"/>
      <c r="P539" s="471"/>
      <c r="Q539" s="471"/>
      <c r="R539" s="471"/>
      <c r="S539" s="471">
        <v>4084465.782425838</v>
      </c>
      <c r="T539" s="471">
        <v>612700.0</v>
      </c>
      <c r="U539" s="471">
        <v>4697165.782425838</v>
      </c>
      <c r="V539" s="506"/>
      <c r="W539" s="506"/>
      <c r="X539" s="506"/>
      <c r="Y539" s="399"/>
      <c r="Z539" s="399"/>
      <c r="AA539" s="401"/>
      <c r="AB539" s="401"/>
      <c r="AC539" s="401"/>
      <c r="AD539" s="401"/>
      <c r="AE539" s="401"/>
      <c r="AF539" s="401"/>
    </row>
    <row r="540" ht="15.75" customHeight="1">
      <c r="A540" s="436">
        <v>5.0</v>
      </c>
      <c r="B540" s="436" t="s">
        <v>1617</v>
      </c>
      <c r="C540" s="572">
        <v>1.0</v>
      </c>
      <c r="D540" s="572"/>
      <c r="E540" s="572"/>
      <c r="F540" s="399"/>
      <c r="G540" s="399"/>
      <c r="H540" s="399"/>
      <c r="I540" s="399" t="s">
        <v>1432</v>
      </c>
      <c r="J540" s="471"/>
      <c r="K540" s="471"/>
      <c r="L540" s="471">
        <v>625594.6525223083</v>
      </c>
      <c r="M540" s="471"/>
      <c r="N540" s="471"/>
      <c r="O540" s="471"/>
      <c r="P540" s="471"/>
      <c r="Q540" s="471"/>
      <c r="R540" s="471"/>
      <c r="S540" s="471">
        <v>625594.6525223083</v>
      </c>
      <c r="T540" s="471">
        <v>156400.0</v>
      </c>
      <c r="U540" s="471">
        <v>781994.6525223083</v>
      </c>
      <c r="V540" s="506"/>
      <c r="W540" s="506"/>
      <c r="X540" s="506"/>
      <c r="Y540" s="399"/>
      <c r="Z540" s="399"/>
      <c r="AA540" s="401"/>
      <c r="AB540" s="401"/>
      <c r="AC540" s="401"/>
      <c r="AD540" s="401"/>
      <c r="AE540" s="401"/>
      <c r="AF540" s="401"/>
    </row>
    <row r="541" ht="15.75" customHeight="1">
      <c r="A541" s="436"/>
      <c r="B541" s="399"/>
      <c r="C541" s="572"/>
      <c r="D541" s="572"/>
      <c r="E541" s="572"/>
      <c r="F541" s="399"/>
      <c r="G541" s="399"/>
      <c r="H541" s="399"/>
      <c r="I541" s="399"/>
      <c r="J541" s="471"/>
      <c r="K541" s="471"/>
      <c r="L541" s="471"/>
      <c r="M541" s="471"/>
      <c r="N541" s="471"/>
      <c r="O541" s="471"/>
      <c r="P541" s="471"/>
      <c r="Q541" s="471"/>
      <c r="R541" s="471"/>
      <c r="S541" s="471"/>
      <c r="T541" s="471"/>
      <c r="U541" s="471"/>
      <c r="V541" s="506"/>
      <c r="W541" s="506"/>
      <c r="X541" s="506"/>
      <c r="Y541" s="399"/>
      <c r="Z541" s="399"/>
      <c r="AA541" s="401"/>
      <c r="AB541" s="401"/>
      <c r="AC541" s="401"/>
      <c r="AD541" s="401"/>
      <c r="AE541" s="401"/>
      <c r="AF541" s="401"/>
    </row>
    <row r="542" ht="15.75" customHeight="1">
      <c r="A542" s="578"/>
      <c r="B542" s="413"/>
      <c r="C542" s="579"/>
      <c r="D542" s="579"/>
      <c r="E542" s="579"/>
      <c r="F542" s="413"/>
      <c r="G542" s="413"/>
      <c r="H542" s="413" t="s">
        <v>1497</v>
      </c>
      <c r="I542" s="413"/>
      <c r="J542" s="581">
        <v>1.4218717450334642E7</v>
      </c>
      <c r="K542" s="581">
        <v>2527774.612447756</v>
      </c>
      <c r="L542" s="581">
        <v>6375563.212448269</v>
      </c>
      <c r="M542" s="581">
        <v>0.0</v>
      </c>
      <c r="N542" s="581">
        <v>0.0</v>
      </c>
      <c r="O542" s="581">
        <v>0.0</v>
      </c>
      <c r="P542" s="581">
        <v>0.0</v>
      </c>
      <c r="Q542" s="581">
        <v>414293.6164039626</v>
      </c>
      <c r="R542" s="581">
        <v>1163095.7464954548</v>
      </c>
      <c r="S542" s="581">
        <v>2.4699444638130087E7</v>
      </c>
      <c r="T542" s="581">
        <v>4566100.0</v>
      </c>
      <c r="U542" s="581">
        <v>2.9265544638130087E7</v>
      </c>
      <c r="V542" s="582">
        <v>150068.73814478153</v>
      </c>
      <c r="W542" s="582">
        <v>46904.59752491513</v>
      </c>
      <c r="X542" s="582">
        <v>0.0</v>
      </c>
      <c r="Y542" s="413"/>
      <c r="Z542" s="413"/>
      <c r="AA542" s="419"/>
      <c r="AB542" s="419"/>
      <c r="AC542" s="419"/>
      <c r="AD542" s="419"/>
      <c r="AE542" s="419"/>
      <c r="AF542" s="419"/>
    </row>
    <row r="543" ht="15.75" customHeight="1">
      <c r="A543" s="436"/>
      <c r="B543" s="399"/>
      <c r="C543" s="572"/>
      <c r="D543" s="572"/>
      <c r="E543" s="572"/>
      <c r="F543" s="399"/>
      <c r="G543" s="399"/>
      <c r="H543" s="399"/>
      <c r="I543" s="399"/>
      <c r="J543" s="471"/>
      <c r="K543" s="471"/>
      <c r="L543" s="471"/>
      <c r="M543" s="471"/>
      <c r="N543" s="471"/>
      <c r="O543" s="471"/>
      <c r="P543" s="471"/>
      <c r="Q543" s="471"/>
      <c r="R543" s="471"/>
      <c r="S543" s="471"/>
      <c r="T543" s="471"/>
      <c r="U543" s="471"/>
      <c r="V543" s="506"/>
      <c r="W543" s="506"/>
      <c r="X543" s="506"/>
      <c r="Y543" s="399"/>
      <c r="Z543" s="399"/>
      <c r="AA543" s="401"/>
      <c r="AB543" s="401"/>
      <c r="AC543" s="401"/>
      <c r="AD543" s="401"/>
      <c r="AE543" s="401"/>
      <c r="AF543" s="401"/>
    </row>
    <row r="544" ht="15.75" customHeight="1">
      <c r="A544" s="436"/>
      <c r="B544" s="399"/>
      <c r="C544" s="572"/>
      <c r="D544" s="572"/>
      <c r="E544" s="572"/>
      <c r="F544" s="399"/>
      <c r="G544" s="399"/>
      <c r="H544" s="413" t="s">
        <v>1618</v>
      </c>
      <c r="I544" s="399"/>
      <c r="J544" s="581">
        <v>1.789539594661043E7</v>
      </c>
      <c r="K544" s="581">
        <v>3.127973262611541E7</v>
      </c>
      <c r="L544" s="581">
        <v>2.4213041479028843E7</v>
      </c>
      <c r="M544" s="581">
        <v>0.0</v>
      </c>
      <c r="N544" s="581">
        <v>6815556.847311336</v>
      </c>
      <c r="O544" s="581">
        <v>4.4864074605000004E7</v>
      </c>
      <c r="P544" s="581">
        <v>0.0</v>
      </c>
      <c r="Q544" s="581">
        <v>439658.6794418419</v>
      </c>
      <c r="R544" s="581">
        <v>2118643.81968021</v>
      </c>
      <c r="S544" s="581">
        <v>1.2762610400318806E8</v>
      </c>
      <c r="T544" s="581">
        <v>2.25605E7</v>
      </c>
      <c r="U544" s="581">
        <v>1.5018660400318804E8</v>
      </c>
      <c r="V544" s="582">
        <v>275907.6279432702</v>
      </c>
      <c r="W544" s="582">
        <v>514585.9673681699</v>
      </c>
      <c r="X544" s="582">
        <v>0.0</v>
      </c>
      <c r="Y544" s="399"/>
      <c r="Z544" s="399"/>
      <c r="AA544" s="401"/>
      <c r="AB544" s="401"/>
      <c r="AC544" s="401"/>
      <c r="AD544" s="401"/>
      <c r="AE544" s="401"/>
      <c r="AF544" s="401"/>
    </row>
    <row r="545" ht="15.75" customHeight="1">
      <c r="A545" s="436"/>
      <c r="B545" s="399"/>
      <c r="C545" s="572"/>
      <c r="D545" s="572"/>
      <c r="E545" s="572"/>
      <c r="F545" s="399"/>
      <c r="G545" s="399"/>
      <c r="H545" s="399"/>
      <c r="I545" s="399"/>
      <c r="J545" s="581"/>
      <c r="K545" s="581"/>
      <c r="L545" s="581"/>
      <c r="M545" s="581"/>
      <c r="N545" s="581"/>
      <c r="O545" s="581"/>
      <c r="P545" s="581"/>
      <c r="Q545" s="581"/>
      <c r="R545" s="581"/>
      <c r="S545" s="581"/>
      <c r="T545" s="581"/>
      <c r="U545" s="581"/>
      <c r="V545" s="582"/>
      <c r="W545" s="582"/>
      <c r="X545" s="582"/>
      <c r="Y545" s="399"/>
      <c r="Z545" s="399"/>
      <c r="AA545" s="401"/>
      <c r="AB545" s="401"/>
      <c r="AC545" s="401"/>
      <c r="AD545" s="401"/>
      <c r="AE545" s="401"/>
      <c r="AF545" s="401"/>
    </row>
    <row r="546" ht="15.75" customHeight="1">
      <c r="A546" s="436"/>
      <c r="B546" s="399"/>
      <c r="C546" s="572"/>
      <c r="D546" s="572"/>
      <c r="E546" s="572"/>
      <c r="F546" s="399"/>
      <c r="G546" s="399"/>
      <c r="H546" s="399" t="s">
        <v>1499</v>
      </c>
      <c r="I546" s="399"/>
      <c r="J546" s="581"/>
      <c r="K546" s="581"/>
      <c r="L546" s="581"/>
      <c r="M546" s="581"/>
      <c r="N546" s="581"/>
      <c r="O546" s="581"/>
      <c r="P546" s="581"/>
      <c r="Q546" s="581"/>
      <c r="R546" s="581"/>
      <c r="S546" s="581"/>
      <c r="T546" s="581"/>
      <c r="U546" s="581"/>
      <c r="V546" s="582"/>
      <c r="W546" s="582"/>
      <c r="X546" s="582"/>
      <c r="Y546" s="399"/>
      <c r="Z546" s="399"/>
      <c r="AA546" s="401"/>
      <c r="AB546" s="401"/>
      <c r="AC546" s="401"/>
      <c r="AD546" s="401"/>
      <c r="AE546" s="401"/>
      <c r="AF546" s="401"/>
    </row>
    <row r="547" ht="15.75" customHeight="1">
      <c r="A547" s="436"/>
      <c r="B547" s="399"/>
      <c r="C547" s="572"/>
      <c r="D547" s="572"/>
      <c r="E547" s="572"/>
      <c r="F547" s="399"/>
      <c r="G547" s="399"/>
      <c r="H547" s="413" t="s">
        <v>1526</v>
      </c>
      <c r="I547" s="399"/>
      <c r="J547" s="581"/>
      <c r="K547" s="581"/>
      <c r="L547" s="581"/>
      <c r="M547" s="581"/>
      <c r="N547" s="581"/>
      <c r="O547" s="581"/>
      <c r="P547" s="581"/>
      <c r="Q547" s="581"/>
      <c r="R547" s="581"/>
      <c r="S547" s="581"/>
      <c r="T547" s="581"/>
      <c r="U547" s="581"/>
      <c r="V547" s="582"/>
      <c r="W547" s="582"/>
      <c r="X547" s="582"/>
      <c r="Y547" s="399"/>
      <c r="Z547" s="399"/>
      <c r="AA547" s="401"/>
      <c r="AB547" s="401"/>
      <c r="AC547" s="401"/>
      <c r="AD547" s="401"/>
      <c r="AE547" s="401"/>
      <c r="AF547" s="401"/>
    </row>
    <row r="548" ht="15.75" customHeight="1">
      <c r="A548" s="436"/>
      <c r="B548" s="399"/>
      <c r="C548" s="572"/>
      <c r="D548" s="572"/>
      <c r="E548" s="572"/>
      <c r="F548" s="399"/>
      <c r="G548" s="399"/>
      <c r="H548" s="399"/>
      <c r="I548" s="413" t="s">
        <v>1619</v>
      </c>
      <c r="J548" s="583">
        <v>0.0</v>
      </c>
      <c r="K548" s="583">
        <v>8218444.472267715</v>
      </c>
      <c r="L548" s="583">
        <v>4065873.2849283605</v>
      </c>
      <c r="M548" s="583">
        <v>0.0</v>
      </c>
      <c r="N548" s="583">
        <v>2001343.7956150891</v>
      </c>
      <c r="O548" s="583">
        <v>1.31740427625E7</v>
      </c>
      <c r="P548" s="583">
        <v>0.0</v>
      </c>
      <c r="Q548" s="583">
        <v>0.0</v>
      </c>
      <c r="R548" s="583">
        <v>0.0</v>
      </c>
      <c r="S548" s="583">
        <v>2.7459704315311164E7</v>
      </c>
      <c r="T548" s="583">
        <v>4732300.0</v>
      </c>
      <c r="U548" s="583">
        <v>3.2192004315311164E7</v>
      </c>
      <c r="V548" s="418">
        <v>0.0</v>
      </c>
      <c r="W548" s="418">
        <v>133723.97647840634</v>
      </c>
      <c r="X548" s="418">
        <v>0.0</v>
      </c>
      <c r="Y548" s="399"/>
      <c r="Z548" s="399"/>
      <c r="AA548" s="401"/>
      <c r="AB548" s="401"/>
      <c r="AC548" s="401"/>
      <c r="AD548" s="401"/>
      <c r="AE548" s="401"/>
      <c r="AF548" s="401"/>
    </row>
    <row r="549" ht="15.75" customHeight="1">
      <c r="A549" s="436"/>
      <c r="B549" s="399"/>
      <c r="C549" s="572"/>
      <c r="D549" s="572"/>
      <c r="E549" s="572"/>
      <c r="F549" s="399"/>
      <c r="G549" s="399"/>
      <c r="H549" s="399"/>
      <c r="I549" s="413" t="s">
        <v>1502</v>
      </c>
      <c r="J549" s="583">
        <v>0.0</v>
      </c>
      <c r="K549" s="583">
        <v>0.0</v>
      </c>
      <c r="L549" s="583">
        <v>0.0</v>
      </c>
      <c r="M549" s="583">
        <v>0.0</v>
      </c>
      <c r="N549" s="583">
        <v>0.0</v>
      </c>
      <c r="O549" s="583">
        <v>0.0</v>
      </c>
      <c r="P549" s="583">
        <v>0.0</v>
      </c>
      <c r="Q549" s="583">
        <v>0.0</v>
      </c>
      <c r="R549" s="583">
        <v>0.0</v>
      </c>
      <c r="S549" s="583">
        <v>0.0</v>
      </c>
      <c r="T549" s="583">
        <v>0.0</v>
      </c>
      <c r="U549" s="583">
        <v>0.0</v>
      </c>
      <c r="V549" s="418">
        <v>0.0</v>
      </c>
      <c r="W549" s="418">
        <v>0.0</v>
      </c>
      <c r="X549" s="418">
        <v>0.0</v>
      </c>
      <c r="Y549" s="399"/>
      <c r="Z549" s="399"/>
      <c r="AA549" s="401"/>
      <c r="AB549" s="401"/>
      <c r="AC549" s="401"/>
      <c r="AD549" s="401"/>
      <c r="AE549" s="401"/>
      <c r="AF549" s="401"/>
    </row>
    <row r="550" ht="15.75" customHeight="1">
      <c r="A550" s="436"/>
      <c r="B550" s="399"/>
      <c r="C550" s="572"/>
      <c r="D550" s="572"/>
      <c r="E550" s="572"/>
      <c r="F550" s="399"/>
      <c r="G550" s="399"/>
      <c r="H550" s="413"/>
      <c r="I550" s="399"/>
      <c r="J550" s="583"/>
      <c r="K550" s="583"/>
      <c r="L550" s="583"/>
      <c r="M550" s="583"/>
      <c r="N550" s="583"/>
      <c r="O550" s="583"/>
      <c r="P550" s="583"/>
      <c r="Q550" s="583"/>
      <c r="R550" s="583"/>
      <c r="S550" s="583"/>
      <c r="T550" s="583"/>
      <c r="U550" s="583"/>
      <c r="V550" s="418"/>
      <c r="W550" s="418"/>
      <c r="X550" s="418"/>
      <c r="Y550" s="399"/>
      <c r="Z550" s="399"/>
      <c r="AA550" s="401"/>
      <c r="AB550" s="401"/>
      <c r="AC550" s="401"/>
      <c r="AD550" s="401"/>
      <c r="AE550" s="401"/>
      <c r="AF550" s="401"/>
    </row>
    <row r="551" ht="15.75" customHeight="1">
      <c r="A551" s="436"/>
      <c r="B551" s="399"/>
      <c r="C551" s="572"/>
      <c r="D551" s="572"/>
      <c r="E551" s="572"/>
      <c r="F551" s="399"/>
      <c r="G551" s="399"/>
      <c r="H551" s="413" t="s">
        <v>1503</v>
      </c>
      <c r="I551" s="399"/>
      <c r="J551" s="399"/>
      <c r="K551" s="399"/>
      <c r="L551" s="399"/>
      <c r="M551" s="399"/>
      <c r="N551" s="399"/>
      <c r="O551" s="399"/>
      <c r="P551" s="399"/>
      <c r="Q551" s="399"/>
      <c r="R551" s="399"/>
      <c r="S551" s="399"/>
      <c r="T551" s="399"/>
      <c r="U551" s="399"/>
      <c r="V551" s="423"/>
      <c r="W551" s="423"/>
      <c r="X551" s="423"/>
      <c r="Y551" s="399"/>
      <c r="Z551" s="399"/>
      <c r="AA551" s="401"/>
      <c r="AB551" s="401"/>
      <c r="AC551" s="401"/>
      <c r="AD551" s="401"/>
      <c r="AE551" s="401"/>
      <c r="AF551" s="401"/>
    </row>
    <row r="552" ht="15.75" customHeight="1">
      <c r="A552" s="436"/>
      <c r="B552" s="399"/>
      <c r="C552" s="572"/>
      <c r="D552" s="572"/>
      <c r="E552" s="572"/>
      <c r="F552" s="399"/>
      <c r="G552" s="399"/>
      <c r="H552" s="399"/>
      <c r="I552" s="413" t="s">
        <v>1620</v>
      </c>
      <c r="J552" s="583">
        <v>0.0</v>
      </c>
      <c r="K552" s="583">
        <v>8218444.472267715</v>
      </c>
      <c r="L552" s="583">
        <v>4065873.2849283605</v>
      </c>
      <c r="M552" s="583">
        <v>0.0</v>
      </c>
      <c r="N552" s="583">
        <v>2001343.7956150891</v>
      </c>
      <c r="O552" s="583">
        <v>1.31740427625E7</v>
      </c>
      <c r="P552" s="583">
        <v>0.0</v>
      </c>
      <c r="Q552" s="583">
        <v>0.0</v>
      </c>
      <c r="R552" s="583">
        <v>0.0</v>
      </c>
      <c r="S552" s="583">
        <v>2.7459704315311164E7</v>
      </c>
      <c r="T552" s="583">
        <v>4732300.0</v>
      </c>
      <c r="U552" s="583">
        <v>3.2192004315311164E7</v>
      </c>
      <c r="V552" s="418">
        <v>0.0</v>
      </c>
      <c r="W552" s="418">
        <v>133723.97647840634</v>
      </c>
      <c r="X552" s="418">
        <v>0.0</v>
      </c>
      <c r="Y552" s="399"/>
      <c r="Z552" s="399"/>
      <c r="AA552" s="401"/>
      <c r="AB552" s="401"/>
      <c r="AC552" s="401"/>
      <c r="AD552" s="401"/>
      <c r="AE552" s="401"/>
      <c r="AF552" s="401"/>
    </row>
    <row r="553" ht="15.75" customHeight="1">
      <c r="A553" s="436"/>
      <c r="B553" s="399"/>
      <c r="C553" s="572"/>
      <c r="D553" s="572"/>
      <c r="E553" s="572"/>
      <c r="F553" s="399"/>
      <c r="G553" s="399"/>
      <c r="H553" s="399"/>
      <c r="I553" s="413" t="s">
        <v>1505</v>
      </c>
      <c r="J553" s="583">
        <v>0.0</v>
      </c>
      <c r="K553" s="583">
        <v>0.0</v>
      </c>
      <c r="L553" s="583">
        <v>0.0</v>
      </c>
      <c r="M553" s="583">
        <v>0.0</v>
      </c>
      <c r="N553" s="583">
        <v>0.0</v>
      </c>
      <c r="O553" s="583">
        <v>0.0</v>
      </c>
      <c r="P553" s="583">
        <v>0.0</v>
      </c>
      <c r="Q553" s="583">
        <v>0.0</v>
      </c>
      <c r="R553" s="583">
        <v>0.0</v>
      </c>
      <c r="S553" s="583">
        <v>0.0</v>
      </c>
      <c r="T553" s="583">
        <v>0.0</v>
      </c>
      <c r="U553" s="583">
        <v>0.0</v>
      </c>
      <c r="V553" s="418">
        <v>0.0</v>
      </c>
      <c r="W553" s="418">
        <v>0.0</v>
      </c>
      <c r="X553" s="418">
        <v>0.0</v>
      </c>
      <c r="Y553" s="399"/>
      <c r="Z553" s="399"/>
      <c r="AA553" s="401"/>
      <c r="AB553" s="401"/>
      <c r="AC553" s="401"/>
      <c r="AD553" s="401"/>
      <c r="AE553" s="401"/>
      <c r="AF553" s="401"/>
    </row>
    <row r="554" ht="15.75" customHeight="1">
      <c r="A554" s="436"/>
      <c r="B554" s="399"/>
      <c r="C554" s="572"/>
      <c r="D554" s="572"/>
      <c r="E554" s="572"/>
      <c r="F554" s="399"/>
      <c r="G554" s="399"/>
      <c r="H554" s="413"/>
      <c r="I554" s="399"/>
      <c r="J554" s="583"/>
      <c r="K554" s="583"/>
      <c r="L554" s="583"/>
      <c r="M554" s="583"/>
      <c r="N554" s="583"/>
      <c r="O554" s="583"/>
      <c r="P554" s="583"/>
      <c r="Q554" s="583"/>
      <c r="R554" s="583"/>
      <c r="S554" s="583"/>
      <c r="T554" s="583"/>
      <c r="U554" s="583"/>
      <c r="V554" s="418"/>
      <c r="W554" s="418"/>
      <c r="X554" s="418"/>
      <c r="Y554" s="399"/>
      <c r="Z554" s="399"/>
      <c r="AA554" s="401"/>
      <c r="AB554" s="401"/>
      <c r="AC554" s="401"/>
      <c r="AD554" s="401"/>
      <c r="AE554" s="401"/>
      <c r="AF554" s="401"/>
    </row>
    <row r="555" ht="15.75" customHeight="1">
      <c r="A555" s="436"/>
      <c r="B555" s="399"/>
      <c r="C555" s="572"/>
      <c r="D555" s="572"/>
      <c r="E555" s="572"/>
      <c r="F555" s="399"/>
      <c r="G555" s="399"/>
      <c r="H555" s="413" t="s">
        <v>1394</v>
      </c>
      <c r="I555" s="399"/>
      <c r="J555" s="399"/>
      <c r="K555" s="399"/>
      <c r="L555" s="399"/>
      <c r="M555" s="399"/>
      <c r="N555" s="399"/>
      <c r="O555" s="399"/>
      <c r="P555" s="399"/>
      <c r="Q555" s="399"/>
      <c r="R555" s="399"/>
      <c r="S555" s="399"/>
      <c r="T555" s="399"/>
      <c r="U555" s="399"/>
      <c r="V555" s="423"/>
      <c r="W555" s="423"/>
      <c r="X555" s="423"/>
      <c r="Y555" s="399"/>
      <c r="Z555" s="399"/>
      <c r="AA555" s="401"/>
      <c r="AB555" s="401"/>
      <c r="AC555" s="401"/>
      <c r="AD555" s="401"/>
      <c r="AE555" s="401"/>
      <c r="AF555" s="401"/>
    </row>
    <row r="556" ht="15.75" customHeight="1">
      <c r="A556" s="436"/>
      <c r="B556" s="399"/>
      <c r="C556" s="572"/>
      <c r="D556" s="572"/>
      <c r="E556" s="572"/>
      <c r="F556" s="399"/>
      <c r="G556" s="399"/>
      <c r="H556" s="399"/>
      <c r="I556" s="413" t="s">
        <v>1621</v>
      </c>
      <c r="J556" s="583">
        <v>0.0</v>
      </c>
      <c r="K556" s="583">
        <v>1.2315069069132224E7</v>
      </c>
      <c r="L556" s="583">
        <v>9596248.045949932</v>
      </c>
      <c r="M556" s="583">
        <v>0.0</v>
      </c>
      <c r="N556" s="583">
        <v>2812869.2560811588</v>
      </c>
      <c r="O556" s="583">
        <v>1.851598908E7</v>
      </c>
      <c r="P556" s="583">
        <v>0.0</v>
      </c>
      <c r="Q556" s="583">
        <v>0.0</v>
      </c>
      <c r="R556" s="583">
        <v>0.0</v>
      </c>
      <c r="S556" s="583">
        <v>4.3240175451163314E7</v>
      </c>
      <c r="T556" s="583">
        <v>7803800.0</v>
      </c>
      <c r="U556" s="583">
        <v>5.1043975451163314E7</v>
      </c>
      <c r="V556" s="418">
        <v>0.0</v>
      </c>
      <c r="W556" s="418">
        <v>200233.4168864422</v>
      </c>
      <c r="X556" s="418">
        <v>0.0</v>
      </c>
      <c r="Y556" s="399"/>
      <c r="Z556" s="399"/>
      <c r="AA556" s="401"/>
      <c r="AB556" s="401"/>
      <c r="AC556" s="401"/>
      <c r="AD556" s="401"/>
      <c r="AE556" s="401"/>
      <c r="AF556" s="401"/>
    </row>
    <row r="557" ht="15.75" customHeight="1">
      <c r="A557" s="436"/>
      <c r="B557" s="399"/>
      <c r="C557" s="572"/>
      <c r="D557" s="572"/>
      <c r="E557" s="572"/>
      <c r="F557" s="399"/>
      <c r="G557" s="399"/>
      <c r="H557" s="399"/>
      <c r="I557" s="413" t="s">
        <v>1600</v>
      </c>
      <c r="J557" s="583">
        <v>0.0</v>
      </c>
      <c r="K557" s="583">
        <v>0.0</v>
      </c>
      <c r="L557" s="583">
        <v>0.0</v>
      </c>
      <c r="M557" s="583">
        <v>0.0</v>
      </c>
      <c r="N557" s="583">
        <v>0.0</v>
      </c>
      <c r="O557" s="583">
        <v>0.0</v>
      </c>
      <c r="P557" s="583">
        <v>0.0</v>
      </c>
      <c r="Q557" s="583">
        <v>0.0</v>
      </c>
      <c r="R557" s="583">
        <v>0.0</v>
      </c>
      <c r="S557" s="583">
        <v>0.0</v>
      </c>
      <c r="T557" s="583">
        <v>0.0</v>
      </c>
      <c r="U557" s="583">
        <v>0.0</v>
      </c>
      <c r="V557" s="418">
        <v>0.0</v>
      </c>
      <c r="W557" s="418">
        <v>0.0</v>
      </c>
      <c r="X557" s="418">
        <v>0.0</v>
      </c>
      <c r="Y557" s="399"/>
      <c r="Z557" s="399"/>
      <c r="AA557" s="401"/>
      <c r="AB557" s="401"/>
      <c r="AC557" s="401"/>
      <c r="AD557" s="401"/>
      <c r="AE557" s="401"/>
      <c r="AF557" s="401"/>
    </row>
    <row r="558" ht="15.75" customHeight="1">
      <c r="A558" s="436"/>
      <c r="B558" s="399"/>
      <c r="C558" s="572"/>
      <c r="D558" s="572"/>
      <c r="E558" s="572"/>
      <c r="F558" s="399"/>
      <c r="G558" s="399"/>
      <c r="H558" s="399"/>
      <c r="I558" s="413"/>
      <c r="J558" s="581"/>
      <c r="K558" s="581"/>
      <c r="L558" s="581"/>
      <c r="M558" s="581"/>
      <c r="N558" s="581"/>
      <c r="O558" s="581"/>
      <c r="P558" s="581"/>
      <c r="Q558" s="581"/>
      <c r="R558" s="581"/>
      <c r="S558" s="581"/>
      <c r="T558" s="581"/>
      <c r="U558" s="581"/>
      <c r="V558" s="582"/>
      <c r="W558" s="582"/>
      <c r="X558" s="582"/>
      <c r="Y558" s="399"/>
      <c r="Z558" s="399"/>
      <c r="AA558" s="401"/>
      <c r="AB558" s="401"/>
      <c r="AC558" s="401"/>
      <c r="AD558" s="401"/>
      <c r="AE558" s="401"/>
      <c r="AF558" s="401"/>
    </row>
    <row r="559" ht="15.75" customHeight="1">
      <c r="A559" s="436"/>
      <c r="B559" s="399"/>
      <c r="C559" s="572"/>
      <c r="D559" s="572"/>
      <c r="E559" s="572"/>
      <c r="F559" s="399"/>
      <c r="G559" s="399"/>
      <c r="H559" s="399" t="s">
        <v>1508</v>
      </c>
      <c r="I559" s="413"/>
      <c r="J559" s="581"/>
      <c r="K559" s="581"/>
      <c r="L559" s="581"/>
      <c r="M559" s="581"/>
      <c r="N559" s="581"/>
      <c r="O559" s="581"/>
      <c r="P559" s="581"/>
      <c r="Q559" s="581"/>
      <c r="R559" s="581"/>
      <c r="S559" s="581"/>
      <c r="T559" s="581"/>
      <c r="U559" s="581"/>
      <c r="V559" s="582"/>
      <c r="W559" s="582"/>
      <c r="X559" s="582"/>
      <c r="Y559" s="399"/>
      <c r="Z559" s="399"/>
      <c r="AA559" s="401"/>
      <c r="AB559" s="401"/>
      <c r="AC559" s="401"/>
      <c r="AD559" s="401"/>
      <c r="AE559" s="401"/>
      <c r="AF559" s="401"/>
    </row>
    <row r="560" ht="15.75" customHeight="1">
      <c r="A560" s="436"/>
      <c r="B560" s="399"/>
      <c r="C560" s="572"/>
      <c r="D560" s="572"/>
      <c r="E560" s="572"/>
      <c r="F560" s="399"/>
      <c r="G560" s="399"/>
      <c r="H560" s="413" t="s">
        <v>1526</v>
      </c>
      <c r="I560" s="399"/>
      <c r="J560" s="581"/>
      <c r="K560" s="581"/>
      <c r="L560" s="581"/>
      <c r="M560" s="581"/>
      <c r="N560" s="581"/>
      <c r="O560" s="581"/>
      <c r="P560" s="581"/>
      <c r="Q560" s="581"/>
      <c r="R560" s="581"/>
      <c r="S560" s="581"/>
      <c r="T560" s="581"/>
      <c r="U560" s="581"/>
      <c r="V560" s="582"/>
      <c r="W560" s="582"/>
      <c r="X560" s="582"/>
      <c r="Y560" s="399"/>
      <c r="Z560" s="399"/>
      <c r="AA560" s="401"/>
      <c r="AB560" s="401"/>
      <c r="AC560" s="401"/>
      <c r="AD560" s="401"/>
      <c r="AE560" s="401"/>
      <c r="AF560" s="401"/>
    </row>
    <row r="561" ht="15.75" customHeight="1">
      <c r="A561" s="436"/>
      <c r="B561" s="399"/>
      <c r="C561" s="572"/>
      <c r="D561" s="572"/>
      <c r="E561" s="572"/>
      <c r="F561" s="399"/>
      <c r="G561" s="399"/>
      <c r="H561" s="399"/>
      <c r="I561" s="413" t="s">
        <v>1619</v>
      </c>
      <c r="J561" s="583">
        <v>0.0</v>
      </c>
      <c r="K561" s="583">
        <v>0.0</v>
      </c>
      <c r="L561" s="583">
        <v>0.0</v>
      </c>
      <c r="M561" s="583">
        <v>0.0</v>
      </c>
      <c r="N561" s="583">
        <v>0.0</v>
      </c>
      <c r="O561" s="583">
        <v>0.0</v>
      </c>
      <c r="P561" s="583">
        <v>0.0</v>
      </c>
      <c r="Q561" s="583">
        <v>0.0</v>
      </c>
      <c r="R561" s="583">
        <v>0.0</v>
      </c>
      <c r="S561" s="583">
        <v>0.0</v>
      </c>
      <c r="T561" s="583">
        <v>0.0</v>
      </c>
      <c r="U561" s="583">
        <v>0.0</v>
      </c>
      <c r="V561" s="418">
        <v>0.0</v>
      </c>
      <c r="W561" s="418">
        <v>0.0</v>
      </c>
      <c r="X561" s="418">
        <v>0.0</v>
      </c>
      <c r="Y561" s="399"/>
      <c r="Z561" s="399"/>
      <c r="AA561" s="401"/>
      <c r="AB561" s="401"/>
      <c r="AC561" s="401"/>
      <c r="AD561" s="401"/>
      <c r="AE561" s="401"/>
      <c r="AF561" s="401"/>
    </row>
    <row r="562" ht="15.75" customHeight="1">
      <c r="A562" s="436"/>
      <c r="B562" s="399"/>
      <c r="C562" s="572"/>
      <c r="D562" s="572"/>
      <c r="E562" s="572"/>
      <c r="F562" s="399"/>
      <c r="G562" s="399"/>
      <c r="H562" s="399"/>
      <c r="I562" s="413" t="s">
        <v>1502</v>
      </c>
      <c r="J562" s="583">
        <v>0.0</v>
      </c>
      <c r="K562" s="583">
        <v>0.0</v>
      </c>
      <c r="L562" s="583">
        <v>0.0</v>
      </c>
      <c r="M562" s="583">
        <v>0.0</v>
      </c>
      <c r="N562" s="583">
        <v>0.0</v>
      </c>
      <c r="O562" s="583">
        <v>0.0</v>
      </c>
      <c r="P562" s="583">
        <v>0.0</v>
      </c>
      <c r="Q562" s="583">
        <v>0.0</v>
      </c>
      <c r="R562" s="583">
        <v>0.0</v>
      </c>
      <c r="S562" s="583">
        <v>0.0</v>
      </c>
      <c r="T562" s="583">
        <v>0.0</v>
      </c>
      <c r="U562" s="583">
        <v>0.0</v>
      </c>
      <c r="V562" s="418">
        <v>0.0</v>
      </c>
      <c r="W562" s="418">
        <v>0.0</v>
      </c>
      <c r="X562" s="418">
        <v>0.0</v>
      </c>
      <c r="Y562" s="399"/>
      <c r="Z562" s="399"/>
      <c r="AA562" s="401"/>
      <c r="AB562" s="401"/>
      <c r="AC562" s="401"/>
      <c r="AD562" s="401"/>
      <c r="AE562" s="401"/>
      <c r="AF562" s="401"/>
    </row>
    <row r="563" ht="15.75" customHeight="1">
      <c r="A563" s="436"/>
      <c r="B563" s="399"/>
      <c r="C563" s="572"/>
      <c r="D563" s="572"/>
      <c r="E563" s="572"/>
      <c r="F563" s="399"/>
      <c r="G563" s="399"/>
      <c r="H563" s="413"/>
      <c r="I563" s="399"/>
      <c r="J563" s="583"/>
      <c r="K563" s="583"/>
      <c r="L563" s="583"/>
      <c r="M563" s="583"/>
      <c r="N563" s="583"/>
      <c r="O563" s="583"/>
      <c r="P563" s="583"/>
      <c r="Q563" s="583"/>
      <c r="R563" s="583"/>
      <c r="S563" s="583"/>
      <c r="T563" s="583"/>
      <c r="U563" s="583"/>
      <c r="V563" s="418"/>
      <c r="W563" s="418"/>
      <c r="X563" s="418"/>
      <c r="Y563" s="399"/>
      <c r="Z563" s="399"/>
      <c r="AA563" s="401"/>
      <c r="AB563" s="401"/>
      <c r="AC563" s="401"/>
      <c r="AD563" s="401"/>
      <c r="AE563" s="401"/>
      <c r="AF563" s="401"/>
    </row>
    <row r="564" ht="15.75" customHeight="1">
      <c r="A564" s="436"/>
      <c r="B564" s="399"/>
      <c r="C564" s="572"/>
      <c r="D564" s="572"/>
      <c r="E564" s="572"/>
      <c r="F564" s="399"/>
      <c r="G564" s="399"/>
      <c r="H564" s="413" t="s">
        <v>1503</v>
      </c>
      <c r="I564" s="399"/>
      <c r="J564" s="399"/>
      <c r="K564" s="399"/>
      <c r="L564" s="399"/>
      <c r="M564" s="399"/>
      <c r="N564" s="399"/>
      <c r="O564" s="399"/>
      <c r="P564" s="399"/>
      <c r="Q564" s="399"/>
      <c r="R564" s="399"/>
      <c r="S564" s="399"/>
      <c r="T564" s="399"/>
      <c r="U564" s="399"/>
      <c r="V564" s="423"/>
      <c r="W564" s="423"/>
      <c r="X564" s="423"/>
      <c r="Y564" s="399"/>
      <c r="Z564" s="399"/>
      <c r="AA564" s="401"/>
      <c r="AB564" s="401"/>
      <c r="AC564" s="401"/>
      <c r="AD564" s="401"/>
      <c r="AE564" s="401"/>
      <c r="AF564" s="401"/>
    </row>
    <row r="565" ht="15.75" customHeight="1">
      <c r="A565" s="436"/>
      <c r="B565" s="399"/>
      <c r="C565" s="572"/>
      <c r="D565" s="572"/>
      <c r="E565" s="572"/>
      <c r="F565" s="399"/>
      <c r="G565" s="399"/>
      <c r="H565" s="399"/>
      <c r="I565" s="413" t="s">
        <v>1620</v>
      </c>
      <c r="J565" s="583">
        <v>0.0</v>
      </c>
      <c r="K565" s="583">
        <v>0.0</v>
      </c>
      <c r="L565" s="583">
        <v>0.0</v>
      </c>
      <c r="M565" s="583">
        <v>0.0</v>
      </c>
      <c r="N565" s="583">
        <v>0.0</v>
      </c>
      <c r="O565" s="583">
        <v>0.0</v>
      </c>
      <c r="P565" s="583">
        <v>0.0</v>
      </c>
      <c r="Q565" s="583">
        <v>0.0</v>
      </c>
      <c r="R565" s="583">
        <v>0.0</v>
      </c>
      <c r="S565" s="583">
        <v>0.0</v>
      </c>
      <c r="T565" s="583">
        <v>0.0</v>
      </c>
      <c r="U565" s="583">
        <v>0.0</v>
      </c>
      <c r="V565" s="418">
        <v>0.0</v>
      </c>
      <c r="W565" s="418">
        <v>0.0</v>
      </c>
      <c r="X565" s="418">
        <v>0.0</v>
      </c>
      <c r="Y565" s="399"/>
      <c r="Z565" s="399"/>
      <c r="AA565" s="401"/>
      <c r="AB565" s="401"/>
      <c r="AC565" s="401"/>
      <c r="AD565" s="401"/>
      <c r="AE565" s="401"/>
      <c r="AF565" s="401"/>
    </row>
    <row r="566" ht="15.75" customHeight="1">
      <c r="A566" s="436"/>
      <c r="B566" s="399"/>
      <c r="C566" s="572"/>
      <c r="D566" s="572"/>
      <c r="E566" s="572"/>
      <c r="F566" s="399"/>
      <c r="G566" s="399"/>
      <c r="H566" s="399"/>
      <c r="I566" s="413" t="s">
        <v>1505</v>
      </c>
      <c r="J566" s="583">
        <v>0.0</v>
      </c>
      <c r="K566" s="583">
        <v>0.0</v>
      </c>
      <c r="L566" s="583">
        <v>0.0</v>
      </c>
      <c r="M566" s="583">
        <v>0.0</v>
      </c>
      <c r="N566" s="583">
        <v>0.0</v>
      </c>
      <c r="O566" s="583">
        <v>0.0</v>
      </c>
      <c r="P566" s="583">
        <v>0.0</v>
      </c>
      <c r="Q566" s="583">
        <v>0.0</v>
      </c>
      <c r="R566" s="583">
        <v>0.0</v>
      </c>
      <c r="S566" s="583">
        <v>0.0</v>
      </c>
      <c r="T566" s="583">
        <v>0.0</v>
      </c>
      <c r="U566" s="583">
        <v>0.0</v>
      </c>
      <c r="V566" s="418">
        <v>0.0</v>
      </c>
      <c r="W566" s="418">
        <v>0.0</v>
      </c>
      <c r="X566" s="418">
        <v>0.0</v>
      </c>
      <c r="Y566" s="399"/>
      <c r="Z566" s="399"/>
      <c r="AA566" s="401"/>
      <c r="AB566" s="401"/>
      <c r="AC566" s="401"/>
      <c r="AD566" s="401"/>
      <c r="AE566" s="401"/>
      <c r="AF566" s="401"/>
    </row>
    <row r="567" ht="15.75" customHeight="1">
      <c r="A567" s="436"/>
      <c r="B567" s="399"/>
      <c r="C567" s="572"/>
      <c r="D567" s="572"/>
      <c r="E567" s="572"/>
      <c r="F567" s="399"/>
      <c r="G567" s="399"/>
      <c r="H567" s="413"/>
      <c r="I567" s="399"/>
      <c r="J567" s="583"/>
      <c r="K567" s="583"/>
      <c r="L567" s="583"/>
      <c r="M567" s="583"/>
      <c r="N567" s="583"/>
      <c r="O567" s="583"/>
      <c r="P567" s="583"/>
      <c r="Q567" s="583"/>
      <c r="R567" s="583"/>
      <c r="S567" s="583"/>
      <c r="T567" s="583"/>
      <c r="U567" s="583"/>
      <c r="V567" s="418"/>
      <c r="W567" s="418"/>
      <c r="X567" s="418"/>
      <c r="Y567" s="399"/>
      <c r="Z567" s="399"/>
      <c r="AA567" s="401"/>
      <c r="AB567" s="401"/>
      <c r="AC567" s="401"/>
      <c r="AD567" s="401"/>
      <c r="AE567" s="401"/>
      <c r="AF567" s="401"/>
    </row>
    <row r="568" ht="15.75" customHeight="1">
      <c r="A568" s="436"/>
      <c r="B568" s="399"/>
      <c r="C568" s="572"/>
      <c r="D568" s="572"/>
      <c r="E568" s="572"/>
      <c r="F568" s="399"/>
      <c r="G568" s="399"/>
      <c r="H568" s="413" t="s">
        <v>1394</v>
      </c>
      <c r="I568" s="399"/>
      <c r="J568" s="399"/>
      <c r="K568" s="399"/>
      <c r="L568" s="399"/>
      <c r="M568" s="399"/>
      <c r="N568" s="399"/>
      <c r="O568" s="399"/>
      <c r="P568" s="399"/>
      <c r="Q568" s="399"/>
      <c r="R568" s="399"/>
      <c r="S568" s="399"/>
      <c r="T568" s="399"/>
      <c r="U568" s="399"/>
      <c r="V568" s="423"/>
      <c r="W568" s="423"/>
      <c r="X568" s="423"/>
      <c r="Y568" s="399"/>
      <c r="Z568" s="399"/>
      <c r="AA568" s="401"/>
      <c r="AB568" s="401"/>
      <c r="AC568" s="401"/>
      <c r="AD568" s="401"/>
      <c r="AE568" s="401"/>
      <c r="AF568" s="401"/>
    </row>
    <row r="569" ht="15.75" customHeight="1">
      <c r="A569" s="436"/>
      <c r="B569" s="399"/>
      <c r="C569" s="572"/>
      <c r="D569" s="572"/>
      <c r="E569" s="572"/>
      <c r="F569" s="399"/>
      <c r="G569" s="399"/>
      <c r="H569" s="399"/>
      <c r="I569" s="413" t="s">
        <v>1621</v>
      </c>
      <c r="J569" s="583">
        <v>1.4218717450334642E7</v>
      </c>
      <c r="K569" s="583">
        <v>2527774.612447756</v>
      </c>
      <c r="L569" s="583">
        <v>6375563.212448269</v>
      </c>
      <c r="M569" s="583">
        <v>0.0</v>
      </c>
      <c r="N569" s="583">
        <v>0.0</v>
      </c>
      <c r="O569" s="583">
        <v>0.0</v>
      </c>
      <c r="P569" s="583">
        <v>0.0</v>
      </c>
      <c r="Q569" s="583">
        <v>414293.6164039626</v>
      </c>
      <c r="R569" s="583">
        <v>1163095.7464954548</v>
      </c>
      <c r="S569" s="583">
        <v>2.4699444638130087E7</v>
      </c>
      <c r="T569" s="583">
        <v>4566100.0</v>
      </c>
      <c r="U569" s="583">
        <v>2.9265544638130087E7</v>
      </c>
      <c r="V569" s="418">
        <v>150068.73814478153</v>
      </c>
      <c r="W569" s="418">
        <v>46904.59752491513</v>
      </c>
      <c r="X569" s="418">
        <v>0.0</v>
      </c>
      <c r="Y569" s="399"/>
      <c r="Z569" s="399"/>
      <c r="AA569" s="401"/>
      <c r="AB569" s="401"/>
      <c r="AC569" s="401"/>
      <c r="AD569" s="401"/>
      <c r="AE569" s="401"/>
      <c r="AF569" s="401"/>
    </row>
    <row r="570" ht="15.75" customHeight="1">
      <c r="A570" s="436"/>
      <c r="B570" s="399"/>
      <c r="C570" s="572"/>
      <c r="D570" s="572"/>
      <c r="E570" s="572"/>
      <c r="F570" s="399"/>
      <c r="G570" s="399"/>
      <c r="H570" s="399"/>
      <c r="I570" s="413" t="s">
        <v>1600</v>
      </c>
      <c r="J570" s="583">
        <v>3676678.4962757863</v>
      </c>
      <c r="K570" s="583">
        <v>0.0</v>
      </c>
      <c r="L570" s="583">
        <v>109483.6507739177</v>
      </c>
      <c r="M570" s="583">
        <v>0.0</v>
      </c>
      <c r="N570" s="583">
        <v>0.0</v>
      </c>
      <c r="O570" s="583">
        <v>0.0</v>
      </c>
      <c r="P570" s="583">
        <v>0.0</v>
      </c>
      <c r="Q570" s="583">
        <v>25365.06303787927</v>
      </c>
      <c r="R570" s="583">
        <v>955548.0731847553</v>
      </c>
      <c r="S570" s="583">
        <v>4767075.283272338</v>
      </c>
      <c r="T570" s="583">
        <v>726000.0</v>
      </c>
      <c r="U570" s="583">
        <v>5493075.283272338</v>
      </c>
      <c r="V570" s="418">
        <v>125838.88979848867</v>
      </c>
      <c r="W570" s="418">
        <v>0.0</v>
      </c>
      <c r="X570" s="418">
        <v>0.0</v>
      </c>
      <c r="Y570" s="399"/>
      <c r="Z570" s="399"/>
      <c r="AA570" s="401"/>
      <c r="AB570" s="401"/>
      <c r="AC570" s="401"/>
      <c r="AD570" s="401"/>
      <c r="AE570" s="401"/>
      <c r="AF570" s="401"/>
    </row>
    <row r="571" ht="15.75" customHeight="1">
      <c r="A571" s="436"/>
      <c r="B571" s="399"/>
      <c r="C571" s="572"/>
      <c r="D571" s="572"/>
      <c r="E571" s="572"/>
      <c r="F571" s="399"/>
      <c r="G571" s="399"/>
      <c r="H571" s="399"/>
      <c r="I571" s="413"/>
      <c r="J571" s="581"/>
      <c r="K571" s="581"/>
      <c r="L571" s="581"/>
      <c r="M571" s="581"/>
      <c r="N571" s="581"/>
      <c r="O571" s="581"/>
      <c r="P571" s="581"/>
      <c r="Q571" s="581"/>
      <c r="R571" s="581"/>
      <c r="S571" s="581"/>
      <c r="T571" s="581"/>
      <c r="U571" s="581"/>
      <c r="V571" s="582"/>
      <c r="W571" s="582"/>
      <c r="X571" s="582"/>
      <c r="Y571" s="399"/>
      <c r="Z571" s="399"/>
      <c r="AA571" s="401"/>
      <c r="AB571" s="401"/>
      <c r="AC571" s="401"/>
      <c r="AD571" s="401"/>
      <c r="AE571" s="401"/>
      <c r="AF571" s="401"/>
    </row>
    <row r="572" ht="15.75" customHeight="1">
      <c r="A572" s="436"/>
      <c r="B572" s="399"/>
      <c r="C572" s="572"/>
      <c r="D572" s="572"/>
      <c r="E572" s="572"/>
      <c r="F572" s="399"/>
      <c r="G572" s="399"/>
      <c r="H572" s="413" t="s">
        <v>1509</v>
      </c>
      <c r="I572" s="399"/>
      <c r="J572" s="581"/>
      <c r="K572" s="581"/>
      <c r="L572" s="581"/>
      <c r="M572" s="581"/>
      <c r="N572" s="581"/>
      <c r="O572" s="581"/>
      <c r="P572" s="581"/>
      <c r="Q572" s="581"/>
      <c r="R572" s="581"/>
      <c r="S572" s="581"/>
      <c r="T572" s="581"/>
      <c r="U572" s="581"/>
      <c r="V572" s="582"/>
      <c r="W572" s="582"/>
      <c r="X572" s="582"/>
      <c r="Y572" s="399"/>
      <c r="Z572" s="399"/>
      <c r="AA572" s="401"/>
      <c r="AB572" s="401"/>
      <c r="AC572" s="401"/>
      <c r="AD572" s="401"/>
      <c r="AE572" s="401"/>
      <c r="AF572" s="401"/>
    </row>
    <row r="573" ht="15.75" customHeight="1">
      <c r="A573" s="436"/>
      <c r="B573" s="399"/>
      <c r="C573" s="572"/>
      <c r="D573" s="572"/>
      <c r="E573" s="572"/>
      <c r="F573" s="399"/>
      <c r="G573" s="399"/>
      <c r="H573" s="399"/>
      <c r="I573" s="413" t="s">
        <v>1622</v>
      </c>
      <c r="J573" s="581">
        <v>1.4218717450334642E7</v>
      </c>
      <c r="K573" s="581">
        <v>3.127973262611541E7</v>
      </c>
      <c r="L573" s="581">
        <v>2.4103557828254927E7</v>
      </c>
      <c r="M573" s="581">
        <v>0.0</v>
      </c>
      <c r="N573" s="581">
        <v>6815556.847311336</v>
      </c>
      <c r="O573" s="581">
        <v>4.4864074605000004E7</v>
      </c>
      <c r="P573" s="581">
        <v>0.0</v>
      </c>
      <c r="Q573" s="581">
        <v>414293.6164039626</v>
      </c>
      <c r="R573" s="581">
        <v>1163095.7464954548</v>
      </c>
      <c r="S573" s="581">
        <v>1.2285902871991572E8</v>
      </c>
      <c r="T573" s="581">
        <v>2.18345E7</v>
      </c>
      <c r="U573" s="581">
        <v>1.4469352871991572E8</v>
      </c>
      <c r="V573" s="582">
        <v>150068.73814478153</v>
      </c>
      <c r="W573" s="582">
        <v>514585.9673681699</v>
      </c>
      <c r="X573" s="582">
        <v>0.0</v>
      </c>
      <c r="Y573" s="399"/>
      <c r="Z573" s="399"/>
      <c r="AA573" s="401"/>
      <c r="AB573" s="401"/>
      <c r="AC573" s="401"/>
      <c r="AD573" s="401"/>
      <c r="AE573" s="401"/>
      <c r="AF573" s="401"/>
    </row>
    <row r="574" ht="15.75" customHeight="1">
      <c r="A574" s="436"/>
      <c r="B574" s="399"/>
      <c r="C574" s="572"/>
      <c r="D574" s="572"/>
      <c r="E574" s="572"/>
      <c r="F574" s="399"/>
      <c r="G574" s="399"/>
      <c r="H574" s="399"/>
      <c r="I574" s="413" t="s">
        <v>1623</v>
      </c>
      <c r="J574" s="581">
        <v>3676678.4962757863</v>
      </c>
      <c r="K574" s="581">
        <v>0.0</v>
      </c>
      <c r="L574" s="581">
        <v>109483.6507739177</v>
      </c>
      <c r="M574" s="581">
        <v>0.0</v>
      </c>
      <c r="N574" s="581">
        <v>0.0</v>
      </c>
      <c r="O574" s="581">
        <v>0.0</v>
      </c>
      <c r="P574" s="581">
        <v>0.0</v>
      </c>
      <c r="Q574" s="581">
        <v>25365.06303787927</v>
      </c>
      <c r="R574" s="581">
        <v>955548.0731847553</v>
      </c>
      <c r="S574" s="581">
        <v>4767075.283272338</v>
      </c>
      <c r="T574" s="581">
        <v>726000.0</v>
      </c>
      <c r="U574" s="581">
        <v>5493075.283272338</v>
      </c>
      <c r="V574" s="582">
        <v>125838.88979848867</v>
      </c>
      <c r="W574" s="582">
        <v>0.0</v>
      </c>
      <c r="X574" s="582">
        <v>0.0</v>
      </c>
      <c r="Y574" s="399"/>
      <c r="Z574" s="399"/>
      <c r="AA574" s="401"/>
      <c r="AB574" s="401"/>
      <c r="AC574" s="401"/>
      <c r="AD574" s="401"/>
      <c r="AE574" s="401"/>
      <c r="AF574" s="401"/>
    </row>
    <row r="575" ht="15.75" customHeight="1">
      <c r="A575" s="436"/>
      <c r="B575" s="399"/>
      <c r="C575" s="572"/>
      <c r="D575" s="572"/>
      <c r="E575" s="572"/>
      <c r="F575" s="399"/>
      <c r="G575" s="399"/>
      <c r="H575" s="413"/>
      <c r="I575" s="399"/>
      <c r="J575" s="471"/>
      <c r="K575" s="471"/>
      <c r="L575" s="471"/>
      <c r="M575" s="471"/>
      <c r="N575" s="471"/>
      <c r="O575" s="471"/>
      <c r="P575" s="471"/>
      <c r="Q575" s="471"/>
      <c r="R575" s="471"/>
      <c r="S575" s="471"/>
      <c r="T575" s="471"/>
      <c r="U575" s="471"/>
      <c r="V575" s="506"/>
      <c r="W575" s="506"/>
      <c r="X575" s="506"/>
      <c r="Y575" s="399"/>
      <c r="Z575" s="399"/>
      <c r="AA575" s="401"/>
      <c r="AB575" s="401"/>
      <c r="AC575" s="401"/>
      <c r="AD575" s="401"/>
      <c r="AE575" s="401"/>
      <c r="AF575" s="401"/>
    </row>
    <row r="576" ht="15.75" customHeight="1">
      <c r="A576" s="436"/>
      <c r="B576" s="399"/>
      <c r="C576" s="572"/>
      <c r="D576" s="572"/>
      <c r="E576" s="572"/>
      <c r="F576" s="399"/>
      <c r="G576" s="399"/>
      <c r="H576" s="413"/>
      <c r="I576" s="399"/>
      <c r="J576" s="471" t="s">
        <v>776</v>
      </c>
      <c r="K576" s="471" t="s">
        <v>776</v>
      </c>
      <c r="L576" s="471" t="s">
        <v>776</v>
      </c>
      <c r="M576" s="471" t="s">
        <v>776</v>
      </c>
      <c r="N576" s="471" t="s">
        <v>776</v>
      </c>
      <c r="O576" s="471" t="s">
        <v>776</v>
      </c>
      <c r="P576" s="471" t="s">
        <v>776</v>
      </c>
      <c r="Q576" s="471" t="s">
        <v>776</v>
      </c>
      <c r="R576" s="471" t="s">
        <v>776</v>
      </c>
      <c r="S576" s="471" t="s">
        <v>776</v>
      </c>
      <c r="T576" s="471" t="s">
        <v>776</v>
      </c>
      <c r="U576" s="471" t="s">
        <v>776</v>
      </c>
      <c r="V576" s="471" t="s">
        <v>776</v>
      </c>
      <c r="W576" s="471" t="s">
        <v>776</v>
      </c>
      <c r="X576" s="471" t="s">
        <v>776</v>
      </c>
      <c r="Y576" s="399"/>
      <c r="Z576" s="399"/>
      <c r="AA576" s="401"/>
      <c r="AB576" s="401"/>
      <c r="AC576" s="401"/>
      <c r="AD576" s="401"/>
      <c r="AE576" s="401"/>
      <c r="AF576" s="401"/>
    </row>
    <row r="577" ht="15.75" customHeight="1">
      <c r="A577" s="413" t="s">
        <v>1624</v>
      </c>
      <c r="B577" s="399"/>
      <c r="C577" s="572"/>
      <c r="D577" s="572"/>
      <c r="E577" s="572"/>
      <c r="F577" s="399"/>
      <c r="G577" s="399"/>
      <c r="H577" s="413"/>
      <c r="I577" s="399"/>
      <c r="J577" s="471"/>
      <c r="K577" s="471"/>
      <c r="L577" s="471"/>
      <c r="M577" s="471"/>
      <c r="N577" s="471"/>
      <c r="O577" s="471"/>
      <c r="P577" s="471"/>
      <c r="Q577" s="471"/>
      <c r="R577" s="471"/>
      <c r="S577" s="471"/>
      <c r="T577" s="471"/>
      <c r="U577" s="471"/>
      <c r="V577" s="506"/>
      <c r="W577" s="506"/>
      <c r="X577" s="506"/>
      <c r="Y577" s="399"/>
      <c r="Z577" s="399"/>
      <c r="AA577" s="401"/>
      <c r="AB577" s="401"/>
      <c r="AC577" s="401"/>
      <c r="AD577" s="401"/>
      <c r="AE577" s="401"/>
      <c r="AF577" s="401"/>
    </row>
    <row r="578" ht="15.75" customHeight="1">
      <c r="A578" s="436"/>
      <c r="B578" s="399"/>
      <c r="C578" s="572"/>
      <c r="D578" s="572"/>
      <c r="E578" s="572"/>
      <c r="F578" s="399"/>
      <c r="G578" s="399"/>
      <c r="H578" s="413" t="s">
        <v>1406</v>
      </c>
      <c r="I578" s="399"/>
      <c r="J578" s="471"/>
      <c r="K578" s="471"/>
      <c r="L578" s="471"/>
      <c r="M578" s="471"/>
      <c r="N578" s="471"/>
      <c r="O578" s="471"/>
      <c r="P578" s="471"/>
      <c r="Q578" s="471"/>
      <c r="R578" s="471"/>
      <c r="S578" s="471"/>
      <c r="T578" s="471"/>
      <c r="U578" s="471"/>
      <c r="V578" s="506"/>
      <c r="W578" s="506"/>
      <c r="X578" s="506"/>
      <c r="Y578" s="399"/>
      <c r="Z578" s="399"/>
      <c r="AA578" s="401"/>
      <c r="AB578" s="401"/>
      <c r="AC578" s="401"/>
      <c r="AD578" s="401"/>
      <c r="AE578" s="401"/>
      <c r="AF578" s="401"/>
    </row>
    <row r="579" ht="15.75" customHeight="1">
      <c r="A579" s="436"/>
      <c r="B579" s="399"/>
      <c r="C579" s="572"/>
      <c r="D579" s="572"/>
      <c r="E579" s="572"/>
      <c r="F579" s="399"/>
      <c r="G579" s="399"/>
      <c r="H579" s="399"/>
      <c r="I579" s="399"/>
      <c r="J579" s="471"/>
      <c r="K579" s="471"/>
      <c r="L579" s="471"/>
      <c r="M579" s="471"/>
      <c r="N579" s="471"/>
      <c r="O579" s="471"/>
      <c r="P579" s="471"/>
      <c r="Q579" s="471"/>
      <c r="R579" s="471"/>
      <c r="S579" s="471"/>
      <c r="T579" s="471"/>
      <c r="U579" s="471"/>
      <c r="V579" s="506"/>
      <c r="W579" s="506"/>
      <c r="X579" s="506"/>
      <c r="Y579" s="399"/>
      <c r="Z579" s="399"/>
      <c r="AA579" s="401"/>
      <c r="AB579" s="401"/>
      <c r="AC579" s="401"/>
      <c r="AD579" s="401"/>
      <c r="AE579" s="401"/>
      <c r="AF579" s="401"/>
    </row>
    <row r="580" ht="15.75" customHeight="1">
      <c r="A580" s="436"/>
      <c r="B580" s="399"/>
      <c r="C580" s="572"/>
      <c r="D580" s="572"/>
      <c r="E580" s="572"/>
      <c r="F580" s="399"/>
      <c r="G580" s="399"/>
      <c r="H580" s="399"/>
      <c r="I580" s="399"/>
      <c r="J580" s="471"/>
      <c r="K580" s="471"/>
      <c r="L580" s="471"/>
      <c r="M580" s="471"/>
      <c r="N580" s="471"/>
      <c r="O580" s="471"/>
      <c r="P580" s="471"/>
      <c r="Q580" s="471"/>
      <c r="R580" s="471"/>
      <c r="S580" s="471"/>
      <c r="T580" s="471"/>
      <c r="U580" s="471"/>
      <c r="V580" s="506"/>
      <c r="W580" s="506"/>
      <c r="X580" s="506"/>
      <c r="Y580" s="399"/>
      <c r="Z580" s="399"/>
      <c r="AA580" s="401"/>
      <c r="AB580" s="401"/>
      <c r="AC580" s="401"/>
      <c r="AD580" s="401"/>
      <c r="AE580" s="401"/>
      <c r="AF580" s="401"/>
    </row>
    <row r="581" ht="15.75" customHeight="1">
      <c r="A581" s="436"/>
      <c r="B581" s="399"/>
      <c r="C581" s="572"/>
      <c r="D581" s="572"/>
      <c r="E581" s="572"/>
      <c r="F581" s="399"/>
      <c r="G581" s="399"/>
      <c r="H581" s="577"/>
      <c r="I581" s="577"/>
      <c r="J581" s="471"/>
      <c r="K581" s="471"/>
      <c r="L581" s="471"/>
      <c r="M581" s="471"/>
      <c r="N581" s="471"/>
      <c r="O581" s="471"/>
      <c r="P581" s="471"/>
      <c r="Q581" s="471"/>
      <c r="R581" s="471"/>
      <c r="S581" s="471"/>
      <c r="T581" s="471"/>
      <c r="U581" s="471"/>
      <c r="V581" s="506"/>
      <c r="W581" s="506"/>
      <c r="X581" s="506"/>
      <c r="Y581" s="399"/>
      <c r="Z581" s="399"/>
      <c r="AA581" s="401"/>
      <c r="AB581" s="401"/>
      <c r="AC581" s="401"/>
      <c r="AD581" s="401"/>
      <c r="AE581" s="401"/>
      <c r="AF581" s="401"/>
    </row>
    <row r="582" ht="15.75" customHeight="1">
      <c r="A582" s="578"/>
      <c r="B582" s="413"/>
      <c r="C582" s="579"/>
      <c r="D582" s="579"/>
      <c r="E582" s="579"/>
      <c r="F582" s="413"/>
      <c r="G582" s="413"/>
      <c r="H582" s="413" t="s">
        <v>1421</v>
      </c>
      <c r="I582" s="580"/>
      <c r="J582" s="581">
        <v>0.0</v>
      </c>
      <c r="K582" s="581">
        <v>0.0</v>
      </c>
      <c r="L582" s="581">
        <v>0.0</v>
      </c>
      <c r="M582" s="581">
        <v>0.0</v>
      </c>
      <c r="N582" s="581">
        <v>0.0</v>
      </c>
      <c r="O582" s="581">
        <v>0.0</v>
      </c>
      <c r="P582" s="581">
        <v>0.0</v>
      </c>
      <c r="Q582" s="581">
        <v>0.0</v>
      </c>
      <c r="R582" s="581">
        <v>0.0</v>
      </c>
      <c r="S582" s="581">
        <v>0.0</v>
      </c>
      <c r="T582" s="581">
        <v>0.0</v>
      </c>
      <c r="U582" s="581">
        <v>0.0</v>
      </c>
      <c r="V582" s="582">
        <v>0.0</v>
      </c>
      <c r="W582" s="582">
        <v>0.0</v>
      </c>
      <c r="X582" s="582">
        <v>0.0</v>
      </c>
      <c r="Y582" s="413"/>
      <c r="Z582" s="413"/>
      <c r="AA582" s="419"/>
      <c r="AB582" s="419"/>
      <c r="AC582" s="419"/>
      <c r="AD582" s="419"/>
      <c r="AE582" s="419"/>
      <c r="AF582" s="419"/>
    </row>
    <row r="583" ht="15.75" customHeight="1">
      <c r="A583" s="436"/>
      <c r="B583" s="399"/>
      <c r="C583" s="572"/>
      <c r="D583" s="572"/>
      <c r="E583" s="572"/>
      <c r="F583" s="399"/>
      <c r="G583" s="399"/>
      <c r="H583" s="577"/>
      <c r="I583" s="577"/>
      <c r="J583" s="471"/>
      <c r="K583" s="471"/>
      <c r="L583" s="471"/>
      <c r="M583" s="471"/>
      <c r="N583" s="471"/>
      <c r="O583" s="471"/>
      <c r="P583" s="471"/>
      <c r="Q583" s="471"/>
      <c r="R583" s="471"/>
      <c r="S583" s="471"/>
      <c r="T583" s="471"/>
      <c r="U583" s="471"/>
      <c r="V583" s="506"/>
      <c r="W583" s="506"/>
      <c r="X583" s="506"/>
      <c r="Y583" s="399"/>
      <c r="Z583" s="399"/>
      <c r="AA583" s="401"/>
      <c r="AB583" s="401"/>
      <c r="AC583" s="401"/>
      <c r="AD583" s="401"/>
      <c r="AE583" s="401"/>
      <c r="AF583" s="401"/>
    </row>
    <row r="584" ht="15.75" customHeight="1">
      <c r="A584" s="436"/>
      <c r="B584" s="399"/>
      <c r="C584" s="572"/>
      <c r="D584" s="572"/>
      <c r="E584" s="572"/>
      <c r="F584" s="399"/>
      <c r="G584" s="399"/>
      <c r="H584" s="580" t="s">
        <v>1422</v>
      </c>
      <c r="I584" s="577"/>
      <c r="J584" s="471"/>
      <c r="K584" s="471"/>
      <c r="L584" s="471"/>
      <c r="M584" s="471"/>
      <c r="N584" s="471"/>
      <c r="O584" s="471"/>
      <c r="P584" s="471"/>
      <c r="Q584" s="471"/>
      <c r="R584" s="471"/>
      <c r="S584" s="471"/>
      <c r="T584" s="471"/>
      <c r="U584" s="471"/>
      <c r="V584" s="506"/>
      <c r="W584" s="506"/>
      <c r="X584" s="506"/>
      <c r="Y584" s="399"/>
      <c r="Z584" s="399"/>
      <c r="AA584" s="401"/>
      <c r="AB584" s="401"/>
      <c r="AC584" s="401"/>
      <c r="AD584" s="401"/>
      <c r="AE584" s="401"/>
      <c r="AF584" s="401"/>
    </row>
    <row r="585" ht="15.75" customHeight="1">
      <c r="A585" s="436"/>
      <c r="B585" s="399"/>
      <c r="C585" s="572"/>
      <c r="D585" s="572"/>
      <c r="E585" s="572"/>
      <c r="F585" s="399"/>
      <c r="G585" s="399"/>
      <c r="H585" s="577"/>
      <c r="I585" s="577"/>
      <c r="J585" s="471"/>
      <c r="K585" s="471"/>
      <c r="L585" s="471"/>
      <c r="M585" s="471"/>
      <c r="N585" s="471"/>
      <c r="O585" s="471"/>
      <c r="P585" s="471"/>
      <c r="Q585" s="471"/>
      <c r="R585" s="471"/>
      <c r="S585" s="471"/>
      <c r="T585" s="471"/>
      <c r="U585" s="471"/>
      <c r="V585" s="506"/>
      <c r="W585" s="506"/>
      <c r="X585" s="506"/>
      <c r="Y585" s="399"/>
      <c r="Z585" s="399"/>
      <c r="AA585" s="401"/>
      <c r="AB585" s="401"/>
      <c r="AC585" s="401"/>
      <c r="AD585" s="401"/>
      <c r="AE585" s="401"/>
      <c r="AF585" s="401"/>
    </row>
    <row r="586" ht="15.75" customHeight="1">
      <c r="A586" s="436">
        <v>6.0</v>
      </c>
      <c r="B586" s="436" t="s">
        <v>1423</v>
      </c>
      <c r="C586" s="572">
        <v>1.0</v>
      </c>
      <c r="D586" s="572"/>
      <c r="E586" s="572"/>
      <c r="F586" s="399"/>
      <c r="G586" s="399"/>
      <c r="H586" s="577"/>
      <c r="I586" s="399" t="s">
        <v>1424</v>
      </c>
      <c r="J586" s="471">
        <v>253891.90613897433</v>
      </c>
      <c r="K586" s="471"/>
      <c r="L586" s="471"/>
      <c r="M586" s="471"/>
      <c r="N586" s="471"/>
      <c r="O586" s="471"/>
      <c r="P586" s="471"/>
      <c r="Q586" s="471"/>
      <c r="R586" s="471"/>
      <c r="S586" s="471">
        <v>253891.90613897433</v>
      </c>
      <c r="T586" s="471">
        <v>38100.0</v>
      </c>
      <c r="U586" s="471">
        <v>291991.90613897436</v>
      </c>
      <c r="V586" s="506">
        <v>4463.280719526886</v>
      </c>
      <c r="W586" s="506"/>
      <c r="X586" s="506"/>
      <c r="Y586" s="399"/>
      <c r="Z586" s="399"/>
      <c r="AA586" s="401"/>
      <c r="AB586" s="401"/>
      <c r="AC586" s="401"/>
      <c r="AD586" s="401"/>
      <c r="AE586" s="401"/>
      <c r="AF586" s="401"/>
    </row>
    <row r="587" ht="15.75" customHeight="1">
      <c r="A587" s="436">
        <v>6.0</v>
      </c>
      <c r="B587" s="436" t="s">
        <v>1423</v>
      </c>
      <c r="C587" s="572">
        <v>1.0</v>
      </c>
      <c r="D587" s="572"/>
      <c r="E587" s="572"/>
      <c r="F587" s="399"/>
      <c r="G587" s="399"/>
      <c r="H587" s="577"/>
      <c r="I587" s="399" t="s">
        <v>1425</v>
      </c>
      <c r="J587" s="471">
        <v>114445.64813273466</v>
      </c>
      <c r="K587" s="471"/>
      <c r="L587" s="471"/>
      <c r="M587" s="471"/>
      <c r="N587" s="471"/>
      <c r="O587" s="471"/>
      <c r="P587" s="471"/>
      <c r="Q587" s="471"/>
      <c r="R587" s="471"/>
      <c r="S587" s="471">
        <v>114445.64813273466</v>
      </c>
      <c r="T587" s="471">
        <v>17200.0</v>
      </c>
      <c r="U587" s="471">
        <v>131645.64813273464</v>
      </c>
      <c r="V587" s="506">
        <v>4071.7648669368086</v>
      </c>
      <c r="W587" s="506"/>
      <c r="X587" s="506"/>
      <c r="Y587" s="399"/>
      <c r="Z587" s="399"/>
      <c r="AA587" s="401"/>
      <c r="AB587" s="401"/>
      <c r="AC587" s="401"/>
      <c r="AD587" s="401"/>
      <c r="AE587" s="401"/>
      <c r="AF587" s="401"/>
    </row>
    <row r="588" ht="15.75" customHeight="1">
      <c r="A588" s="436">
        <v>6.0</v>
      </c>
      <c r="B588" s="436" t="s">
        <v>1423</v>
      </c>
      <c r="C588" s="572">
        <v>1.0</v>
      </c>
      <c r="D588" s="572"/>
      <c r="E588" s="572"/>
      <c r="F588" s="399"/>
      <c r="G588" s="399"/>
      <c r="H588" s="577"/>
      <c r="I588" s="399" t="s">
        <v>1493</v>
      </c>
      <c r="J588" s="471"/>
      <c r="K588" s="471"/>
      <c r="L588" s="471">
        <v>9758.564245732943</v>
      </c>
      <c r="M588" s="471"/>
      <c r="N588" s="471"/>
      <c r="O588" s="471"/>
      <c r="P588" s="471"/>
      <c r="Q588" s="471"/>
      <c r="R588" s="471"/>
      <c r="S588" s="471">
        <v>9758.564245732943</v>
      </c>
      <c r="T588" s="471">
        <v>2400.0</v>
      </c>
      <c r="U588" s="471">
        <v>12158.564245732943</v>
      </c>
      <c r="V588" s="506">
        <v>4071.7648669368086</v>
      </c>
      <c r="W588" s="506"/>
      <c r="X588" s="506"/>
      <c r="Y588" s="399"/>
      <c r="Z588" s="399"/>
      <c r="AA588" s="401"/>
      <c r="AB588" s="401"/>
      <c r="AC588" s="401"/>
      <c r="AD588" s="401"/>
      <c r="AE588" s="401"/>
      <c r="AF588" s="401"/>
    </row>
    <row r="589" ht="15.75" customHeight="1">
      <c r="A589" s="436">
        <v>6.0</v>
      </c>
      <c r="B589" s="436" t="s">
        <v>1423</v>
      </c>
      <c r="C589" s="572">
        <v>1.0</v>
      </c>
      <c r="D589" s="572"/>
      <c r="E589" s="572"/>
      <c r="F589" s="399"/>
      <c r="G589" s="399"/>
      <c r="H589" s="399"/>
      <c r="I589" s="399" t="s">
        <v>1426</v>
      </c>
      <c r="J589" s="471"/>
      <c r="K589" s="471"/>
      <c r="L589" s="471"/>
      <c r="M589" s="471"/>
      <c r="N589" s="471"/>
      <c r="O589" s="471"/>
      <c r="P589" s="471"/>
      <c r="Q589" s="471"/>
      <c r="R589" s="471">
        <v>30117.18322199102</v>
      </c>
      <c r="S589" s="471">
        <v>30117.18322199102</v>
      </c>
      <c r="T589" s="471">
        <v>4500.0</v>
      </c>
      <c r="U589" s="471">
        <v>34617.18322199102</v>
      </c>
      <c r="V589" s="506"/>
      <c r="W589" s="506"/>
      <c r="X589" s="506"/>
      <c r="Y589" s="399"/>
      <c r="Z589" s="399"/>
      <c r="AA589" s="401"/>
      <c r="AB589" s="401"/>
      <c r="AC589" s="401"/>
      <c r="AD589" s="401"/>
      <c r="AE589" s="401"/>
      <c r="AF589" s="401"/>
    </row>
    <row r="590" ht="15.75" customHeight="1">
      <c r="A590" s="436">
        <v>6.0</v>
      </c>
      <c r="B590" s="436" t="s">
        <v>1423</v>
      </c>
      <c r="C590" s="572">
        <v>1.0</v>
      </c>
      <c r="D590" s="572"/>
      <c r="E590" s="572"/>
      <c r="F590" s="399"/>
      <c r="G590" s="399"/>
      <c r="H590" s="399" t="s">
        <v>776</v>
      </c>
      <c r="I590" s="399" t="s">
        <v>153</v>
      </c>
      <c r="J590" s="471"/>
      <c r="K590" s="471"/>
      <c r="L590" s="471">
        <v>0.0</v>
      </c>
      <c r="M590" s="471"/>
      <c r="N590" s="471"/>
      <c r="O590" s="471"/>
      <c r="P590" s="471"/>
      <c r="Q590" s="471"/>
      <c r="R590" s="471"/>
      <c r="S590" s="471">
        <v>0.0</v>
      </c>
      <c r="T590" s="471">
        <v>0.0</v>
      </c>
      <c r="U590" s="471">
        <v>0.0</v>
      </c>
      <c r="V590" s="506"/>
      <c r="W590" s="506"/>
      <c r="X590" s="506"/>
      <c r="Y590" s="399"/>
      <c r="Z590" s="399"/>
      <c r="AA590" s="401"/>
      <c r="AB590" s="401"/>
      <c r="AC590" s="401"/>
      <c r="AD590" s="401"/>
      <c r="AE590" s="401"/>
      <c r="AF590" s="401"/>
    </row>
    <row r="591" ht="15.75" customHeight="1">
      <c r="A591" s="436">
        <v>6.0</v>
      </c>
      <c r="B591" s="436" t="s">
        <v>1423</v>
      </c>
      <c r="C591" s="572">
        <v>1.0</v>
      </c>
      <c r="D591" s="572"/>
      <c r="E591" s="572"/>
      <c r="F591" s="399"/>
      <c r="G591" s="399"/>
      <c r="H591" s="399"/>
      <c r="I591" s="399" t="s">
        <v>1427</v>
      </c>
      <c r="J591" s="471"/>
      <c r="K591" s="471"/>
      <c r="L591" s="471">
        <v>0.0</v>
      </c>
      <c r="M591" s="471"/>
      <c r="N591" s="471"/>
      <c r="O591" s="471"/>
      <c r="P591" s="471"/>
      <c r="Q591" s="471"/>
      <c r="R591" s="471"/>
      <c r="S591" s="471">
        <v>0.0</v>
      </c>
      <c r="T591" s="471">
        <v>0.0</v>
      </c>
      <c r="U591" s="471">
        <v>0.0</v>
      </c>
      <c r="V591" s="506"/>
      <c r="W591" s="506"/>
      <c r="X591" s="506"/>
      <c r="Y591" s="399"/>
      <c r="Z591" s="399"/>
      <c r="AA591" s="401"/>
      <c r="AB591" s="401"/>
      <c r="AC591" s="401"/>
      <c r="AD591" s="401"/>
      <c r="AE591" s="401"/>
      <c r="AF591" s="401"/>
    </row>
    <row r="592" ht="15.75" customHeight="1">
      <c r="A592" s="436">
        <v>6.0</v>
      </c>
      <c r="B592" s="436" t="s">
        <v>1423</v>
      </c>
      <c r="C592" s="572">
        <v>1.0</v>
      </c>
      <c r="D592" s="572"/>
      <c r="E592" s="572"/>
      <c r="F592" s="399"/>
      <c r="G592" s="399"/>
      <c r="H592" s="399"/>
      <c r="I592" s="399" t="s">
        <v>1428</v>
      </c>
      <c r="J592" s="471"/>
      <c r="K592" s="471"/>
      <c r="L592" s="471"/>
      <c r="M592" s="471"/>
      <c r="N592" s="471"/>
      <c r="O592" s="471"/>
      <c r="P592" s="471"/>
      <c r="Q592" s="471"/>
      <c r="R592" s="471">
        <v>65611.67656883145</v>
      </c>
      <c r="S592" s="471">
        <v>65611.67656883145</v>
      </c>
      <c r="T592" s="471">
        <v>9800.0</v>
      </c>
      <c r="U592" s="471">
        <v>75411.67656883145</v>
      </c>
      <c r="V592" s="506"/>
      <c r="W592" s="506"/>
      <c r="X592" s="506"/>
      <c r="Y592" s="399"/>
      <c r="Z592" s="399"/>
      <c r="AA592" s="401"/>
      <c r="AB592" s="401"/>
      <c r="AC592" s="401"/>
      <c r="AD592" s="401"/>
      <c r="AE592" s="401"/>
      <c r="AF592" s="401"/>
    </row>
    <row r="593" ht="15.75" customHeight="1">
      <c r="A593" s="436">
        <v>6.0</v>
      </c>
      <c r="B593" s="436" t="s">
        <v>1423</v>
      </c>
      <c r="C593" s="572">
        <v>1.0</v>
      </c>
      <c r="D593" s="572"/>
      <c r="E593" s="572"/>
      <c r="F593" s="399"/>
      <c r="G593" s="399"/>
      <c r="H593" s="399"/>
      <c r="I593" s="399" t="s">
        <v>1429</v>
      </c>
      <c r="J593" s="471"/>
      <c r="K593" s="471">
        <v>0.0</v>
      </c>
      <c r="L593" s="471"/>
      <c r="M593" s="471"/>
      <c r="N593" s="471"/>
      <c r="O593" s="471"/>
      <c r="P593" s="471"/>
      <c r="Q593" s="471"/>
      <c r="R593" s="471"/>
      <c r="S593" s="471">
        <v>0.0</v>
      </c>
      <c r="T593" s="471">
        <v>0.0</v>
      </c>
      <c r="U593" s="471">
        <v>0.0</v>
      </c>
      <c r="V593" s="506"/>
      <c r="W593" s="506"/>
      <c r="X593" s="506"/>
      <c r="Y593" s="399"/>
      <c r="Z593" s="399"/>
      <c r="AA593" s="401"/>
      <c r="AB593" s="401"/>
      <c r="AC593" s="401"/>
      <c r="AD593" s="401"/>
      <c r="AE593" s="401"/>
      <c r="AF593" s="401"/>
    </row>
    <row r="594" ht="15.75" customHeight="1">
      <c r="A594" s="436">
        <v>6.0</v>
      </c>
      <c r="B594" s="436" t="s">
        <v>1423</v>
      </c>
      <c r="C594" s="572">
        <v>1.0</v>
      </c>
      <c r="D594" s="572"/>
      <c r="E594" s="572"/>
      <c r="F594" s="399"/>
      <c r="G594" s="399"/>
      <c r="H594" s="399"/>
      <c r="I594" s="399" t="s">
        <v>1430</v>
      </c>
      <c r="J594" s="471"/>
      <c r="K594" s="471"/>
      <c r="L594" s="471"/>
      <c r="M594" s="471"/>
      <c r="N594" s="471"/>
      <c r="O594" s="471"/>
      <c r="P594" s="471"/>
      <c r="Q594" s="471">
        <v>2541.1265338494713</v>
      </c>
      <c r="R594" s="471"/>
      <c r="S594" s="471">
        <v>2541.1265338494713</v>
      </c>
      <c r="T594" s="471">
        <v>400.0</v>
      </c>
      <c r="U594" s="471">
        <v>2941.1265338494713</v>
      </c>
      <c r="V594" s="506"/>
      <c r="W594" s="506"/>
      <c r="X594" s="506"/>
      <c r="Y594" s="399"/>
      <c r="Z594" s="399"/>
      <c r="AA594" s="401"/>
      <c r="AB594" s="401"/>
      <c r="AC594" s="401"/>
      <c r="AD594" s="401"/>
      <c r="AE594" s="401"/>
      <c r="AF594" s="401"/>
    </row>
    <row r="595" ht="15.75" customHeight="1">
      <c r="A595" s="436">
        <v>6.0</v>
      </c>
      <c r="B595" s="436" t="s">
        <v>1423</v>
      </c>
      <c r="C595" s="572">
        <v>1.0</v>
      </c>
      <c r="D595" s="572"/>
      <c r="E595" s="572"/>
      <c r="F595" s="399"/>
      <c r="G595" s="399"/>
      <c r="H595" s="399"/>
      <c r="I595" s="399" t="s">
        <v>1431</v>
      </c>
      <c r="J595" s="471"/>
      <c r="K595" s="471"/>
      <c r="L595" s="471">
        <v>0.0</v>
      </c>
      <c r="M595" s="471"/>
      <c r="N595" s="471"/>
      <c r="O595" s="471"/>
      <c r="P595" s="471"/>
      <c r="Q595" s="471"/>
      <c r="R595" s="471"/>
      <c r="S595" s="471">
        <v>0.0</v>
      </c>
      <c r="T595" s="471">
        <v>0.0</v>
      </c>
      <c r="U595" s="471">
        <v>0.0</v>
      </c>
      <c r="V595" s="506"/>
      <c r="W595" s="506"/>
      <c r="X595" s="506"/>
      <c r="Y595" s="399"/>
      <c r="Z595" s="399"/>
      <c r="AA595" s="401"/>
      <c r="AB595" s="401"/>
      <c r="AC595" s="401"/>
      <c r="AD595" s="401"/>
      <c r="AE595" s="401"/>
      <c r="AF595" s="401"/>
    </row>
    <row r="596" ht="15.75" customHeight="1">
      <c r="A596" s="436">
        <v>6.0</v>
      </c>
      <c r="B596" s="436" t="s">
        <v>1423</v>
      </c>
      <c r="C596" s="572">
        <v>1.0</v>
      </c>
      <c r="D596" s="572"/>
      <c r="E596" s="572"/>
      <c r="F596" s="399"/>
      <c r="G596" s="399"/>
      <c r="H596" s="399"/>
      <c r="I596" s="399" t="s">
        <v>1432</v>
      </c>
      <c r="J596" s="471"/>
      <c r="K596" s="471"/>
      <c r="L596" s="471">
        <v>0.0</v>
      </c>
      <c r="M596" s="471"/>
      <c r="N596" s="471"/>
      <c r="O596" s="471"/>
      <c r="P596" s="471"/>
      <c r="Q596" s="471"/>
      <c r="R596" s="471"/>
      <c r="S596" s="471">
        <v>0.0</v>
      </c>
      <c r="T596" s="471">
        <v>0.0</v>
      </c>
      <c r="U596" s="471">
        <v>0.0</v>
      </c>
      <c r="V596" s="506"/>
      <c r="W596" s="506"/>
      <c r="X596" s="506"/>
      <c r="Y596" s="399"/>
      <c r="Z596" s="399"/>
      <c r="AA596" s="401"/>
      <c r="AB596" s="401"/>
      <c r="AC596" s="401"/>
      <c r="AD596" s="401"/>
      <c r="AE596" s="401"/>
      <c r="AF596" s="401"/>
    </row>
    <row r="597" ht="15.75" customHeight="1">
      <c r="A597" s="436"/>
      <c r="B597" s="399"/>
      <c r="C597" s="572"/>
      <c r="D597" s="572"/>
      <c r="E597" s="572"/>
      <c r="F597" s="399"/>
      <c r="G597" s="399"/>
      <c r="H597" s="399"/>
      <c r="I597" s="399"/>
      <c r="J597" s="471"/>
      <c r="K597" s="471"/>
      <c r="L597" s="471"/>
      <c r="M597" s="471"/>
      <c r="N597" s="471"/>
      <c r="O597" s="471"/>
      <c r="P597" s="471"/>
      <c r="Q597" s="471"/>
      <c r="R597" s="471"/>
      <c r="S597" s="471"/>
      <c r="T597" s="471"/>
      <c r="U597" s="471"/>
      <c r="V597" s="506"/>
      <c r="W597" s="506"/>
      <c r="X597" s="506"/>
      <c r="Y597" s="399"/>
      <c r="Z597" s="399"/>
      <c r="AA597" s="401"/>
      <c r="AB597" s="401"/>
      <c r="AC597" s="401"/>
      <c r="AD597" s="401"/>
      <c r="AE597" s="401"/>
      <c r="AF597" s="401"/>
    </row>
    <row r="598" ht="15.75" customHeight="1">
      <c r="A598" s="578"/>
      <c r="B598" s="413"/>
      <c r="C598" s="579"/>
      <c r="D598" s="579"/>
      <c r="E598" s="579"/>
      <c r="F598" s="413"/>
      <c r="G598" s="413"/>
      <c r="H598" s="580" t="s">
        <v>1433</v>
      </c>
      <c r="I598" s="413"/>
      <c r="J598" s="581">
        <v>368337.554271709</v>
      </c>
      <c r="K598" s="581">
        <v>0.0</v>
      </c>
      <c r="L598" s="581">
        <v>9758.564245732943</v>
      </c>
      <c r="M598" s="581">
        <v>0.0</v>
      </c>
      <c r="N598" s="581">
        <v>0.0</v>
      </c>
      <c r="O598" s="581">
        <v>0.0</v>
      </c>
      <c r="P598" s="581">
        <v>0.0</v>
      </c>
      <c r="Q598" s="581">
        <v>2541.1265338494713</v>
      </c>
      <c r="R598" s="581">
        <v>95728.85979082246</v>
      </c>
      <c r="S598" s="581">
        <v>476366.10484211385</v>
      </c>
      <c r="T598" s="581">
        <v>72400.0</v>
      </c>
      <c r="U598" s="581">
        <v>548766.1048421139</v>
      </c>
      <c r="V598" s="582">
        <v>12606.810453400503</v>
      </c>
      <c r="W598" s="582">
        <v>0.0</v>
      </c>
      <c r="X598" s="582">
        <v>0.0</v>
      </c>
      <c r="Y598" s="413"/>
      <c r="Z598" s="413"/>
      <c r="AA598" s="419"/>
      <c r="AB598" s="419"/>
      <c r="AC598" s="419"/>
      <c r="AD598" s="419"/>
      <c r="AE598" s="419"/>
      <c r="AF598" s="419"/>
    </row>
    <row r="599" ht="15.75" customHeight="1">
      <c r="A599" s="436"/>
      <c r="B599" s="399"/>
      <c r="C599" s="572"/>
      <c r="D599" s="572"/>
      <c r="E599" s="572"/>
      <c r="F599" s="399"/>
      <c r="G599" s="399"/>
      <c r="H599" s="399"/>
      <c r="I599" s="399"/>
      <c r="J599" s="471"/>
      <c r="K599" s="471"/>
      <c r="L599" s="471"/>
      <c r="M599" s="471"/>
      <c r="N599" s="471"/>
      <c r="O599" s="471"/>
      <c r="P599" s="471"/>
      <c r="Q599" s="471"/>
      <c r="R599" s="471"/>
      <c r="S599" s="471"/>
      <c r="T599" s="471"/>
      <c r="U599" s="471"/>
      <c r="V599" s="506"/>
      <c r="W599" s="506"/>
      <c r="X599" s="506"/>
      <c r="Y599" s="399"/>
      <c r="Z599" s="399"/>
      <c r="AA599" s="401"/>
      <c r="AB599" s="401"/>
      <c r="AC599" s="401"/>
      <c r="AD599" s="401"/>
      <c r="AE599" s="401"/>
      <c r="AF599" s="401"/>
    </row>
    <row r="600" ht="15.75" customHeight="1">
      <c r="A600" s="436"/>
      <c r="B600" s="399"/>
      <c r="C600" s="572"/>
      <c r="D600" s="572"/>
      <c r="E600" s="572"/>
      <c r="F600" s="399"/>
      <c r="G600" s="399"/>
      <c r="H600" s="413" t="s">
        <v>1434</v>
      </c>
      <c r="I600" s="399"/>
      <c r="J600" s="471"/>
      <c r="K600" s="471"/>
      <c r="L600" s="471"/>
      <c r="M600" s="471"/>
      <c r="N600" s="471"/>
      <c r="O600" s="471"/>
      <c r="P600" s="471"/>
      <c r="Q600" s="471"/>
      <c r="R600" s="471"/>
      <c r="S600" s="471"/>
      <c r="T600" s="471"/>
      <c r="U600" s="471"/>
      <c r="V600" s="506"/>
      <c r="W600" s="506"/>
      <c r="X600" s="506"/>
      <c r="Y600" s="399"/>
      <c r="Z600" s="399"/>
      <c r="AA600" s="401"/>
      <c r="AB600" s="401"/>
      <c r="AC600" s="401"/>
      <c r="AD600" s="401"/>
      <c r="AE600" s="401"/>
      <c r="AF600" s="401"/>
    </row>
    <row r="601" ht="15.75" customHeight="1">
      <c r="A601" s="436"/>
      <c r="B601" s="399"/>
      <c r="C601" s="572"/>
      <c r="D601" s="572"/>
      <c r="E601" s="572"/>
      <c r="F601" s="399"/>
      <c r="G601" s="399"/>
      <c r="H601" s="399"/>
      <c r="I601" s="399"/>
      <c r="J601" s="471"/>
      <c r="K601" s="471"/>
      <c r="L601" s="471"/>
      <c r="M601" s="471"/>
      <c r="N601" s="471"/>
      <c r="O601" s="471"/>
      <c r="P601" s="471"/>
      <c r="Q601" s="471"/>
      <c r="R601" s="471"/>
      <c r="S601" s="471"/>
      <c r="T601" s="471"/>
      <c r="U601" s="471"/>
      <c r="V601" s="506"/>
      <c r="W601" s="506"/>
      <c r="X601" s="506"/>
      <c r="Y601" s="399"/>
      <c r="Z601" s="399"/>
      <c r="AA601" s="401"/>
      <c r="AB601" s="401"/>
      <c r="AC601" s="401"/>
      <c r="AD601" s="401"/>
      <c r="AE601" s="401"/>
      <c r="AF601" s="401"/>
    </row>
    <row r="602" ht="15.75" customHeight="1">
      <c r="A602" s="436">
        <v>6.0</v>
      </c>
      <c r="B602" s="436" t="s">
        <v>1551</v>
      </c>
      <c r="C602" s="572">
        <v>1.0</v>
      </c>
      <c r="D602" s="572"/>
      <c r="E602" s="572"/>
      <c r="F602" s="399"/>
      <c r="G602" s="399"/>
      <c r="H602" s="401" t="s">
        <v>1625</v>
      </c>
      <c r="I602" s="401"/>
      <c r="J602" s="471"/>
      <c r="K602" s="471">
        <v>183678.0</v>
      </c>
      <c r="L602" s="471"/>
      <c r="M602" s="471"/>
      <c r="N602" s="471"/>
      <c r="O602" s="471"/>
      <c r="P602" s="471"/>
      <c r="Q602" s="471"/>
      <c r="R602" s="471"/>
      <c r="S602" s="471">
        <v>183678.0</v>
      </c>
      <c r="T602" s="471">
        <v>43800.0</v>
      </c>
      <c r="U602" s="471">
        <v>227478.0</v>
      </c>
      <c r="V602" s="506"/>
      <c r="W602" s="506">
        <v>1756.9199999999998</v>
      </c>
      <c r="X602" s="506"/>
      <c r="Y602" s="399"/>
      <c r="Z602" s="399"/>
      <c r="AA602" s="481">
        <f>K602/AC602</f>
        <v>1.15</v>
      </c>
      <c r="AB602" s="476" t="s">
        <v>509</v>
      </c>
      <c r="AC602" s="401">
        <v>159720.0</v>
      </c>
      <c r="AD602" s="401" t="s">
        <v>496</v>
      </c>
      <c r="AE602" s="401"/>
      <c r="AF602" s="401"/>
    </row>
    <row r="603" ht="15.75" customHeight="1">
      <c r="A603" s="436"/>
      <c r="B603" s="399"/>
      <c r="C603" s="572"/>
      <c r="D603" s="572"/>
      <c r="E603" s="572"/>
      <c r="F603" s="399"/>
      <c r="G603" s="399"/>
      <c r="H603" s="399"/>
      <c r="I603" s="399"/>
      <c r="J603" s="471"/>
      <c r="K603" s="471"/>
      <c r="L603" s="471"/>
      <c r="M603" s="471"/>
      <c r="N603" s="471"/>
      <c r="O603" s="471"/>
      <c r="P603" s="471"/>
      <c r="Q603" s="471"/>
      <c r="R603" s="471"/>
      <c r="S603" s="471"/>
      <c r="T603" s="471"/>
      <c r="U603" s="471"/>
      <c r="V603" s="506"/>
      <c r="W603" s="506"/>
      <c r="X603" s="506"/>
      <c r="Y603" s="399"/>
      <c r="Z603" s="399"/>
      <c r="AA603" s="401"/>
      <c r="AB603" s="401"/>
      <c r="AC603" s="401"/>
      <c r="AD603" s="401"/>
      <c r="AE603" s="401"/>
      <c r="AF603" s="401"/>
    </row>
    <row r="604" ht="15.75" customHeight="1">
      <c r="A604" s="578"/>
      <c r="B604" s="413"/>
      <c r="C604" s="579"/>
      <c r="D604" s="579"/>
      <c r="E604" s="579"/>
      <c r="F604" s="413"/>
      <c r="G604" s="413"/>
      <c r="H604" s="413" t="s">
        <v>1489</v>
      </c>
      <c r="I604" s="413"/>
      <c r="J604" s="581">
        <v>0.0</v>
      </c>
      <c r="K604" s="581">
        <v>183678.0</v>
      </c>
      <c r="L604" s="581">
        <v>0.0</v>
      </c>
      <c r="M604" s="581">
        <v>0.0</v>
      </c>
      <c r="N604" s="581">
        <v>0.0</v>
      </c>
      <c r="O604" s="581">
        <v>0.0</v>
      </c>
      <c r="P604" s="581">
        <v>0.0</v>
      </c>
      <c r="Q604" s="581">
        <v>0.0</v>
      </c>
      <c r="R604" s="581">
        <v>0.0</v>
      </c>
      <c r="S604" s="581">
        <v>183678.0</v>
      </c>
      <c r="T604" s="581">
        <v>43800.0</v>
      </c>
      <c r="U604" s="581">
        <v>227478.0</v>
      </c>
      <c r="V604" s="582">
        <v>0.0</v>
      </c>
      <c r="W604" s="582">
        <v>1756.9199999999998</v>
      </c>
      <c r="X604" s="582">
        <v>0.0</v>
      </c>
      <c r="Y604" s="413"/>
      <c r="Z604" s="413"/>
      <c r="AA604" s="419"/>
      <c r="AB604" s="419"/>
      <c r="AC604" s="419"/>
      <c r="AD604" s="419"/>
      <c r="AE604" s="419"/>
      <c r="AF604" s="419"/>
    </row>
    <row r="605" ht="15.75" customHeight="1">
      <c r="A605" s="436"/>
      <c r="B605" s="399"/>
      <c r="C605" s="572"/>
      <c r="D605" s="572"/>
      <c r="E605" s="572"/>
      <c r="F605" s="399"/>
      <c r="G605" s="399"/>
      <c r="H605" s="399"/>
      <c r="I605" s="399"/>
      <c r="J605" s="471"/>
      <c r="K605" s="471"/>
      <c r="L605" s="471"/>
      <c r="M605" s="471"/>
      <c r="N605" s="471"/>
      <c r="O605" s="471"/>
      <c r="P605" s="471"/>
      <c r="Q605" s="471"/>
      <c r="R605" s="471"/>
      <c r="S605" s="471"/>
      <c r="T605" s="471"/>
      <c r="U605" s="471"/>
      <c r="V605" s="506"/>
      <c r="W605" s="506"/>
      <c r="X605" s="506"/>
      <c r="Y605" s="399"/>
      <c r="Z605" s="399"/>
      <c r="AA605" s="401"/>
      <c r="AB605" s="401"/>
      <c r="AC605" s="401"/>
      <c r="AD605" s="401"/>
      <c r="AE605" s="401"/>
      <c r="AF605" s="401"/>
    </row>
    <row r="606" ht="15.75" customHeight="1">
      <c r="A606" s="436"/>
      <c r="B606" s="399"/>
      <c r="C606" s="572"/>
      <c r="D606" s="572"/>
      <c r="E606" s="572"/>
      <c r="F606" s="399"/>
      <c r="G606" s="399"/>
      <c r="H606" s="413" t="s">
        <v>1490</v>
      </c>
      <c r="I606" s="399"/>
      <c r="J606" s="471"/>
      <c r="K606" s="471"/>
      <c r="L606" s="471"/>
      <c r="M606" s="471"/>
      <c r="N606" s="471"/>
      <c r="O606" s="471"/>
      <c r="P606" s="471"/>
      <c r="Q606" s="471"/>
      <c r="R606" s="471"/>
      <c r="S606" s="471"/>
      <c r="T606" s="471"/>
      <c r="U606" s="471"/>
      <c r="V606" s="506"/>
      <c r="W606" s="506"/>
      <c r="X606" s="506"/>
      <c r="Y606" s="399"/>
      <c r="Z606" s="399"/>
      <c r="AA606" s="401"/>
      <c r="AB606" s="401"/>
      <c r="AC606" s="401"/>
      <c r="AD606" s="401"/>
      <c r="AE606" s="401"/>
      <c r="AF606" s="401"/>
    </row>
    <row r="607" ht="15.75" customHeight="1">
      <c r="A607" s="436"/>
      <c r="B607" s="399"/>
      <c r="C607" s="572"/>
      <c r="D607" s="572"/>
      <c r="E607" s="572"/>
      <c r="F607" s="399"/>
      <c r="G607" s="399"/>
      <c r="H607" s="399"/>
      <c r="I607" s="399"/>
      <c r="J607" s="471"/>
      <c r="K607" s="471"/>
      <c r="L607" s="471"/>
      <c r="M607" s="471"/>
      <c r="N607" s="471"/>
      <c r="O607" s="471"/>
      <c r="P607" s="471"/>
      <c r="Q607" s="471"/>
      <c r="R607" s="471"/>
      <c r="S607" s="471"/>
      <c r="T607" s="471"/>
      <c r="U607" s="471"/>
      <c r="V607" s="506"/>
      <c r="W607" s="506"/>
      <c r="X607" s="506"/>
      <c r="Y607" s="399"/>
      <c r="Z607" s="399"/>
      <c r="AA607" s="401"/>
      <c r="AB607" s="401"/>
      <c r="AC607" s="401"/>
      <c r="AD607" s="401"/>
      <c r="AE607" s="401"/>
      <c r="AF607" s="401"/>
    </row>
    <row r="608" ht="15.75" customHeight="1">
      <c r="A608" s="436">
        <v>6.0</v>
      </c>
      <c r="B608" s="436" t="s">
        <v>1617</v>
      </c>
      <c r="C608" s="572">
        <v>1.0</v>
      </c>
      <c r="D608" s="572"/>
      <c r="E608" s="572"/>
      <c r="F608" s="399"/>
      <c r="G608" s="399"/>
      <c r="H608" s="399" t="s">
        <v>776</v>
      </c>
      <c r="I608" s="399" t="s">
        <v>1424</v>
      </c>
      <c r="J608" s="471">
        <v>42028.5546051911</v>
      </c>
      <c r="K608" s="471"/>
      <c r="L608" s="471"/>
      <c r="M608" s="471"/>
      <c r="N608" s="471"/>
      <c r="O608" s="471"/>
      <c r="P608" s="471"/>
      <c r="Q608" s="471"/>
      <c r="R608" s="471"/>
      <c r="S608" s="471">
        <v>42028.5546051911</v>
      </c>
      <c r="T608" s="471">
        <v>6300.0</v>
      </c>
      <c r="U608" s="471">
        <v>48328.5546051911</v>
      </c>
      <c r="V608" s="506">
        <v>939.6380462161866</v>
      </c>
      <c r="W608" s="506"/>
      <c r="X608" s="506"/>
      <c r="Y608" s="399"/>
      <c r="Z608" s="399"/>
      <c r="AA608" s="401"/>
      <c r="AB608" s="401"/>
      <c r="AC608" s="401"/>
      <c r="AD608" s="401"/>
      <c r="AE608" s="401"/>
      <c r="AF608" s="401"/>
    </row>
    <row r="609" ht="15.75" customHeight="1">
      <c r="A609" s="436">
        <v>6.0</v>
      </c>
      <c r="B609" s="436" t="s">
        <v>1617</v>
      </c>
      <c r="C609" s="572">
        <v>1.0</v>
      </c>
      <c r="D609" s="572"/>
      <c r="E609" s="572"/>
      <c r="F609" s="399"/>
      <c r="G609" s="399"/>
      <c r="H609" s="399" t="s">
        <v>776</v>
      </c>
      <c r="I609" s="399" t="s">
        <v>1492</v>
      </c>
      <c r="J609" s="471">
        <v>425069.39761293936</v>
      </c>
      <c r="K609" s="471"/>
      <c r="L609" s="471"/>
      <c r="M609" s="471"/>
      <c r="N609" s="471"/>
      <c r="O609" s="471"/>
      <c r="P609" s="471"/>
      <c r="Q609" s="471"/>
      <c r="R609" s="471"/>
      <c r="S609" s="471">
        <v>425069.39761293936</v>
      </c>
      <c r="T609" s="471">
        <v>63800.0</v>
      </c>
      <c r="U609" s="471">
        <v>488869.39761293936</v>
      </c>
      <c r="V609" s="506">
        <v>4698.190231080933</v>
      </c>
      <c r="W609" s="506"/>
      <c r="X609" s="506"/>
      <c r="Y609" s="399"/>
      <c r="Z609" s="399"/>
      <c r="AA609" s="401"/>
      <c r="AB609" s="401"/>
      <c r="AC609" s="401"/>
      <c r="AD609" s="401"/>
      <c r="AE609" s="401"/>
      <c r="AF609" s="401"/>
    </row>
    <row r="610" ht="15.75" customHeight="1">
      <c r="A610" s="436">
        <v>6.0</v>
      </c>
      <c r="B610" s="436" t="s">
        <v>1617</v>
      </c>
      <c r="C610" s="572">
        <v>1.0</v>
      </c>
      <c r="D610" s="572"/>
      <c r="E610" s="572"/>
      <c r="F610" s="399"/>
      <c r="G610" s="399"/>
      <c r="H610" s="399" t="s">
        <v>776</v>
      </c>
      <c r="I610" s="399" t="s">
        <v>1425</v>
      </c>
      <c r="J610" s="471">
        <v>13940.98871974592</v>
      </c>
      <c r="K610" s="471"/>
      <c r="L610" s="471"/>
      <c r="M610" s="471"/>
      <c r="N610" s="471"/>
      <c r="O610" s="471"/>
      <c r="P610" s="471"/>
      <c r="Q610" s="471"/>
      <c r="R610" s="471"/>
      <c r="S610" s="471">
        <v>13940.98871974592</v>
      </c>
      <c r="T610" s="471">
        <v>2100.0</v>
      </c>
      <c r="U610" s="471">
        <v>16040.98871974592</v>
      </c>
      <c r="V610" s="506">
        <v>626.4253641441244</v>
      </c>
      <c r="W610" s="506"/>
      <c r="X610" s="506"/>
      <c r="Y610" s="399"/>
      <c r="Z610" s="399"/>
      <c r="AA610" s="401"/>
      <c r="AB610" s="401"/>
      <c r="AC610" s="401"/>
      <c r="AD610" s="401"/>
      <c r="AE610" s="401"/>
      <c r="AF610" s="401"/>
    </row>
    <row r="611" ht="15.75" customHeight="1">
      <c r="A611" s="436">
        <v>6.0</v>
      </c>
      <c r="B611" s="436" t="s">
        <v>1617</v>
      </c>
      <c r="C611" s="572">
        <v>1.0</v>
      </c>
      <c r="D611" s="572"/>
      <c r="E611" s="572"/>
      <c r="F611" s="399"/>
      <c r="G611" s="399"/>
      <c r="H611" s="399" t="s">
        <v>776</v>
      </c>
      <c r="I611" s="399" t="s">
        <v>1493</v>
      </c>
      <c r="J611" s="471"/>
      <c r="K611" s="471"/>
      <c r="L611" s="471">
        <v>0.0</v>
      </c>
      <c r="M611" s="471"/>
      <c r="N611" s="471"/>
      <c r="O611" s="471"/>
      <c r="P611" s="471"/>
      <c r="Q611" s="471"/>
      <c r="R611" s="471"/>
      <c r="S611" s="471">
        <v>0.0</v>
      </c>
      <c r="T611" s="471">
        <v>0.0</v>
      </c>
      <c r="U611" s="471">
        <v>0.0</v>
      </c>
      <c r="V611" s="506"/>
      <c r="W611" s="506"/>
      <c r="X611" s="506"/>
      <c r="Y611" s="399"/>
      <c r="Z611" s="399"/>
      <c r="AA611" s="401"/>
      <c r="AB611" s="401"/>
      <c r="AC611" s="401"/>
      <c r="AD611" s="401"/>
      <c r="AE611" s="401"/>
      <c r="AF611" s="401"/>
    </row>
    <row r="612" ht="15.75" customHeight="1">
      <c r="A612" s="436">
        <v>6.0</v>
      </c>
      <c r="B612" s="436" t="s">
        <v>1617</v>
      </c>
      <c r="C612" s="572">
        <v>1.0</v>
      </c>
      <c r="D612" s="572"/>
      <c r="E612" s="572"/>
      <c r="F612" s="399"/>
      <c r="G612" s="399"/>
      <c r="H612" s="399" t="s">
        <v>776</v>
      </c>
      <c r="I612" s="399" t="s">
        <v>153</v>
      </c>
      <c r="J612" s="471"/>
      <c r="K612" s="471"/>
      <c r="L612" s="471">
        <v>119433.13867628132</v>
      </c>
      <c r="M612" s="471"/>
      <c r="N612" s="471"/>
      <c r="O612" s="471"/>
      <c r="P612" s="471"/>
      <c r="Q612" s="471"/>
      <c r="R612" s="471"/>
      <c r="S612" s="471">
        <v>119433.13867628132</v>
      </c>
      <c r="T612" s="471">
        <v>29900.0</v>
      </c>
      <c r="U612" s="471">
        <v>149333.13867628132</v>
      </c>
      <c r="V612" s="506"/>
      <c r="W612" s="506"/>
      <c r="X612" s="506"/>
      <c r="Y612" s="399"/>
      <c r="Z612" s="399"/>
      <c r="AA612" s="401"/>
      <c r="AB612" s="401"/>
      <c r="AC612" s="401"/>
      <c r="AD612" s="401"/>
      <c r="AE612" s="401"/>
      <c r="AF612" s="401"/>
    </row>
    <row r="613" ht="15.75" customHeight="1">
      <c r="A613" s="436">
        <v>6.0</v>
      </c>
      <c r="B613" s="436" t="s">
        <v>1617</v>
      </c>
      <c r="C613" s="572">
        <v>1.0</v>
      </c>
      <c r="D613" s="572"/>
      <c r="E613" s="572"/>
      <c r="F613" s="399"/>
      <c r="G613" s="399"/>
      <c r="H613" s="399" t="s">
        <v>776</v>
      </c>
      <c r="I613" s="399" t="s">
        <v>1494</v>
      </c>
      <c r="J613" s="471"/>
      <c r="K613" s="471"/>
      <c r="L613" s="471"/>
      <c r="M613" s="471"/>
      <c r="N613" s="471"/>
      <c r="O613" s="471"/>
      <c r="P613" s="471"/>
      <c r="Q613" s="471"/>
      <c r="R613" s="471">
        <v>42912.001697513944</v>
      </c>
      <c r="S613" s="471">
        <v>42912.001697513944</v>
      </c>
      <c r="T613" s="471">
        <v>6400.0</v>
      </c>
      <c r="U613" s="471">
        <v>49312.001697513944</v>
      </c>
      <c r="V613" s="506"/>
      <c r="W613" s="506"/>
      <c r="X613" s="506"/>
      <c r="Y613" s="399"/>
      <c r="Z613" s="399"/>
      <c r="AA613" s="401"/>
      <c r="AB613" s="401"/>
      <c r="AC613" s="401"/>
      <c r="AD613" s="401"/>
      <c r="AE613" s="401"/>
      <c r="AF613" s="401"/>
    </row>
    <row r="614" ht="15.75" customHeight="1">
      <c r="A614" s="436">
        <v>6.0</v>
      </c>
      <c r="B614" s="436" t="s">
        <v>1617</v>
      </c>
      <c r="C614" s="572">
        <v>1.0</v>
      </c>
      <c r="D614" s="572"/>
      <c r="E614" s="572"/>
      <c r="F614" s="399"/>
      <c r="G614" s="399"/>
      <c r="H614" s="399" t="s">
        <v>776</v>
      </c>
      <c r="I614" s="399" t="s">
        <v>1495</v>
      </c>
      <c r="J614" s="471"/>
      <c r="K614" s="471"/>
      <c r="L614" s="471"/>
      <c r="M614" s="471"/>
      <c r="N614" s="471"/>
      <c r="O614" s="471"/>
      <c r="P614" s="471"/>
      <c r="Q614" s="471"/>
      <c r="R614" s="471">
        <v>42912.001697513944</v>
      </c>
      <c r="S614" s="471">
        <v>42912.001697513944</v>
      </c>
      <c r="T614" s="471">
        <v>6400.0</v>
      </c>
      <c r="U614" s="471">
        <v>49312.001697513944</v>
      </c>
      <c r="V614" s="506"/>
      <c r="W614" s="506"/>
      <c r="X614" s="506"/>
      <c r="Y614" s="399"/>
      <c r="Z614" s="399"/>
      <c r="AA614" s="401"/>
      <c r="AB614" s="401"/>
      <c r="AC614" s="401"/>
      <c r="AD614" s="401"/>
      <c r="AE614" s="401"/>
      <c r="AF614" s="401"/>
    </row>
    <row r="615" ht="15.75" customHeight="1">
      <c r="A615" s="436">
        <v>6.0</v>
      </c>
      <c r="B615" s="436" t="s">
        <v>1617</v>
      </c>
      <c r="C615" s="572">
        <v>1.0</v>
      </c>
      <c r="D615" s="572"/>
      <c r="E615" s="572"/>
      <c r="F615" s="399"/>
      <c r="G615" s="399"/>
      <c r="H615" s="399" t="s">
        <v>776</v>
      </c>
      <c r="I615" s="399" t="s">
        <v>1427</v>
      </c>
      <c r="J615" s="471"/>
      <c r="K615" s="471"/>
      <c r="L615" s="471">
        <v>179282.15282244486</v>
      </c>
      <c r="M615" s="471"/>
      <c r="N615" s="471"/>
      <c r="O615" s="471"/>
      <c r="P615" s="471"/>
      <c r="Q615" s="471"/>
      <c r="R615" s="471"/>
      <c r="S615" s="471">
        <v>179282.15282244486</v>
      </c>
      <c r="T615" s="471">
        <v>44800.0</v>
      </c>
      <c r="U615" s="471">
        <v>224082.15282244486</v>
      </c>
      <c r="V615" s="506"/>
      <c r="W615" s="506"/>
      <c r="X615" s="506"/>
      <c r="Y615" s="399"/>
      <c r="Z615" s="399"/>
      <c r="AA615" s="401"/>
      <c r="AB615" s="401"/>
      <c r="AC615" s="401"/>
      <c r="AD615" s="401"/>
      <c r="AE615" s="401"/>
      <c r="AF615" s="401"/>
    </row>
    <row r="616" ht="15.75" customHeight="1">
      <c r="A616" s="436">
        <v>6.0</v>
      </c>
      <c r="B616" s="436" t="s">
        <v>1617</v>
      </c>
      <c r="C616" s="572">
        <v>1.0</v>
      </c>
      <c r="D616" s="572"/>
      <c r="E616" s="572"/>
      <c r="F616" s="399"/>
      <c r="G616" s="399"/>
      <c r="H616" s="399" t="s">
        <v>776</v>
      </c>
      <c r="I616" s="399" t="s">
        <v>1428</v>
      </c>
      <c r="J616" s="471"/>
      <c r="K616" s="471"/>
      <c r="L616" s="471"/>
      <c r="M616" s="471"/>
      <c r="N616" s="471"/>
      <c r="O616" s="471"/>
      <c r="P616" s="471"/>
      <c r="Q616" s="471"/>
      <c r="R616" s="471">
        <v>30697.428403241705</v>
      </c>
      <c r="S616" s="471">
        <v>30697.428403241705</v>
      </c>
      <c r="T616" s="471">
        <v>4600.0</v>
      </c>
      <c r="U616" s="471">
        <v>35297.428403241705</v>
      </c>
      <c r="V616" s="506"/>
      <c r="W616" s="506"/>
      <c r="X616" s="506"/>
      <c r="Y616" s="399"/>
      <c r="Z616" s="399"/>
      <c r="AA616" s="401"/>
      <c r="AB616" s="401"/>
      <c r="AC616" s="401"/>
      <c r="AD616" s="401"/>
      <c r="AE616" s="401"/>
      <c r="AF616" s="401"/>
    </row>
    <row r="617" ht="15.75" customHeight="1">
      <c r="A617" s="436">
        <v>6.0</v>
      </c>
      <c r="B617" s="436" t="s">
        <v>1617</v>
      </c>
      <c r="C617" s="572">
        <v>1.0</v>
      </c>
      <c r="D617" s="572"/>
      <c r="E617" s="572"/>
      <c r="F617" s="399"/>
      <c r="G617" s="399"/>
      <c r="H617" s="399" t="s">
        <v>776</v>
      </c>
      <c r="I617" s="399" t="s">
        <v>1429</v>
      </c>
      <c r="J617" s="471"/>
      <c r="K617" s="471">
        <v>253237.89377891904</v>
      </c>
      <c r="L617" s="471"/>
      <c r="M617" s="471"/>
      <c r="N617" s="471"/>
      <c r="O617" s="471"/>
      <c r="P617" s="471"/>
      <c r="Q617" s="471"/>
      <c r="R617" s="471"/>
      <c r="S617" s="471">
        <v>253237.89377891904</v>
      </c>
      <c r="T617" s="471">
        <v>60400.0</v>
      </c>
      <c r="U617" s="471">
        <v>313637.893778919</v>
      </c>
      <c r="V617" s="506"/>
      <c r="W617" s="506">
        <v>4699.003395027927</v>
      </c>
      <c r="X617" s="506"/>
      <c r="Y617" s="399"/>
      <c r="Z617" s="399"/>
      <c r="AA617" s="401"/>
      <c r="AB617" s="401"/>
      <c r="AC617" s="401"/>
      <c r="AD617" s="401"/>
      <c r="AE617" s="401"/>
      <c r="AF617" s="401"/>
    </row>
    <row r="618" ht="15.75" customHeight="1">
      <c r="A618" s="436">
        <v>6.0</v>
      </c>
      <c r="B618" s="436" t="s">
        <v>1617</v>
      </c>
      <c r="C618" s="572">
        <v>1.0</v>
      </c>
      <c r="D618" s="572"/>
      <c r="E618" s="572"/>
      <c r="F618" s="399"/>
      <c r="G618" s="399"/>
      <c r="H618" s="399" t="s">
        <v>776</v>
      </c>
      <c r="I618" s="399" t="s">
        <v>1430</v>
      </c>
      <c r="J618" s="471"/>
      <c r="K618" s="471"/>
      <c r="L618" s="471"/>
      <c r="M618" s="471"/>
      <c r="N618" s="471"/>
      <c r="O618" s="471"/>
      <c r="P618" s="471"/>
      <c r="Q618" s="471">
        <v>22402.263169422844</v>
      </c>
      <c r="R618" s="471"/>
      <c r="S618" s="471">
        <v>22402.263169422844</v>
      </c>
      <c r="T618" s="471">
        <v>3400.0</v>
      </c>
      <c r="U618" s="471">
        <v>25802.263169422844</v>
      </c>
      <c r="V618" s="506"/>
      <c r="W618" s="506"/>
      <c r="X618" s="506"/>
      <c r="Y618" s="399"/>
      <c r="Z618" s="399"/>
      <c r="AA618" s="401"/>
      <c r="AB618" s="401"/>
      <c r="AC618" s="401"/>
      <c r="AD618" s="401"/>
      <c r="AE618" s="401"/>
      <c r="AF618" s="401"/>
    </row>
    <row r="619" ht="15.75" customHeight="1">
      <c r="A619" s="436">
        <v>6.0</v>
      </c>
      <c r="B619" s="436" t="s">
        <v>1617</v>
      </c>
      <c r="C619" s="572">
        <v>1.0</v>
      </c>
      <c r="D619" s="572"/>
      <c r="E619" s="572"/>
      <c r="F619" s="399"/>
      <c r="G619" s="399"/>
      <c r="H619" s="399" t="s">
        <v>776</v>
      </c>
      <c r="I619" s="399" t="s">
        <v>1496</v>
      </c>
      <c r="J619" s="471">
        <v>318565.57634519076</v>
      </c>
      <c r="K619" s="471"/>
      <c r="L619" s="471"/>
      <c r="M619" s="471"/>
      <c r="N619" s="471"/>
      <c r="O619" s="471"/>
      <c r="P619" s="471"/>
      <c r="Q619" s="471"/>
      <c r="R619" s="471"/>
      <c r="S619" s="471">
        <v>318565.57634519076</v>
      </c>
      <c r="T619" s="471">
        <v>47800.0</v>
      </c>
      <c r="U619" s="471">
        <v>366365.57634519076</v>
      </c>
      <c r="V619" s="506"/>
      <c r="W619" s="506"/>
      <c r="X619" s="506"/>
      <c r="Y619" s="399"/>
      <c r="Z619" s="399"/>
      <c r="AA619" s="401"/>
      <c r="AB619" s="401"/>
      <c r="AC619" s="401"/>
      <c r="AD619" s="401"/>
      <c r="AE619" s="401"/>
      <c r="AF619" s="401"/>
    </row>
    <row r="620" ht="15.75" customHeight="1">
      <c r="A620" s="436">
        <v>6.0</v>
      </c>
      <c r="B620" s="436" t="s">
        <v>1617</v>
      </c>
      <c r="C620" s="572">
        <v>1.0</v>
      </c>
      <c r="D620" s="572"/>
      <c r="E620" s="572"/>
      <c r="F620" s="399"/>
      <c r="G620" s="399"/>
      <c r="H620" s="399"/>
      <c r="I620" s="399" t="s">
        <v>1432</v>
      </c>
      <c r="J620" s="471"/>
      <c r="K620" s="471"/>
      <c r="L620" s="471">
        <v>8738.317875578381</v>
      </c>
      <c r="M620" s="471"/>
      <c r="N620" s="471"/>
      <c r="O620" s="471"/>
      <c r="P620" s="471"/>
      <c r="Q620" s="471"/>
      <c r="R620" s="471"/>
      <c r="S620" s="471">
        <v>8738.317875578381</v>
      </c>
      <c r="T620" s="471">
        <v>2200.0</v>
      </c>
      <c r="U620" s="471">
        <v>10938.317875578381</v>
      </c>
      <c r="V620" s="506"/>
      <c r="W620" s="506"/>
      <c r="X620" s="506"/>
      <c r="Y620" s="399"/>
      <c r="Z620" s="399"/>
      <c r="AA620" s="401"/>
      <c r="AB620" s="401"/>
      <c r="AC620" s="401"/>
      <c r="AD620" s="401"/>
      <c r="AE620" s="401"/>
      <c r="AF620" s="401"/>
    </row>
    <row r="621" ht="15.75" customHeight="1">
      <c r="A621" s="436"/>
      <c r="B621" s="399"/>
      <c r="C621" s="572"/>
      <c r="D621" s="572"/>
      <c r="E621" s="572"/>
      <c r="F621" s="399"/>
      <c r="G621" s="399"/>
      <c r="H621" s="399"/>
      <c r="I621" s="399"/>
      <c r="J621" s="471"/>
      <c r="K621" s="471"/>
      <c r="L621" s="471"/>
      <c r="M621" s="471"/>
      <c r="N621" s="471"/>
      <c r="O621" s="471"/>
      <c r="P621" s="471"/>
      <c r="Q621" s="471"/>
      <c r="R621" s="471"/>
      <c r="S621" s="471"/>
      <c r="T621" s="471"/>
      <c r="U621" s="471"/>
      <c r="V621" s="506"/>
      <c r="W621" s="506"/>
      <c r="X621" s="506"/>
      <c r="Y621" s="399"/>
      <c r="Z621" s="399"/>
      <c r="AA621" s="401"/>
      <c r="AB621" s="401"/>
      <c r="AC621" s="401"/>
      <c r="AD621" s="401"/>
      <c r="AE621" s="401"/>
      <c r="AF621" s="401"/>
    </row>
    <row r="622" ht="15.75" customHeight="1">
      <c r="A622" s="578"/>
      <c r="B622" s="413"/>
      <c r="C622" s="579"/>
      <c r="D622" s="579"/>
      <c r="E622" s="579"/>
      <c r="F622" s="413"/>
      <c r="G622" s="413"/>
      <c r="H622" s="413" t="s">
        <v>1497</v>
      </c>
      <c r="I622" s="413"/>
      <c r="J622" s="581">
        <v>799604.5172830671</v>
      </c>
      <c r="K622" s="581">
        <v>253237.89377891904</v>
      </c>
      <c r="L622" s="581">
        <v>307453.60937430453</v>
      </c>
      <c r="M622" s="581">
        <v>0.0</v>
      </c>
      <c r="N622" s="581">
        <v>0.0</v>
      </c>
      <c r="O622" s="581">
        <v>0.0</v>
      </c>
      <c r="P622" s="581">
        <v>0.0</v>
      </c>
      <c r="Q622" s="581">
        <v>22402.263169422844</v>
      </c>
      <c r="R622" s="581">
        <v>116521.4317982696</v>
      </c>
      <c r="S622" s="581">
        <v>1499219.7154039831</v>
      </c>
      <c r="T622" s="581">
        <v>278100.0</v>
      </c>
      <c r="U622" s="581">
        <v>1777319.7154039831</v>
      </c>
      <c r="V622" s="582">
        <v>6264.253641441244</v>
      </c>
      <c r="W622" s="582">
        <v>4699.003395027927</v>
      </c>
      <c r="X622" s="582">
        <v>0.0</v>
      </c>
      <c r="Y622" s="413"/>
      <c r="Z622" s="413"/>
      <c r="AA622" s="419"/>
      <c r="AB622" s="419"/>
      <c r="AC622" s="419"/>
      <c r="AD622" s="419"/>
      <c r="AE622" s="419"/>
      <c r="AF622" s="419"/>
    </row>
    <row r="623" ht="15.75" customHeight="1">
      <c r="A623" s="436"/>
      <c r="B623" s="399"/>
      <c r="C623" s="572"/>
      <c r="D623" s="572"/>
      <c r="E623" s="572"/>
      <c r="F623" s="399"/>
      <c r="G623" s="399"/>
      <c r="H623" s="399"/>
      <c r="I623" s="399"/>
      <c r="J623" s="471"/>
      <c r="K623" s="471"/>
      <c r="L623" s="471"/>
      <c r="M623" s="471"/>
      <c r="N623" s="471"/>
      <c r="O623" s="471"/>
      <c r="P623" s="471"/>
      <c r="Q623" s="471"/>
      <c r="R623" s="471"/>
      <c r="S623" s="471"/>
      <c r="T623" s="471"/>
      <c r="U623" s="471"/>
      <c r="V623" s="506"/>
      <c r="W623" s="506"/>
      <c r="X623" s="506"/>
      <c r="Y623" s="399"/>
      <c r="Z623" s="399"/>
      <c r="AA623" s="401"/>
      <c r="AB623" s="401"/>
      <c r="AC623" s="401"/>
      <c r="AD623" s="401"/>
      <c r="AE623" s="401"/>
      <c r="AF623" s="401"/>
    </row>
    <row r="624" ht="15.75" customHeight="1">
      <c r="A624" s="436"/>
      <c r="B624" s="399"/>
      <c r="C624" s="572"/>
      <c r="D624" s="572"/>
      <c r="E624" s="572"/>
      <c r="F624" s="399"/>
      <c r="G624" s="399"/>
      <c r="H624" s="413" t="s">
        <v>1626</v>
      </c>
      <c r="I624" s="399"/>
      <c r="J624" s="581">
        <v>1167942.071554776</v>
      </c>
      <c r="K624" s="581">
        <v>436915.893778919</v>
      </c>
      <c r="L624" s="581">
        <v>317212.1736200375</v>
      </c>
      <c r="M624" s="581">
        <v>0.0</v>
      </c>
      <c r="N624" s="581">
        <v>0.0</v>
      </c>
      <c r="O624" s="581">
        <v>0.0</v>
      </c>
      <c r="P624" s="581">
        <v>0.0</v>
      </c>
      <c r="Q624" s="581">
        <v>24943.389703272314</v>
      </c>
      <c r="R624" s="581">
        <v>212250.29158909206</v>
      </c>
      <c r="S624" s="581">
        <v>2159263.820246097</v>
      </c>
      <c r="T624" s="581">
        <v>394300.0</v>
      </c>
      <c r="U624" s="581">
        <v>2553563.820246097</v>
      </c>
      <c r="V624" s="582">
        <v>18871.06409484175</v>
      </c>
      <c r="W624" s="582">
        <v>6455.923395027927</v>
      </c>
      <c r="X624" s="582">
        <v>0.0</v>
      </c>
      <c r="Y624" s="399"/>
      <c r="Z624" s="399"/>
      <c r="AA624" s="401"/>
      <c r="AB624" s="401"/>
      <c r="AC624" s="401"/>
      <c r="AD624" s="401"/>
      <c r="AE624" s="401"/>
      <c r="AF624" s="401"/>
    </row>
    <row r="625" ht="15.75" customHeight="1">
      <c r="A625" s="436"/>
      <c r="B625" s="399"/>
      <c r="C625" s="572"/>
      <c r="D625" s="572"/>
      <c r="E625" s="572"/>
      <c r="F625" s="399"/>
      <c r="G625" s="399"/>
      <c r="H625" s="399"/>
      <c r="I625" s="399"/>
      <c r="J625" s="581"/>
      <c r="K625" s="581"/>
      <c r="L625" s="581"/>
      <c r="M625" s="581"/>
      <c r="N625" s="581"/>
      <c r="O625" s="581"/>
      <c r="P625" s="581"/>
      <c r="Q625" s="581"/>
      <c r="R625" s="581"/>
      <c r="S625" s="581"/>
      <c r="T625" s="581"/>
      <c r="U625" s="581"/>
      <c r="V625" s="582"/>
      <c r="W625" s="582"/>
      <c r="X625" s="582"/>
      <c r="Y625" s="399"/>
      <c r="Z625" s="399"/>
      <c r="AA625" s="401"/>
      <c r="AB625" s="401"/>
      <c r="AC625" s="401"/>
      <c r="AD625" s="401"/>
      <c r="AE625" s="401"/>
      <c r="AF625" s="401"/>
    </row>
    <row r="626" ht="15.75" customHeight="1">
      <c r="A626" s="436"/>
      <c r="B626" s="399"/>
      <c r="C626" s="572"/>
      <c r="D626" s="572"/>
      <c r="E626" s="572"/>
      <c r="F626" s="399"/>
      <c r="G626" s="399"/>
      <c r="H626" s="399" t="s">
        <v>1499</v>
      </c>
      <c r="I626" s="399"/>
      <c r="J626" s="581"/>
      <c r="K626" s="581"/>
      <c r="L626" s="581"/>
      <c r="M626" s="581"/>
      <c r="N626" s="581"/>
      <c r="O626" s="581"/>
      <c r="P626" s="581"/>
      <c r="Q626" s="581"/>
      <c r="R626" s="581"/>
      <c r="S626" s="581"/>
      <c r="T626" s="581"/>
      <c r="U626" s="581"/>
      <c r="V626" s="582"/>
      <c r="W626" s="582"/>
      <c r="X626" s="582"/>
      <c r="Y626" s="399"/>
      <c r="Z626" s="399"/>
      <c r="AA626" s="401"/>
      <c r="AB626" s="401"/>
      <c r="AC626" s="401"/>
      <c r="AD626" s="401"/>
      <c r="AE626" s="401"/>
      <c r="AF626" s="401"/>
    </row>
    <row r="627" ht="15.75" customHeight="1">
      <c r="A627" s="436"/>
      <c r="B627" s="399"/>
      <c r="C627" s="572"/>
      <c r="D627" s="572"/>
      <c r="E627" s="572"/>
      <c r="F627" s="399"/>
      <c r="G627" s="399"/>
      <c r="H627" s="413" t="s">
        <v>1526</v>
      </c>
      <c r="I627" s="399"/>
      <c r="J627" s="581"/>
      <c r="K627" s="581"/>
      <c r="L627" s="581"/>
      <c r="M627" s="581"/>
      <c r="N627" s="581"/>
      <c r="O627" s="581"/>
      <c r="P627" s="581"/>
      <c r="Q627" s="581"/>
      <c r="R627" s="581"/>
      <c r="S627" s="581"/>
      <c r="T627" s="581"/>
      <c r="U627" s="581"/>
      <c r="V627" s="582"/>
      <c r="W627" s="582"/>
      <c r="X627" s="582"/>
      <c r="Y627" s="399"/>
      <c r="Z627" s="399"/>
      <c r="AA627" s="401"/>
      <c r="AB627" s="401"/>
      <c r="AC627" s="401"/>
      <c r="AD627" s="401"/>
      <c r="AE627" s="401"/>
      <c r="AF627" s="401"/>
    </row>
    <row r="628" ht="15.75" customHeight="1">
      <c r="A628" s="436"/>
      <c r="B628" s="399"/>
      <c r="C628" s="572"/>
      <c r="D628" s="572"/>
      <c r="E628" s="572"/>
      <c r="F628" s="399"/>
      <c r="G628" s="399"/>
      <c r="H628" s="399"/>
      <c r="I628" s="413" t="s">
        <v>1619</v>
      </c>
      <c r="J628" s="583">
        <v>0.0</v>
      </c>
      <c r="K628" s="583">
        <v>0.0</v>
      </c>
      <c r="L628" s="583">
        <v>0.0</v>
      </c>
      <c r="M628" s="583">
        <v>0.0</v>
      </c>
      <c r="N628" s="583">
        <v>0.0</v>
      </c>
      <c r="O628" s="583">
        <v>0.0</v>
      </c>
      <c r="P628" s="583">
        <v>0.0</v>
      </c>
      <c r="Q628" s="583">
        <v>0.0</v>
      </c>
      <c r="R628" s="583">
        <v>0.0</v>
      </c>
      <c r="S628" s="583">
        <v>0.0</v>
      </c>
      <c r="T628" s="583">
        <v>0.0</v>
      </c>
      <c r="U628" s="583">
        <v>0.0</v>
      </c>
      <c r="V628" s="418">
        <v>0.0</v>
      </c>
      <c r="W628" s="418">
        <v>0.0</v>
      </c>
      <c r="X628" s="418">
        <v>0.0</v>
      </c>
      <c r="Y628" s="399"/>
      <c r="Z628" s="399"/>
      <c r="AA628" s="401"/>
      <c r="AB628" s="401"/>
      <c r="AC628" s="401"/>
      <c r="AD628" s="401"/>
      <c r="AE628" s="401"/>
      <c r="AF628" s="401"/>
    </row>
    <row r="629" ht="15.75" customHeight="1">
      <c r="A629" s="436"/>
      <c r="B629" s="399"/>
      <c r="C629" s="572"/>
      <c r="D629" s="572"/>
      <c r="E629" s="572"/>
      <c r="F629" s="399"/>
      <c r="G629" s="399"/>
      <c r="H629" s="399"/>
      <c r="I629" s="413" t="s">
        <v>1502</v>
      </c>
      <c r="J629" s="583">
        <v>0.0</v>
      </c>
      <c r="K629" s="583">
        <v>0.0</v>
      </c>
      <c r="L629" s="583">
        <v>0.0</v>
      </c>
      <c r="M629" s="583">
        <v>0.0</v>
      </c>
      <c r="N629" s="583">
        <v>0.0</v>
      </c>
      <c r="O629" s="583">
        <v>0.0</v>
      </c>
      <c r="P629" s="583">
        <v>0.0</v>
      </c>
      <c r="Q629" s="583">
        <v>0.0</v>
      </c>
      <c r="R629" s="583">
        <v>0.0</v>
      </c>
      <c r="S629" s="583">
        <v>0.0</v>
      </c>
      <c r="T629" s="583">
        <v>0.0</v>
      </c>
      <c r="U629" s="583">
        <v>0.0</v>
      </c>
      <c r="V629" s="418">
        <v>0.0</v>
      </c>
      <c r="W629" s="418">
        <v>0.0</v>
      </c>
      <c r="X629" s="418">
        <v>0.0</v>
      </c>
      <c r="Y629" s="399"/>
      <c r="Z629" s="399"/>
      <c r="AA629" s="401"/>
      <c r="AB629" s="401"/>
      <c r="AC629" s="401"/>
      <c r="AD629" s="401"/>
      <c r="AE629" s="401"/>
      <c r="AF629" s="401"/>
    </row>
    <row r="630" ht="15.75" customHeight="1">
      <c r="A630" s="436"/>
      <c r="B630" s="399"/>
      <c r="C630" s="572"/>
      <c r="D630" s="572"/>
      <c r="E630" s="572"/>
      <c r="F630" s="399"/>
      <c r="G630" s="399"/>
      <c r="H630" s="413"/>
      <c r="I630" s="399"/>
      <c r="J630" s="583"/>
      <c r="K630" s="583"/>
      <c r="L630" s="583"/>
      <c r="M630" s="583"/>
      <c r="N630" s="583"/>
      <c r="O630" s="583"/>
      <c r="P630" s="583"/>
      <c r="Q630" s="583"/>
      <c r="R630" s="583"/>
      <c r="S630" s="583"/>
      <c r="T630" s="583"/>
      <c r="U630" s="583"/>
      <c r="V630" s="418"/>
      <c r="W630" s="418"/>
      <c r="X630" s="418"/>
      <c r="Y630" s="399"/>
      <c r="Z630" s="399"/>
      <c r="AA630" s="401"/>
      <c r="AB630" s="401"/>
      <c r="AC630" s="401"/>
      <c r="AD630" s="401"/>
      <c r="AE630" s="401"/>
      <c r="AF630" s="401"/>
    </row>
    <row r="631" ht="15.75" customHeight="1">
      <c r="A631" s="436"/>
      <c r="B631" s="399"/>
      <c r="C631" s="572"/>
      <c r="D631" s="572"/>
      <c r="E631" s="572"/>
      <c r="F631" s="399"/>
      <c r="G631" s="399"/>
      <c r="H631" s="413" t="s">
        <v>1503</v>
      </c>
      <c r="I631" s="399"/>
      <c r="J631" s="399"/>
      <c r="K631" s="399"/>
      <c r="L631" s="399"/>
      <c r="M631" s="399"/>
      <c r="N631" s="399"/>
      <c r="O631" s="399"/>
      <c r="P631" s="399"/>
      <c r="Q631" s="399"/>
      <c r="R631" s="399"/>
      <c r="S631" s="399"/>
      <c r="T631" s="399"/>
      <c r="U631" s="399"/>
      <c r="V631" s="423"/>
      <c r="W631" s="423"/>
      <c r="X631" s="423"/>
      <c r="Y631" s="399"/>
      <c r="Z631" s="399"/>
      <c r="AA631" s="401"/>
      <c r="AB631" s="401"/>
      <c r="AC631" s="401"/>
      <c r="AD631" s="401"/>
      <c r="AE631" s="401"/>
      <c r="AF631" s="401"/>
    </row>
    <row r="632" ht="15.75" customHeight="1">
      <c r="A632" s="436"/>
      <c r="B632" s="399"/>
      <c r="C632" s="572"/>
      <c r="D632" s="572"/>
      <c r="E632" s="572"/>
      <c r="F632" s="399"/>
      <c r="G632" s="399"/>
      <c r="H632" s="399"/>
      <c r="I632" s="413" t="s">
        <v>1620</v>
      </c>
      <c r="J632" s="583">
        <v>0.0</v>
      </c>
      <c r="K632" s="583">
        <v>0.0</v>
      </c>
      <c r="L632" s="583">
        <v>0.0</v>
      </c>
      <c r="M632" s="583">
        <v>0.0</v>
      </c>
      <c r="N632" s="583">
        <v>0.0</v>
      </c>
      <c r="O632" s="583">
        <v>0.0</v>
      </c>
      <c r="P632" s="583">
        <v>0.0</v>
      </c>
      <c r="Q632" s="583">
        <v>0.0</v>
      </c>
      <c r="R632" s="583">
        <v>0.0</v>
      </c>
      <c r="S632" s="583">
        <v>0.0</v>
      </c>
      <c r="T632" s="583">
        <v>0.0</v>
      </c>
      <c r="U632" s="583">
        <v>0.0</v>
      </c>
      <c r="V632" s="418">
        <v>0.0</v>
      </c>
      <c r="W632" s="418">
        <v>0.0</v>
      </c>
      <c r="X632" s="418">
        <v>0.0</v>
      </c>
      <c r="Y632" s="399"/>
      <c r="Z632" s="399"/>
      <c r="AA632" s="401"/>
      <c r="AB632" s="401"/>
      <c r="AC632" s="401"/>
      <c r="AD632" s="401"/>
      <c r="AE632" s="401"/>
      <c r="AF632" s="401"/>
    </row>
    <row r="633" ht="15.75" customHeight="1">
      <c r="A633" s="436"/>
      <c r="B633" s="399"/>
      <c r="C633" s="572"/>
      <c r="D633" s="572"/>
      <c r="E633" s="572"/>
      <c r="F633" s="399"/>
      <c r="G633" s="399"/>
      <c r="H633" s="399"/>
      <c r="I633" s="413" t="s">
        <v>1505</v>
      </c>
      <c r="J633" s="583">
        <v>0.0</v>
      </c>
      <c r="K633" s="583">
        <v>0.0</v>
      </c>
      <c r="L633" s="583">
        <v>0.0</v>
      </c>
      <c r="M633" s="583">
        <v>0.0</v>
      </c>
      <c r="N633" s="583">
        <v>0.0</v>
      </c>
      <c r="O633" s="583">
        <v>0.0</v>
      </c>
      <c r="P633" s="583">
        <v>0.0</v>
      </c>
      <c r="Q633" s="583">
        <v>0.0</v>
      </c>
      <c r="R633" s="583">
        <v>0.0</v>
      </c>
      <c r="S633" s="583">
        <v>0.0</v>
      </c>
      <c r="T633" s="583">
        <v>0.0</v>
      </c>
      <c r="U633" s="583">
        <v>0.0</v>
      </c>
      <c r="V633" s="418">
        <v>0.0</v>
      </c>
      <c r="W633" s="418">
        <v>0.0</v>
      </c>
      <c r="X633" s="418">
        <v>0.0</v>
      </c>
      <c r="Y633" s="399"/>
      <c r="Z633" s="399"/>
      <c r="AA633" s="401"/>
      <c r="AB633" s="401"/>
      <c r="AC633" s="401"/>
      <c r="AD633" s="401"/>
      <c r="AE633" s="401"/>
      <c r="AF633" s="401"/>
    </row>
    <row r="634" ht="15.75" customHeight="1">
      <c r="A634" s="436"/>
      <c r="B634" s="399"/>
      <c r="C634" s="572"/>
      <c r="D634" s="572"/>
      <c r="E634" s="572"/>
      <c r="F634" s="399"/>
      <c r="G634" s="399"/>
      <c r="H634" s="413"/>
      <c r="I634" s="399"/>
      <c r="J634" s="583"/>
      <c r="K634" s="583"/>
      <c r="L634" s="583"/>
      <c r="M634" s="583"/>
      <c r="N634" s="583"/>
      <c r="O634" s="583"/>
      <c r="P634" s="583"/>
      <c r="Q634" s="583"/>
      <c r="R634" s="583"/>
      <c r="S634" s="583"/>
      <c r="T634" s="583"/>
      <c r="U634" s="583"/>
      <c r="V634" s="418"/>
      <c r="W634" s="418"/>
      <c r="X634" s="418"/>
      <c r="Y634" s="399"/>
      <c r="Z634" s="399"/>
      <c r="AA634" s="401"/>
      <c r="AB634" s="401"/>
      <c r="AC634" s="401"/>
      <c r="AD634" s="401"/>
      <c r="AE634" s="401"/>
      <c r="AF634" s="401"/>
    </row>
    <row r="635" ht="15.75" customHeight="1">
      <c r="A635" s="436"/>
      <c r="B635" s="399"/>
      <c r="C635" s="572"/>
      <c r="D635" s="572"/>
      <c r="E635" s="572"/>
      <c r="F635" s="399"/>
      <c r="G635" s="399"/>
      <c r="H635" s="413" t="s">
        <v>1394</v>
      </c>
      <c r="I635" s="399"/>
      <c r="J635" s="399"/>
      <c r="K635" s="399"/>
      <c r="L635" s="399"/>
      <c r="M635" s="399"/>
      <c r="N635" s="399"/>
      <c r="O635" s="399"/>
      <c r="P635" s="399"/>
      <c r="Q635" s="399"/>
      <c r="R635" s="399"/>
      <c r="S635" s="399"/>
      <c r="T635" s="399"/>
      <c r="U635" s="399"/>
      <c r="V635" s="423"/>
      <c r="W635" s="423"/>
      <c r="X635" s="423"/>
      <c r="Y635" s="399"/>
      <c r="Z635" s="399"/>
      <c r="AA635" s="401"/>
      <c r="AB635" s="401"/>
      <c r="AC635" s="401"/>
      <c r="AD635" s="401"/>
      <c r="AE635" s="401"/>
      <c r="AF635" s="401"/>
    </row>
    <row r="636" ht="15.75" customHeight="1">
      <c r="A636" s="436"/>
      <c r="B636" s="399"/>
      <c r="C636" s="572"/>
      <c r="D636" s="572"/>
      <c r="E636" s="572"/>
      <c r="F636" s="399"/>
      <c r="G636" s="399"/>
      <c r="H636" s="399"/>
      <c r="I636" s="413" t="s">
        <v>1621</v>
      </c>
      <c r="J636" s="583">
        <v>0.0</v>
      </c>
      <c r="K636" s="583">
        <v>183678.0</v>
      </c>
      <c r="L636" s="583">
        <v>0.0</v>
      </c>
      <c r="M636" s="583">
        <v>0.0</v>
      </c>
      <c r="N636" s="583">
        <v>0.0</v>
      </c>
      <c r="O636" s="583">
        <v>0.0</v>
      </c>
      <c r="P636" s="583">
        <v>0.0</v>
      </c>
      <c r="Q636" s="583">
        <v>0.0</v>
      </c>
      <c r="R636" s="583">
        <v>0.0</v>
      </c>
      <c r="S636" s="583">
        <v>183678.0</v>
      </c>
      <c r="T636" s="583">
        <v>43800.0</v>
      </c>
      <c r="U636" s="583">
        <v>227478.0</v>
      </c>
      <c r="V636" s="418">
        <v>0.0</v>
      </c>
      <c r="W636" s="418">
        <v>1756.9199999999998</v>
      </c>
      <c r="X636" s="418">
        <v>0.0</v>
      </c>
      <c r="Y636" s="399"/>
      <c r="Z636" s="399"/>
      <c r="AA636" s="401"/>
      <c r="AB636" s="401"/>
      <c r="AC636" s="401"/>
      <c r="AD636" s="401"/>
      <c r="AE636" s="401"/>
      <c r="AF636" s="401"/>
    </row>
    <row r="637" ht="15.75" customHeight="1">
      <c r="A637" s="436"/>
      <c r="B637" s="399"/>
      <c r="C637" s="572"/>
      <c r="D637" s="572"/>
      <c r="E637" s="572"/>
      <c r="F637" s="399"/>
      <c r="G637" s="399"/>
      <c r="H637" s="399"/>
      <c r="I637" s="413" t="s">
        <v>1600</v>
      </c>
      <c r="J637" s="583">
        <v>0.0</v>
      </c>
      <c r="K637" s="583">
        <v>0.0</v>
      </c>
      <c r="L637" s="583">
        <v>0.0</v>
      </c>
      <c r="M637" s="583">
        <v>0.0</v>
      </c>
      <c r="N637" s="583">
        <v>0.0</v>
      </c>
      <c r="O637" s="583">
        <v>0.0</v>
      </c>
      <c r="P637" s="583">
        <v>0.0</v>
      </c>
      <c r="Q637" s="583">
        <v>0.0</v>
      </c>
      <c r="R637" s="583">
        <v>0.0</v>
      </c>
      <c r="S637" s="583">
        <v>0.0</v>
      </c>
      <c r="T637" s="583">
        <v>0.0</v>
      </c>
      <c r="U637" s="583">
        <v>0.0</v>
      </c>
      <c r="V637" s="418">
        <v>0.0</v>
      </c>
      <c r="W637" s="418">
        <v>0.0</v>
      </c>
      <c r="X637" s="418">
        <v>0.0</v>
      </c>
      <c r="Y637" s="399"/>
      <c r="Z637" s="399"/>
      <c r="AA637" s="401"/>
      <c r="AB637" s="401"/>
      <c r="AC637" s="401"/>
      <c r="AD637" s="401"/>
      <c r="AE637" s="401"/>
      <c r="AF637" s="401"/>
    </row>
    <row r="638" ht="15.75" customHeight="1">
      <c r="A638" s="436"/>
      <c r="B638" s="399"/>
      <c r="C638" s="572"/>
      <c r="D638" s="572"/>
      <c r="E638" s="572"/>
      <c r="F638" s="399"/>
      <c r="G638" s="399"/>
      <c r="H638" s="399"/>
      <c r="I638" s="413"/>
      <c r="J638" s="581"/>
      <c r="K638" s="581"/>
      <c r="L638" s="581"/>
      <c r="M638" s="581"/>
      <c r="N638" s="581"/>
      <c r="O638" s="581"/>
      <c r="P638" s="581"/>
      <c r="Q638" s="581"/>
      <c r="R638" s="581"/>
      <c r="S638" s="581"/>
      <c r="T638" s="581"/>
      <c r="U638" s="581"/>
      <c r="V638" s="582"/>
      <c r="W638" s="582"/>
      <c r="X638" s="582"/>
      <c r="Y638" s="399"/>
      <c r="Z638" s="399"/>
      <c r="AA638" s="401"/>
      <c r="AB638" s="401"/>
      <c r="AC638" s="401"/>
      <c r="AD638" s="401"/>
      <c r="AE638" s="401"/>
      <c r="AF638" s="401"/>
    </row>
    <row r="639" ht="15.75" customHeight="1">
      <c r="A639" s="436"/>
      <c r="B639" s="399"/>
      <c r="C639" s="572"/>
      <c r="D639" s="572"/>
      <c r="E639" s="572"/>
      <c r="F639" s="399"/>
      <c r="G639" s="399"/>
      <c r="H639" s="399" t="s">
        <v>1508</v>
      </c>
      <c r="I639" s="413"/>
      <c r="J639" s="581"/>
      <c r="K639" s="581"/>
      <c r="L639" s="581"/>
      <c r="M639" s="581"/>
      <c r="N639" s="581"/>
      <c r="O639" s="581"/>
      <c r="P639" s="581"/>
      <c r="Q639" s="581"/>
      <c r="R639" s="581"/>
      <c r="S639" s="581"/>
      <c r="T639" s="581"/>
      <c r="U639" s="581"/>
      <c r="V639" s="582"/>
      <c r="W639" s="582"/>
      <c r="X639" s="582"/>
      <c r="Y639" s="399"/>
      <c r="Z639" s="399"/>
      <c r="AA639" s="401"/>
      <c r="AB639" s="401"/>
      <c r="AC639" s="401"/>
      <c r="AD639" s="401"/>
      <c r="AE639" s="401"/>
      <c r="AF639" s="401"/>
    </row>
    <row r="640" ht="15.75" customHeight="1">
      <c r="A640" s="436"/>
      <c r="B640" s="399"/>
      <c r="C640" s="572"/>
      <c r="D640" s="572"/>
      <c r="E640" s="572"/>
      <c r="F640" s="399"/>
      <c r="G640" s="399"/>
      <c r="H640" s="413" t="s">
        <v>1526</v>
      </c>
      <c r="I640" s="399"/>
      <c r="J640" s="581"/>
      <c r="K640" s="581"/>
      <c r="L640" s="581"/>
      <c r="M640" s="581"/>
      <c r="N640" s="581"/>
      <c r="O640" s="581"/>
      <c r="P640" s="581"/>
      <c r="Q640" s="581"/>
      <c r="R640" s="581"/>
      <c r="S640" s="581"/>
      <c r="T640" s="581"/>
      <c r="U640" s="581"/>
      <c r="V640" s="582"/>
      <c r="W640" s="582"/>
      <c r="X640" s="582"/>
      <c r="Y640" s="399"/>
      <c r="Z640" s="399"/>
      <c r="AA640" s="401"/>
      <c r="AB640" s="401"/>
      <c r="AC640" s="401"/>
      <c r="AD640" s="401"/>
      <c r="AE640" s="401"/>
      <c r="AF640" s="401"/>
    </row>
    <row r="641" ht="15.75" customHeight="1">
      <c r="A641" s="436"/>
      <c r="B641" s="399"/>
      <c r="C641" s="572"/>
      <c r="D641" s="572"/>
      <c r="E641" s="572"/>
      <c r="F641" s="399"/>
      <c r="G641" s="399"/>
      <c r="H641" s="399"/>
      <c r="I641" s="413" t="s">
        <v>1619</v>
      </c>
      <c r="J641" s="583">
        <v>0.0</v>
      </c>
      <c r="K641" s="583">
        <v>0.0</v>
      </c>
      <c r="L641" s="583">
        <v>0.0</v>
      </c>
      <c r="M641" s="583">
        <v>0.0</v>
      </c>
      <c r="N641" s="583">
        <v>0.0</v>
      </c>
      <c r="O641" s="583">
        <v>0.0</v>
      </c>
      <c r="P641" s="583">
        <v>0.0</v>
      </c>
      <c r="Q641" s="583">
        <v>0.0</v>
      </c>
      <c r="R641" s="583">
        <v>0.0</v>
      </c>
      <c r="S641" s="583">
        <v>0.0</v>
      </c>
      <c r="T641" s="583">
        <v>0.0</v>
      </c>
      <c r="U641" s="583">
        <v>0.0</v>
      </c>
      <c r="V641" s="418">
        <v>0.0</v>
      </c>
      <c r="W641" s="418">
        <v>0.0</v>
      </c>
      <c r="X641" s="418">
        <v>0.0</v>
      </c>
      <c r="Y641" s="399"/>
      <c r="Z641" s="399"/>
      <c r="AA641" s="401"/>
      <c r="AB641" s="401"/>
      <c r="AC641" s="401"/>
      <c r="AD641" s="401"/>
      <c r="AE641" s="401"/>
      <c r="AF641" s="401"/>
    </row>
    <row r="642" ht="15.75" customHeight="1">
      <c r="A642" s="436"/>
      <c r="B642" s="399"/>
      <c r="C642" s="572"/>
      <c r="D642" s="572"/>
      <c r="E642" s="572"/>
      <c r="F642" s="399"/>
      <c r="G642" s="399"/>
      <c r="H642" s="399"/>
      <c r="I642" s="413" t="s">
        <v>1502</v>
      </c>
      <c r="J642" s="583">
        <v>0.0</v>
      </c>
      <c r="K642" s="583">
        <v>0.0</v>
      </c>
      <c r="L642" s="583">
        <v>0.0</v>
      </c>
      <c r="M642" s="583">
        <v>0.0</v>
      </c>
      <c r="N642" s="583">
        <v>0.0</v>
      </c>
      <c r="O642" s="583">
        <v>0.0</v>
      </c>
      <c r="P642" s="583">
        <v>0.0</v>
      </c>
      <c r="Q642" s="583">
        <v>0.0</v>
      </c>
      <c r="R642" s="583">
        <v>0.0</v>
      </c>
      <c r="S642" s="583">
        <v>0.0</v>
      </c>
      <c r="T642" s="583">
        <v>0.0</v>
      </c>
      <c r="U642" s="583">
        <v>0.0</v>
      </c>
      <c r="V642" s="418">
        <v>0.0</v>
      </c>
      <c r="W642" s="418">
        <v>0.0</v>
      </c>
      <c r="X642" s="418">
        <v>0.0</v>
      </c>
      <c r="Y642" s="399"/>
      <c r="Z642" s="399"/>
      <c r="AA642" s="401"/>
      <c r="AB642" s="401"/>
      <c r="AC642" s="401"/>
      <c r="AD642" s="401"/>
      <c r="AE642" s="401"/>
      <c r="AF642" s="401"/>
    </row>
    <row r="643" ht="15.75" customHeight="1">
      <c r="A643" s="436"/>
      <c r="B643" s="399"/>
      <c r="C643" s="572"/>
      <c r="D643" s="572"/>
      <c r="E643" s="572"/>
      <c r="F643" s="399"/>
      <c r="G643" s="399"/>
      <c r="H643" s="413"/>
      <c r="I643" s="399"/>
      <c r="J643" s="583"/>
      <c r="K643" s="583"/>
      <c r="L643" s="583"/>
      <c r="M643" s="583"/>
      <c r="N643" s="583"/>
      <c r="O643" s="583"/>
      <c r="P643" s="583"/>
      <c r="Q643" s="583"/>
      <c r="R643" s="583"/>
      <c r="S643" s="583"/>
      <c r="T643" s="583"/>
      <c r="U643" s="583"/>
      <c r="V643" s="418"/>
      <c r="W643" s="418"/>
      <c r="X643" s="418"/>
      <c r="Y643" s="399"/>
      <c r="Z643" s="399"/>
      <c r="AA643" s="401"/>
      <c r="AB643" s="401"/>
      <c r="AC643" s="401"/>
      <c r="AD643" s="401"/>
      <c r="AE643" s="401"/>
      <c r="AF643" s="401"/>
    </row>
    <row r="644" ht="15.75" customHeight="1">
      <c r="A644" s="436"/>
      <c r="B644" s="399"/>
      <c r="C644" s="572"/>
      <c r="D644" s="572"/>
      <c r="E644" s="572"/>
      <c r="F644" s="399"/>
      <c r="G644" s="399"/>
      <c r="H644" s="413" t="s">
        <v>1503</v>
      </c>
      <c r="I644" s="399"/>
      <c r="J644" s="399"/>
      <c r="K644" s="399"/>
      <c r="L644" s="399"/>
      <c r="M644" s="399"/>
      <c r="N644" s="399"/>
      <c r="O644" s="399"/>
      <c r="P644" s="399"/>
      <c r="Q644" s="399"/>
      <c r="R644" s="399"/>
      <c r="S644" s="399"/>
      <c r="T644" s="399"/>
      <c r="U644" s="399"/>
      <c r="V644" s="423"/>
      <c r="W644" s="423"/>
      <c r="X644" s="423"/>
      <c r="Y644" s="399"/>
      <c r="Z644" s="399"/>
      <c r="AA644" s="401"/>
      <c r="AB644" s="401"/>
      <c r="AC644" s="401"/>
      <c r="AD644" s="401"/>
      <c r="AE644" s="401"/>
      <c r="AF644" s="401"/>
    </row>
    <row r="645" ht="15.75" customHeight="1">
      <c r="A645" s="436"/>
      <c r="B645" s="399"/>
      <c r="C645" s="572"/>
      <c r="D645" s="572"/>
      <c r="E645" s="572"/>
      <c r="F645" s="399"/>
      <c r="G645" s="399"/>
      <c r="H645" s="399"/>
      <c r="I645" s="413" t="s">
        <v>1620</v>
      </c>
      <c r="J645" s="583">
        <v>0.0</v>
      </c>
      <c r="K645" s="583">
        <v>0.0</v>
      </c>
      <c r="L645" s="583">
        <v>0.0</v>
      </c>
      <c r="M645" s="583">
        <v>0.0</v>
      </c>
      <c r="N645" s="583">
        <v>0.0</v>
      </c>
      <c r="O645" s="583">
        <v>0.0</v>
      </c>
      <c r="P645" s="583">
        <v>0.0</v>
      </c>
      <c r="Q645" s="583">
        <v>0.0</v>
      </c>
      <c r="R645" s="583">
        <v>0.0</v>
      </c>
      <c r="S645" s="583">
        <v>0.0</v>
      </c>
      <c r="T645" s="583">
        <v>0.0</v>
      </c>
      <c r="U645" s="583">
        <v>0.0</v>
      </c>
      <c r="V645" s="418">
        <v>0.0</v>
      </c>
      <c r="W645" s="418">
        <v>0.0</v>
      </c>
      <c r="X645" s="418">
        <v>0.0</v>
      </c>
      <c r="Y645" s="399"/>
      <c r="Z645" s="399"/>
      <c r="AA645" s="401"/>
      <c r="AB645" s="401"/>
      <c r="AC645" s="401"/>
      <c r="AD645" s="401"/>
      <c r="AE645" s="401"/>
      <c r="AF645" s="401"/>
    </row>
    <row r="646" ht="15.75" customHeight="1">
      <c r="A646" s="436"/>
      <c r="B646" s="399"/>
      <c r="C646" s="572"/>
      <c r="D646" s="572"/>
      <c r="E646" s="572"/>
      <c r="F646" s="399"/>
      <c r="G646" s="399"/>
      <c r="H646" s="399"/>
      <c r="I646" s="413" t="s">
        <v>1505</v>
      </c>
      <c r="J646" s="583">
        <v>0.0</v>
      </c>
      <c r="K646" s="583">
        <v>0.0</v>
      </c>
      <c r="L646" s="583">
        <v>0.0</v>
      </c>
      <c r="M646" s="583">
        <v>0.0</v>
      </c>
      <c r="N646" s="583">
        <v>0.0</v>
      </c>
      <c r="O646" s="583">
        <v>0.0</v>
      </c>
      <c r="P646" s="583">
        <v>0.0</v>
      </c>
      <c r="Q646" s="583">
        <v>0.0</v>
      </c>
      <c r="R646" s="583">
        <v>0.0</v>
      </c>
      <c r="S646" s="583">
        <v>0.0</v>
      </c>
      <c r="T646" s="583">
        <v>0.0</v>
      </c>
      <c r="U646" s="583">
        <v>0.0</v>
      </c>
      <c r="V646" s="418">
        <v>0.0</v>
      </c>
      <c r="W646" s="418">
        <v>0.0</v>
      </c>
      <c r="X646" s="418">
        <v>0.0</v>
      </c>
      <c r="Y646" s="399"/>
      <c r="Z646" s="399"/>
      <c r="AA646" s="401"/>
      <c r="AB646" s="401"/>
      <c r="AC646" s="401"/>
      <c r="AD646" s="401"/>
      <c r="AE646" s="401"/>
      <c r="AF646" s="401"/>
    </row>
    <row r="647" ht="15.75" customHeight="1">
      <c r="A647" s="436"/>
      <c r="B647" s="399"/>
      <c r="C647" s="572"/>
      <c r="D647" s="572"/>
      <c r="E647" s="572"/>
      <c r="F647" s="399"/>
      <c r="G647" s="399"/>
      <c r="H647" s="413"/>
      <c r="I647" s="399"/>
      <c r="J647" s="583"/>
      <c r="K647" s="583"/>
      <c r="L647" s="583"/>
      <c r="M647" s="583"/>
      <c r="N647" s="583"/>
      <c r="O647" s="583"/>
      <c r="P647" s="583"/>
      <c r="Q647" s="583"/>
      <c r="R647" s="583"/>
      <c r="S647" s="583"/>
      <c r="T647" s="583"/>
      <c r="U647" s="583"/>
      <c r="V647" s="418"/>
      <c r="W647" s="418"/>
      <c r="X647" s="418"/>
      <c r="Y647" s="399"/>
      <c r="Z647" s="399"/>
      <c r="AA647" s="401"/>
      <c r="AB647" s="401"/>
      <c r="AC647" s="401"/>
      <c r="AD647" s="401"/>
      <c r="AE647" s="401"/>
      <c r="AF647" s="401"/>
    </row>
    <row r="648" ht="15.75" customHeight="1">
      <c r="A648" s="436"/>
      <c r="B648" s="399"/>
      <c r="C648" s="572"/>
      <c r="D648" s="572"/>
      <c r="E648" s="572"/>
      <c r="F648" s="399"/>
      <c r="G648" s="399"/>
      <c r="H648" s="413" t="s">
        <v>1394</v>
      </c>
      <c r="I648" s="399"/>
      <c r="J648" s="399"/>
      <c r="K648" s="399"/>
      <c r="L648" s="399"/>
      <c r="M648" s="399"/>
      <c r="N648" s="399"/>
      <c r="O648" s="399"/>
      <c r="P648" s="399"/>
      <c r="Q648" s="399"/>
      <c r="R648" s="399"/>
      <c r="S648" s="399"/>
      <c r="T648" s="399"/>
      <c r="U648" s="399"/>
      <c r="V648" s="423"/>
      <c r="W648" s="423"/>
      <c r="X648" s="423"/>
      <c r="Y648" s="399"/>
      <c r="Z648" s="399"/>
      <c r="AA648" s="401"/>
      <c r="AB648" s="401"/>
      <c r="AC648" s="401"/>
      <c r="AD648" s="401"/>
      <c r="AE648" s="401"/>
      <c r="AF648" s="401"/>
    </row>
    <row r="649" ht="15.75" customHeight="1">
      <c r="A649" s="436"/>
      <c r="B649" s="399"/>
      <c r="C649" s="572"/>
      <c r="D649" s="572"/>
      <c r="E649" s="572"/>
      <c r="F649" s="399"/>
      <c r="G649" s="399"/>
      <c r="H649" s="399"/>
      <c r="I649" s="413" t="s">
        <v>1621</v>
      </c>
      <c r="J649" s="583">
        <v>799604.5172830671</v>
      </c>
      <c r="K649" s="583">
        <v>253237.89377891904</v>
      </c>
      <c r="L649" s="583">
        <v>307453.60937430453</v>
      </c>
      <c r="M649" s="583">
        <v>0.0</v>
      </c>
      <c r="N649" s="583">
        <v>0.0</v>
      </c>
      <c r="O649" s="583">
        <v>0.0</v>
      </c>
      <c r="P649" s="583">
        <v>0.0</v>
      </c>
      <c r="Q649" s="583">
        <v>22402.263169422844</v>
      </c>
      <c r="R649" s="583">
        <v>116521.4317982696</v>
      </c>
      <c r="S649" s="583">
        <v>1499219.7154039831</v>
      </c>
      <c r="T649" s="583">
        <v>278100.0</v>
      </c>
      <c r="U649" s="583">
        <v>1777319.7154039831</v>
      </c>
      <c r="V649" s="418">
        <v>6264.253641441244</v>
      </c>
      <c r="W649" s="418">
        <v>4699.003395027927</v>
      </c>
      <c r="X649" s="418">
        <v>0.0</v>
      </c>
      <c r="Y649" s="399"/>
      <c r="Z649" s="399"/>
      <c r="AA649" s="401"/>
      <c r="AB649" s="401"/>
      <c r="AC649" s="401"/>
      <c r="AD649" s="401"/>
      <c r="AE649" s="401"/>
      <c r="AF649" s="401"/>
    </row>
    <row r="650" ht="15.75" customHeight="1">
      <c r="A650" s="436"/>
      <c r="B650" s="399"/>
      <c r="C650" s="572"/>
      <c r="D650" s="572"/>
      <c r="E650" s="572"/>
      <c r="F650" s="399"/>
      <c r="G650" s="399"/>
      <c r="H650" s="399"/>
      <c r="I650" s="413" t="s">
        <v>1600</v>
      </c>
      <c r="J650" s="583">
        <v>368337.554271709</v>
      </c>
      <c r="K650" s="583">
        <v>0.0</v>
      </c>
      <c r="L650" s="583">
        <v>9758.564245732943</v>
      </c>
      <c r="M650" s="583">
        <v>0.0</v>
      </c>
      <c r="N650" s="583">
        <v>0.0</v>
      </c>
      <c r="O650" s="583">
        <v>0.0</v>
      </c>
      <c r="P650" s="583">
        <v>0.0</v>
      </c>
      <c r="Q650" s="583">
        <v>2541.1265338494713</v>
      </c>
      <c r="R650" s="583">
        <v>95728.85979082246</v>
      </c>
      <c r="S650" s="583">
        <v>476366.10484211385</v>
      </c>
      <c r="T650" s="583">
        <v>72400.0</v>
      </c>
      <c r="U650" s="583">
        <v>548766.1048421139</v>
      </c>
      <c r="V650" s="418">
        <v>12606.810453400503</v>
      </c>
      <c r="W650" s="418">
        <v>0.0</v>
      </c>
      <c r="X650" s="418">
        <v>0.0</v>
      </c>
      <c r="Y650" s="399"/>
      <c r="Z650" s="399"/>
      <c r="AA650" s="401"/>
      <c r="AB650" s="401"/>
      <c r="AC650" s="401"/>
      <c r="AD650" s="401"/>
      <c r="AE650" s="401"/>
      <c r="AF650" s="401"/>
    </row>
    <row r="651" ht="15.75" customHeight="1">
      <c r="A651" s="436"/>
      <c r="B651" s="399"/>
      <c r="C651" s="572"/>
      <c r="D651" s="572"/>
      <c r="E651" s="572"/>
      <c r="F651" s="399"/>
      <c r="G651" s="399"/>
      <c r="H651" s="399"/>
      <c r="I651" s="413"/>
      <c r="J651" s="581"/>
      <c r="K651" s="581"/>
      <c r="L651" s="581"/>
      <c r="M651" s="581"/>
      <c r="N651" s="581"/>
      <c r="O651" s="581"/>
      <c r="P651" s="581"/>
      <c r="Q651" s="581"/>
      <c r="R651" s="581"/>
      <c r="S651" s="581"/>
      <c r="T651" s="581"/>
      <c r="U651" s="581"/>
      <c r="V651" s="582"/>
      <c r="W651" s="582"/>
      <c r="X651" s="582"/>
      <c r="Y651" s="399"/>
      <c r="Z651" s="399"/>
      <c r="AA651" s="401"/>
      <c r="AB651" s="401"/>
      <c r="AC651" s="401"/>
      <c r="AD651" s="401"/>
      <c r="AE651" s="401"/>
      <c r="AF651" s="401"/>
    </row>
    <row r="652" ht="15.75" customHeight="1">
      <c r="A652" s="436"/>
      <c r="B652" s="399"/>
      <c r="C652" s="572"/>
      <c r="D652" s="572"/>
      <c r="E652" s="572"/>
      <c r="F652" s="399"/>
      <c r="G652" s="399"/>
      <c r="H652" s="399"/>
      <c r="I652" s="413"/>
      <c r="J652" s="581"/>
      <c r="K652" s="581"/>
      <c r="L652" s="581"/>
      <c r="M652" s="581"/>
      <c r="N652" s="581"/>
      <c r="O652" s="581"/>
      <c r="P652" s="581"/>
      <c r="Q652" s="581"/>
      <c r="R652" s="581"/>
      <c r="S652" s="581"/>
      <c r="T652" s="581"/>
      <c r="U652" s="581"/>
      <c r="V652" s="582"/>
      <c r="W652" s="582"/>
      <c r="X652" s="582"/>
      <c r="Y652" s="399"/>
      <c r="Z652" s="399"/>
      <c r="AA652" s="401"/>
      <c r="AB652" s="401"/>
      <c r="AC652" s="401"/>
      <c r="AD652" s="401"/>
      <c r="AE652" s="401"/>
      <c r="AF652" s="401"/>
    </row>
    <row r="653" ht="15.75" customHeight="1">
      <c r="A653" s="436"/>
      <c r="B653" s="399"/>
      <c r="C653" s="572"/>
      <c r="D653" s="572"/>
      <c r="E653" s="572"/>
      <c r="F653" s="399"/>
      <c r="G653" s="399"/>
      <c r="H653" s="413" t="s">
        <v>1509</v>
      </c>
      <c r="I653" s="399"/>
      <c r="J653" s="581"/>
      <c r="K653" s="581"/>
      <c r="L653" s="581"/>
      <c r="M653" s="581"/>
      <c r="N653" s="581"/>
      <c r="O653" s="581"/>
      <c r="P653" s="581"/>
      <c r="Q653" s="581"/>
      <c r="R653" s="581"/>
      <c r="S653" s="581"/>
      <c r="T653" s="581"/>
      <c r="U653" s="581"/>
      <c r="V653" s="582"/>
      <c r="W653" s="582"/>
      <c r="X653" s="582"/>
      <c r="Y653" s="399"/>
      <c r="Z653" s="399"/>
      <c r="AA653" s="401"/>
      <c r="AB653" s="401"/>
      <c r="AC653" s="401"/>
      <c r="AD653" s="401"/>
      <c r="AE653" s="401"/>
      <c r="AF653" s="401"/>
    </row>
    <row r="654" ht="15.75" customHeight="1">
      <c r="A654" s="436"/>
      <c r="B654" s="399"/>
      <c r="C654" s="572"/>
      <c r="D654" s="572"/>
      <c r="E654" s="572"/>
      <c r="F654" s="399"/>
      <c r="G654" s="399"/>
      <c r="H654" s="399"/>
      <c r="I654" s="413" t="s">
        <v>1622</v>
      </c>
      <c r="J654" s="581">
        <v>799604.5172830671</v>
      </c>
      <c r="K654" s="581">
        <v>436915.893778919</v>
      </c>
      <c r="L654" s="581">
        <v>307453.60937430453</v>
      </c>
      <c r="M654" s="581">
        <v>0.0</v>
      </c>
      <c r="N654" s="581">
        <v>0.0</v>
      </c>
      <c r="O654" s="581">
        <v>0.0</v>
      </c>
      <c r="P654" s="581">
        <v>0.0</v>
      </c>
      <c r="Q654" s="581">
        <v>22402.263169422844</v>
      </c>
      <c r="R654" s="581">
        <v>116521.4317982696</v>
      </c>
      <c r="S654" s="581">
        <v>1682897.7154039831</v>
      </c>
      <c r="T654" s="581">
        <v>321900.0</v>
      </c>
      <c r="U654" s="581">
        <v>2004797.7154039831</v>
      </c>
      <c r="V654" s="582">
        <v>6264.253641441244</v>
      </c>
      <c r="W654" s="582">
        <v>6455.923395027927</v>
      </c>
      <c r="X654" s="582">
        <v>0.0</v>
      </c>
      <c r="Y654" s="399"/>
      <c r="Z654" s="399"/>
      <c r="AA654" s="401"/>
      <c r="AB654" s="401"/>
      <c r="AC654" s="401"/>
      <c r="AD654" s="401"/>
      <c r="AE654" s="401"/>
      <c r="AF654" s="401"/>
    </row>
    <row r="655" ht="15.75" customHeight="1">
      <c r="A655" s="436"/>
      <c r="B655" s="399"/>
      <c r="C655" s="572"/>
      <c r="D655" s="572"/>
      <c r="E655" s="572"/>
      <c r="F655" s="399"/>
      <c r="G655" s="399"/>
      <c r="H655" s="399"/>
      <c r="I655" s="413" t="s">
        <v>1623</v>
      </c>
      <c r="J655" s="581">
        <v>368337.554271709</v>
      </c>
      <c r="K655" s="581">
        <v>0.0</v>
      </c>
      <c r="L655" s="581">
        <v>9758.564245732943</v>
      </c>
      <c r="M655" s="581">
        <v>0.0</v>
      </c>
      <c r="N655" s="581">
        <v>0.0</v>
      </c>
      <c r="O655" s="581">
        <v>0.0</v>
      </c>
      <c r="P655" s="581">
        <v>0.0</v>
      </c>
      <c r="Q655" s="581">
        <v>2541.1265338494713</v>
      </c>
      <c r="R655" s="581">
        <v>95728.85979082246</v>
      </c>
      <c r="S655" s="581">
        <v>476366.10484211385</v>
      </c>
      <c r="T655" s="581">
        <v>72400.0</v>
      </c>
      <c r="U655" s="581">
        <v>548766.1048421139</v>
      </c>
      <c r="V655" s="582">
        <v>12606.810453400503</v>
      </c>
      <c r="W655" s="582">
        <v>0.0</v>
      </c>
      <c r="X655" s="582">
        <v>0.0</v>
      </c>
      <c r="Y655" s="399"/>
      <c r="Z655" s="399"/>
      <c r="AA655" s="401"/>
      <c r="AB655" s="401"/>
      <c r="AC655" s="401"/>
      <c r="AD655" s="401"/>
      <c r="AE655" s="401"/>
      <c r="AF655" s="401"/>
    </row>
    <row r="656" ht="15.75" customHeight="1">
      <c r="A656" s="436"/>
      <c r="B656" s="399"/>
      <c r="C656" s="572"/>
      <c r="D656" s="572"/>
      <c r="E656" s="572"/>
      <c r="F656" s="399"/>
      <c r="G656" s="399"/>
      <c r="H656" s="413"/>
      <c r="I656" s="399"/>
      <c r="J656" s="471"/>
      <c r="K656" s="471"/>
      <c r="L656" s="471"/>
      <c r="M656" s="471"/>
      <c r="N656" s="471"/>
      <c r="O656" s="471"/>
      <c r="P656" s="471"/>
      <c r="Q656" s="471"/>
      <c r="R656" s="471"/>
      <c r="S656" s="471"/>
      <c r="T656" s="471"/>
      <c r="U656" s="471"/>
      <c r="V656" s="471"/>
      <c r="W656" s="471"/>
      <c r="X656" s="471"/>
      <c r="Y656" s="399"/>
      <c r="Z656" s="399"/>
      <c r="AA656" s="401"/>
      <c r="AB656" s="401"/>
      <c r="AC656" s="401"/>
      <c r="AD656" s="401"/>
      <c r="AE656" s="401"/>
      <c r="AF656" s="401"/>
    </row>
    <row r="657" ht="15.75" customHeight="1">
      <c r="A657" s="436"/>
      <c r="B657" s="399"/>
      <c r="C657" s="572"/>
      <c r="D657" s="572"/>
      <c r="E657" s="572"/>
      <c r="F657" s="399"/>
      <c r="G657" s="399"/>
      <c r="H657" s="552"/>
      <c r="I657" s="552"/>
      <c r="J657" s="471" t="s">
        <v>776</v>
      </c>
      <c r="K657" s="471" t="s">
        <v>776</v>
      </c>
      <c r="L657" s="471" t="s">
        <v>776</v>
      </c>
      <c r="M657" s="471" t="s">
        <v>776</v>
      </c>
      <c r="N657" s="471" t="s">
        <v>776</v>
      </c>
      <c r="O657" s="471" t="s">
        <v>776</v>
      </c>
      <c r="P657" s="471" t="s">
        <v>776</v>
      </c>
      <c r="Q657" s="471" t="s">
        <v>776</v>
      </c>
      <c r="R657" s="471" t="s">
        <v>776</v>
      </c>
      <c r="S657" s="471" t="s">
        <v>776</v>
      </c>
      <c r="T657" s="471" t="s">
        <v>776</v>
      </c>
      <c r="U657" s="471" t="s">
        <v>776</v>
      </c>
      <c r="V657" s="471" t="s">
        <v>776</v>
      </c>
      <c r="W657" s="471" t="s">
        <v>776</v>
      </c>
      <c r="X657" s="471" t="s">
        <v>776</v>
      </c>
      <c r="Y657" s="399"/>
      <c r="Z657" s="399"/>
      <c r="AA657" s="401"/>
      <c r="AB657" s="401"/>
      <c r="AC657" s="401"/>
      <c r="AD657" s="401"/>
      <c r="AE657" s="401"/>
      <c r="AF657" s="401"/>
    </row>
    <row r="658" ht="15.75" customHeight="1">
      <c r="A658" s="413" t="s">
        <v>1627</v>
      </c>
      <c r="B658" s="399"/>
      <c r="C658" s="572"/>
      <c r="D658" s="572"/>
      <c r="E658" s="572"/>
      <c r="F658" s="399"/>
      <c r="G658" s="399"/>
      <c r="H658" s="552"/>
      <c r="I658" s="552"/>
      <c r="J658" s="471"/>
      <c r="K658" s="471"/>
      <c r="L658" s="471"/>
      <c r="M658" s="471"/>
      <c r="N658" s="471"/>
      <c r="O658" s="471"/>
      <c r="P658" s="471"/>
      <c r="Q658" s="471"/>
      <c r="R658" s="471"/>
      <c r="S658" s="471"/>
      <c r="T658" s="471"/>
      <c r="U658" s="471"/>
      <c r="V658" s="506"/>
      <c r="W658" s="506"/>
      <c r="X658" s="506"/>
      <c r="Y658" s="399"/>
      <c r="Z658" s="399"/>
      <c r="AA658" s="401"/>
      <c r="AB658" s="401"/>
      <c r="AC658" s="401"/>
      <c r="AD658" s="401"/>
      <c r="AE658" s="401"/>
      <c r="AF658" s="401"/>
    </row>
    <row r="659" ht="15.75" customHeight="1">
      <c r="A659" s="436"/>
      <c r="B659" s="399"/>
      <c r="C659" s="572"/>
      <c r="D659" s="572"/>
      <c r="E659" s="572"/>
      <c r="F659" s="399"/>
      <c r="G659" s="399"/>
      <c r="H659" s="413" t="s">
        <v>1406</v>
      </c>
      <c r="I659" s="399"/>
      <c r="J659" s="471"/>
      <c r="K659" s="471"/>
      <c r="L659" s="471"/>
      <c r="M659" s="471"/>
      <c r="N659" s="471"/>
      <c r="O659" s="471"/>
      <c r="P659" s="471"/>
      <c r="Q659" s="471"/>
      <c r="R659" s="471"/>
      <c r="S659" s="471"/>
      <c r="T659" s="471"/>
      <c r="U659" s="471"/>
      <c r="V659" s="506"/>
      <c r="W659" s="506"/>
      <c r="X659" s="506"/>
      <c r="Y659" s="399"/>
      <c r="Z659" s="399"/>
      <c r="AA659" s="401"/>
      <c r="AB659" s="401"/>
      <c r="AC659" s="401"/>
      <c r="AD659" s="401"/>
      <c r="AE659" s="401"/>
      <c r="AF659" s="401"/>
    </row>
    <row r="660" ht="15.75" customHeight="1">
      <c r="A660" s="436"/>
      <c r="B660" s="399"/>
      <c r="C660" s="572"/>
      <c r="D660" s="572"/>
      <c r="E660" s="572"/>
      <c r="F660" s="399"/>
      <c r="G660" s="399"/>
      <c r="H660" s="399"/>
      <c r="I660" s="399"/>
      <c r="J660" s="471"/>
      <c r="K660" s="471"/>
      <c r="L660" s="471"/>
      <c r="M660" s="471"/>
      <c r="N660" s="471"/>
      <c r="O660" s="471"/>
      <c r="P660" s="471"/>
      <c r="Q660" s="471"/>
      <c r="R660" s="471"/>
      <c r="S660" s="471"/>
      <c r="T660" s="471"/>
      <c r="U660" s="471"/>
      <c r="V660" s="506"/>
      <c r="W660" s="506"/>
      <c r="X660" s="506"/>
      <c r="Y660" s="399"/>
      <c r="Z660" s="399"/>
      <c r="AA660" s="401"/>
      <c r="AB660" s="401"/>
      <c r="AC660" s="401"/>
      <c r="AD660" s="401"/>
      <c r="AE660" s="401"/>
      <c r="AF660" s="401"/>
    </row>
    <row r="661" ht="15.75" customHeight="1">
      <c r="A661" s="436">
        <v>7.0</v>
      </c>
      <c r="B661" s="436" t="s">
        <v>1408</v>
      </c>
      <c r="C661" s="572">
        <v>1.0</v>
      </c>
      <c r="D661" s="572"/>
      <c r="E661" s="572"/>
      <c r="F661" s="399"/>
      <c r="G661" s="399"/>
      <c r="H661" s="399" t="s">
        <v>1628</v>
      </c>
      <c r="I661" s="399"/>
      <c r="J661" s="471"/>
      <c r="K661" s="471"/>
      <c r="L661" s="471"/>
      <c r="M661" s="471"/>
      <c r="N661" s="471"/>
      <c r="O661" s="471"/>
      <c r="P661" s="471"/>
      <c r="Q661" s="471"/>
      <c r="R661" s="471"/>
      <c r="S661" s="471"/>
      <c r="T661" s="471"/>
      <c r="U661" s="471"/>
      <c r="V661" s="506"/>
      <c r="W661" s="506"/>
      <c r="X661" s="506"/>
      <c r="Y661" s="399"/>
      <c r="Z661" s="399"/>
      <c r="AA661" s="401"/>
      <c r="AB661" s="401"/>
      <c r="AC661" s="401"/>
      <c r="AD661" s="401"/>
      <c r="AE661" s="401"/>
      <c r="AF661" s="401"/>
    </row>
    <row r="662" ht="15.75" customHeight="1">
      <c r="A662" s="436"/>
      <c r="B662" s="399"/>
      <c r="C662" s="572"/>
      <c r="D662" s="572"/>
      <c r="E662" s="572"/>
      <c r="F662" s="399"/>
      <c r="G662" s="399"/>
      <c r="H662" s="424"/>
      <c r="I662" s="424"/>
      <c r="J662" s="471"/>
      <c r="K662" s="471"/>
      <c r="L662" s="471"/>
      <c r="M662" s="471"/>
      <c r="N662" s="471"/>
      <c r="O662" s="471"/>
      <c r="P662" s="471"/>
      <c r="Q662" s="471"/>
      <c r="R662" s="471"/>
      <c r="S662" s="471"/>
      <c r="T662" s="471"/>
      <c r="U662" s="471"/>
      <c r="V662" s="506"/>
      <c r="W662" s="506"/>
      <c r="X662" s="506"/>
      <c r="Y662" s="399"/>
      <c r="Z662" s="399"/>
      <c r="AA662" s="401"/>
      <c r="AB662" s="401"/>
      <c r="AC662" s="401"/>
      <c r="AD662" s="401"/>
      <c r="AE662" s="401"/>
      <c r="AF662" s="401"/>
    </row>
    <row r="663" ht="15.75" customHeight="1">
      <c r="A663" s="578"/>
      <c r="B663" s="413"/>
      <c r="C663" s="579"/>
      <c r="D663" s="579"/>
      <c r="E663" s="579"/>
      <c r="F663" s="413"/>
      <c r="G663" s="413"/>
      <c r="H663" s="413" t="s">
        <v>1421</v>
      </c>
      <c r="I663" s="580"/>
      <c r="J663" s="581">
        <v>0.0</v>
      </c>
      <c r="K663" s="581">
        <v>0.0</v>
      </c>
      <c r="L663" s="581">
        <v>0.0</v>
      </c>
      <c r="M663" s="581">
        <v>0.0</v>
      </c>
      <c r="N663" s="581">
        <v>0.0</v>
      </c>
      <c r="O663" s="581">
        <v>0.0</v>
      </c>
      <c r="P663" s="581">
        <v>0.0</v>
      </c>
      <c r="Q663" s="581">
        <v>0.0</v>
      </c>
      <c r="R663" s="581">
        <v>0.0</v>
      </c>
      <c r="S663" s="581">
        <v>0.0</v>
      </c>
      <c r="T663" s="581">
        <v>0.0</v>
      </c>
      <c r="U663" s="581">
        <v>0.0</v>
      </c>
      <c r="V663" s="582">
        <v>0.0</v>
      </c>
      <c r="W663" s="582">
        <v>0.0</v>
      </c>
      <c r="X663" s="582">
        <v>0.0</v>
      </c>
      <c r="Y663" s="413"/>
      <c r="Z663" s="413"/>
      <c r="AA663" s="419"/>
      <c r="AB663" s="419"/>
      <c r="AC663" s="419"/>
      <c r="AD663" s="419"/>
      <c r="AE663" s="419"/>
      <c r="AF663" s="419"/>
    </row>
    <row r="664" ht="15.75" customHeight="1">
      <c r="A664" s="436"/>
      <c r="B664" s="399"/>
      <c r="C664" s="572"/>
      <c r="D664" s="572"/>
      <c r="E664" s="572"/>
      <c r="F664" s="399"/>
      <c r="G664" s="399"/>
      <c r="H664" s="577"/>
      <c r="I664" s="577"/>
      <c r="J664" s="471"/>
      <c r="K664" s="471"/>
      <c r="L664" s="471"/>
      <c r="M664" s="471"/>
      <c r="N664" s="471"/>
      <c r="O664" s="471"/>
      <c r="P664" s="471"/>
      <c r="Q664" s="471"/>
      <c r="R664" s="471"/>
      <c r="S664" s="471"/>
      <c r="T664" s="471"/>
      <c r="U664" s="471"/>
      <c r="V664" s="506"/>
      <c r="W664" s="506"/>
      <c r="X664" s="506"/>
      <c r="Y664" s="399"/>
      <c r="Z664" s="399"/>
      <c r="AA664" s="401"/>
      <c r="AB664" s="401"/>
      <c r="AC664" s="401"/>
      <c r="AD664" s="401"/>
      <c r="AE664" s="401"/>
      <c r="AF664" s="401"/>
    </row>
    <row r="665" ht="15.75" customHeight="1">
      <c r="A665" s="436"/>
      <c r="B665" s="399"/>
      <c r="C665" s="572"/>
      <c r="D665" s="572"/>
      <c r="E665" s="572"/>
      <c r="F665" s="399"/>
      <c r="G665" s="399"/>
      <c r="H665" s="580" t="s">
        <v>1422</v>
      </c>
      <c r="I665" s="577"/>
      <c r="J665" s="471"/>
      <c r="K665" s="471"/>
      <c r="L665" s="471"/>
      <c r="M665" s="471"/>
      <c r="N665" s="471"/>
      <c r="O665" s="471"/>
      <c r="P665" s="471"/>
      <c r="Q665" s="471"/>
      <c r="R665" s="471"/>
      <c r="S665" s="471"/>
      <c r="T665" s="471"/>
      <c r="U665" s="471"/>
      <c r="V665" s="506"/>
      <c r="W665" s="506"/>
      <c r="X665" s="506"/>
      <c r="Y665" s="399"/>
      <c r="Z665" s="399"/>
      <c r="AA665" s="401"/>
      <c r="AB665" s="401"/>
      <c r="AC665" s="401"/>
      <c r="AD665" s="401"/>
      <c r="AE665" s="401"/>
      <c r="AF665" s="401"/>
    </row>
    <row r="666" ht="15.75" customHeight="1">
      <c r="A666" s="436"/>
      <c r="B666" s="399"/>
      <c r="C666" s="572"/>
      <c r="D666" s="572"/>
      <c r="E666" s="572"/>
      <c r="F666" s="399"/>
      <c r="G666" s="399"/>
      <c r="H666" s="577"/>
      <c r="I666" s="577"/>
      <c r="J666" s="471"/>
      <c r="K666" s="471"/>
      <c r="L666" s="471"/>
      <c r="M666" s="471"/>
      <c r="N666" s="471"/>
      <c r="O666" s="471"/>
      <c r="P666" s="471"/>
      <c r="Q666" s="471"/>
      <c r="R666" s="471"/>
      <c r="S666" s="471"/>
      <c r="T666" s="471"/>
      <c r="U666" s="471"/>
      <c r="V666" s="506"/>
      <c r="W666" s="506"/>
      <c r="X666" s="506"/>
      <c r="Y666" s="399"/>
      <c r="Z666" s="399"/>
      <c r="AA666" s="401"/>
      <c r="AB666" s="401"/>
      <c r="AC666" s="401"/>
      <c r="AD666" s="401"/>
      <c r="AE666" s="401"/>
      <c r="AF666" s="401"/>
    </row>
    <row r="667" ht="15.75" customHeight="1">
      <c r="A667" s="436">
        <v>7.0</v>
      </c>
      <c r="B667" s="436" t="s">
        <v>1423</v>
      </c>
      <c r="C667" s="572">
        <v>1.0</v>
      </c>
      <c r="D667" s="572"/>
      <c r="E667" s="572"/>
      <c r="F667" s="399"/>
      <c r="G667" s="399"/>
      <c r="H667" s="577"/>
      <c r="I667" s="399" t="s">
        <v>1424</v>
      </c>
      <c r="J667" s="471">
        <v>1686026.9054218</v>
      </c>
      <c r="K667" s="471"/>
      <c r="L667" s="471"/>
      <c r="M667" s="471"/>
      <c r="N667" s="471"/>
      <c r="O667" s="471"/>
      <c r="P667" s="471"/>
      <c r="Q667" s="471"/>
      <c r="R667" s="471"/>
      <c r="S667" s="471">
        <v>1686026.9054218</v>
      </c>
      <c r="T667" s="471">
        <v>252900.0</v>
      </c>
      <c r="U667" s="471">
        <v>1938926.9054218</v>
      </c>
      <c r="V667" s="506">
        <v>29639.430000000004</v>
      </c>
      <c r="W667" s="506"/>
      <c r="X667" s="506"/>
      <c r="Y667" s="399"/>
      <c r="Z667" s="399"/>
      <c r="AA667" s="401"/>
      <c r="AB667" s="401"/>
      <c r="AC667" s="401"/>
      <c r="AD667" s="401"/>
      <c r="AE667" s="401"/>
      <c r="AF667" s="401"/>
    </row>
    <row r="668" ht="15.75" customHeight="1">
      <c r="A668" s="436">
        <v>7.0</v>
      </c>
      <c r="B668" s="436" t="s">
        <v>1423</v>
      </c>
      <c r="C668" s="572">
        <v>1.0</v>
      </c>
      <c r="D668" s="572"/>
      <c r="E668" s="572"/>
      <c r="F668" s="399"/>
      <c r="G668" s="399"/>
      <c r="H668" s="577"/>
      <c r="I668" s="399" t="s">
        <v>1425</v>
      </c>
      <c r="J668" s="471">
        <v>760002.3368000002</v>
      </c>
      <c r="K668" s="471"/>
      <c r="L668" s="471"/>
      <c r="M668" s="471"/>
      <c r="N668" s="471"/>
      <c r="O668" s="471"/>
      <c r="P668" s="471"/>
      <c r="Q668" s="471"/>
      <c r="R668" s="471"/>
      <c r="S668" s="471">
        <v>760002.3368000002</v>
      </c>
      <c r="T668" s="471">
        <v>114000.0</v>
      </c>
      <c r="U668" s="471">
        <v>874002.3368000002</v>
      </c>
      <c r="V668" s="506">
        <v>27039.480000000003</v>
      </c>
      <c r="W668" s="506"/>
      <c r="X668" s="506"/>
      <c r="Y668" s="399"/>
      <c r="Z668" s="399"/>
      <c r="AA668" s="401"/>
      <c r="AB668" s="401"/>
      <c r="AC668" s="401"/>
      <c r="AD668" s="401"/>
      <c r="AE668" s="401"/>
      <c r="AF668" s="401"/>
    </row>
    <row r="669" ht="15.75" customHeight="1">
      <c r="A669" s="436">
        <v>7.0</v>
      </c>
      <c r="B669" s="436" t="s">
        <v>1423</v>
      </c>
      <c r="C669" s="572">
        <v>1.0</v>
      </c>
      <c r="D669" s="572"/>
      <c r="E669" s="572"/>
      <c r="F669" s="399"/>
      <c r="G669" s="399"/>
      <c r="H669" s="399"/>
      <c r="I669" s="399" t="s">
        <v>1426</v>
      </c>
      <c r="J669" s="471"/>
      <c r="K669" s="471"/>
      <c r="L669" s="471"/>
      <c r="M669" s="471"/>
      <c r="N669" s="471"/>
      <c r="O669" s="471"/>
      <c r="P669" s="471"/>
      <c r="Q669" s="471"/>
      <c r="R669" s="471">
        <v>200000.0</v>
      </c>
      <c r="S669" s="471">
        <v>200000.0</v>
      </c>
      <c r="T669" s="471">
        <v>20000.0</v>
      </c>
      <c r="U669" s="471">
        <v>220000.0</v>
      </c>
      <c r="V669" s="506"/>
      <c r="W669" s="506"/>
      <c r="X669" s="506"/>
      <c r="Y669" s="399"/>
      <c r="Z669" s="399"/>
      <c r="AA669" s="401"/>
      <c r="AB669" s="401"/>
      <c r="AC669" s="401"/>
      <c r="AD669" s="401"/>
      <c r="AE669" s="401"/>
      <c r="AF669" s="401"/>
    </row>
    <row r="670" ht="15.75" customHeight="1">
      <c r="A670" s="436">
        <v>7.0</v>
      </c>
      <c r="B670" s="436" t="s">
        <v>1423</v>
      </c>
      <c r="C670" s="572">
        <v>1.0</v>
      </c>
      <c r="D670" s="572"/>
      <c r="E670" s="572"/>
      <c r="F670" s="399"/>
      <c r="G670" s="399"/>
      <c r="H670" s="399"/>
      <c r="I670" s="399" t="s">
        <v>1427</v>
      </c>
      <c r="J670" s="471"/>
      <c r="K670" s="471"/>
      <c r="L670" s="471">
        <v>1175365.171410684</v>
      </c>
      <c r="M670" s="471"/>
      <c r="N670" s="471"/>
      <c r="O670" s="471"/>
      <c r="P670" s="471"/>
      <c r="Q670" s="471"/>
      <c r="R670" s="471"/>
      <c r="S670" s="471">
        <v>1175365.171410684</v>
      </c>
      <c r="T670" s="471">
        <v>117500.0</v>
      </c>
      <c r="U670" s="471">
        <v>1292865.171410684</v>
      </c>
      <c r="V670" s="506"/>
      <c r="W670" s="506"/>
      <c r="X670" s="506"/>
      <c r="Y670" s="399"/>
      <c r="Z670" s="399"/>
      <c r="AA670" s="401"/>
      <c r="AB670" s="401"/>
      <c r="AC670" s="401"/>
      <c r="AD670" s="401"/>
      <c r="AE670" s="401"/>
      <c r="AF670" s="401"/>
    </row>
    <row r="671" ht="15.75" customHeight="1">
      <c r="A671" s="436">
        <v>7.0</v>
      </c>
      <c r="B671" s="436" t="s">
        <v>1423</v>
      </c>
      <c r="C671" s="572">
        <v>1.0</v>
      </c>
      <c r="D671" s="572"/>
      <c r="E671" s="572"/>
      <c r="F671" s="399"/>
      <c r="G671" s="399"/>
      <c r="H671" s="399"/>
      <c r="I671" s="399" t="s">
        <v>1428</v>
      </c>
      <c r="J671" s="471"/>
      <c r="K671" s="471"/>
      <c r="L671" s="471"/>
      <c r="M671" s="471"/>
      <c r="N671" s="471"/>
      <c r="O671" s="471"/>
      <c r="P671" s="471"/>
      <c r="Q671" s="471"/>
      <c r="R671" s="471">
        <v>435709.25</v>
      </c>
      <c r="S671" s="471">
        <v>435709.25</v>
      </c>
      <c r="T671" s="471">
        <v>43600.0</v>
      </c>
      <c r="U671" s="471">
        <v>479309.25</v>
      </c>
      <c r="V671" s="506"/>
      <c r="W671" s="506"/>
      <c r="X671" s="506"/>
      <c r="Y671" s="399"/>
      <c r="Z671" s="399"/>
      <c r="AA671" s="401"/>
      <c r="AB671" s="401"/>
      <c r="AC671" s="401"/>
      <c r="AD671" s="401"/>
      <c r="AE671" s="401"/>
      <c r="AF671" s="401"/>
    </row>
    <row r="672" ht="15.75" customHeight="1">
      <c r="A672" s="436">
        <v>7.0</v>
      </c>
      <c r="B672" s="436" t="s">
        <v>1423</v>
      </c>
      <c r="C672" s="572">
        <v>1.0</v>
      </c>
      <c r="D672" s="572"/>
      <c r="E672" s="572"/>
      <c r="F672" s="399"/>
      <c r="G672" s="399"/>
      <c r="H672" s="399"/>
      <c r="I672" s="399" t="s">
        <v>1429</v>
      </c>
      <c r="J672" s="471"/>
      <c r="K672" s="471">
        <v>0.0</v>
      </c>
      <c r="L672" s="471"/>
      <c r="M672" s="471"/>
      <c r="N672" s="471"/>
      <c r="O672" s="471"/>
      <c r="P672" s="471"/>
      <c r="Q672" s="471"/>
      <c r="R672" s="471"/>
      <c r="S672" s="471">
        <v>0.0</v>
      </c>
      <c r="T672" s="471">
        <v>0.0</v>
      </c>
      <c r="U672" s="471">
        <v>0.0</v>
      </c>
      <c r="V672" s="506"/>
      <c r="W672" s="506"/>
      <c r="X672" s="506"/>
      <c r="Y672" s="399"/>
      <c r="Z672" s="399"/>
      <c r="AA672" s="401"/>
      <c r="AB672" s="401"/>
      <c r="AC672" s="401"/>
      <c r="AD672" s="401"/>
      <c r="AE672" s="401"/>
      <c r="AF672" s="401"/>
    </row>
    <row r="673" ht="15.75" customHeight="1">
      <c r="A673" s="436">
        <v>7.0</v>
      </c>
      <c r="B673" s="436" t="s">
        <v>1423</v>
      </c>
      <c r="C673" s="572">
        <v>1.0</v>
      </c>
      <c r="D673" s="572"/>
      <c r="E673" s="572"/>
      <c r="F673" s="399"/>
      <c r="G673" s="399"/>
      <c r="H673" s="399"/>
      <c r="I673" s="399" t="s">
        <v>1430</v>
      </c>
      <c r="J673" s="471"/>
      <c r="K673" s="471"/>
      <c r="L673" s="471"/>
      <c r="M673" s="471"/>
      <c r="N673" s="471"/>
      <c r="O673" s="471"/>
      <c r="P673" s="471"/>
      <c r="Q673" s="471">
        <v>16874.928276785107</v>
      </c>
      <c r="R673" s="471"/>
      <c r="S673" s="471">
        <v>16874.928276785107</v>
      </c>
      <c r="T673" s="471">
        <v>1700.0</v>
      </c>
      <c r="U673" s="471">
        <v>18574.928276785107</v>
      </c>
      <c r="V673" s="506"/>
      <c r="W673" s="506"/>
      <c r="X673" s="506"/>
      <c r="Y673" s="399"/>
      <c r="Z673" s="399"/>
      <c r="AA673" s="401"/>
      <c r="AB673" s="401"/>
      <c r="AC673" s="401"/>
      <c r="AD673" s="401"/>
      <c r="AE673" s="401"/>
      <c r="AF673" s="401"/>
    </row>
    <row r="674" ht="15.75" customHeight="1">
      <c r="A674" s="436">
        <v>7.0</v>
      </c>
      <c r="B674" s="436" t="s">
        <v>1423</v>
      </c>
      <c r="C674" s="572">
        <v>1.0</v>
      </c>
      <c r="D674" s="572"/>
      <c r="E674" s="572"/>
      <c r="F674" s="399"/>
      <c r="G674" s="399"/>
      <c r="H674" s="399"/>
      <c r="I674" s="399" t="s">
        <v>153</v>
      </c>
      <c r="J674" s="471"/>
      <c r="K674" s="471"/>
      <c r="L674" s="471">
        <v>22178.0052</v>
      </c>
      <c r="M674" s="471"/>
      <c r="N674" s="471"/>
      <c r="O674" s="471"/>
      <c r="P674" s="471"/>
      <c r="Q674" s="471"/>
      <c r="R674" s="471"/>
      <c r="S674" s="471">
        <v>22178.0052</v>
      </c>
      <c r="T674" s="471">
        <v>2200.0</v>
      </c>
      <c r="U674" s="471">
        <v>24378.0052</v>
      </c>
      <c r="V674" s="506"/>
      <c r="W674" s="506"/>
      <c r="X674" s="506"/>
      <c r="Y674" s="399"/>
      <c r="Z674" s="399"/>
      <c r="AA674" s="401"/>
      <c r="AB674" s="401"/>
      <c r="AC674" s="401"/>
      <c r="AD674" s="401"/>
      <c r="AE674" s="401"/>
      <c r="AF674" s="401"/>
    </row>
    <row r="675" ht="15.75" customHeight="1">
      <c r="A675" s="436">
        <v>7.0</v>
      </c>
      <c r="B675" s="436" t="s">
        <v>1423</v>
      </c>
      <c r="C675" s="572">
        <v>1.0</v>
      </c>
      <c r="D675" s="572"/>
      <c r="E675" s="572"/>
      <c r="F675" s="399"/>
      <c r="G675" s="399"/>
      <c r="H675" s="399"/>
      <c r="I675" s="399" t="s">
        <v>1493</v>
      </c>
      <c r="J675" s="471"/>
      <c r="K675" s="471"/>
      <c r="L675" s="471">
        <v>58778.7826893</v>
      </c>
      <c r="M675" s="471"/>
      <c r="N675" s="471"/>
      <c r="O675" s="471"/>
      <c r="P675" s="471"/>
      <c r="Q675" s="471"/>
      <c r="R675" s="471"/>
      <c r="S675" s="471">
        <v>58778.7826893</v>
      </c>
      <c r="T675" s="471">
        <v>5900.0</v>
      </c>
      <c r="U675" s="471">
        <v>64678.7826893</v>
      </c>
      <c r="V675" s="506"/>
      <c r="W675" s="506"/>
      <c r="X675" s="506"/>
      <c r="Y675" s="399"/>
      <c r="Z675" s="399"/>
      <c r="AA675" s="401"/>
      <c r="AB675" s="401"/>
      <c r="AC675" s="401"/>
      <c r="AD675" s="401"/>
      <c r="AE675" s="401"/>
      <c r="AF675" s="401"/>
    </row>
    <row r="676" ht="15.75" customHeight="1">
      <c r="A676" s="436">
        <v>7.0</v>
      </c>
      <c r="B676" s="436" t="s">
        <v>1423</v>
      </c>
      <c r="C676" s="572">
        <v>1.0</v>
      </c>
      <c r="D676" s="572"/>
      <c r="E676" s="572"/>
      <c r="F676" s="399"/>
      <c r="G676" s="399"/>
      <c r="H676" s="399"/>
      <c r="I676" s="399" t="s">
        <v>1431</v>
      </c>
      <c r="J676" s="471"/>
      <c r="K676" s="471"/>
      <c r="L676" s="471">
        <v>0.0</v>
      </c>
      <c r="M676" s="471"/>
      <c r="N676" s="471"/>
      <c r="O676" s="471"/>
      <c r="P676" s="471"/>
      <c r="Q676" s="471"/>
      <c r="R676" s="471"/>
      <c r="S676" s="471">
        <v>0.0</v>
      </c>
      <c r="T676" s="471">
        <v>0.0</v>
      </c>
      <c r="U676" s="471">
        <v>0.0</v>
      </c>
      <c r="V676" s="506"/>
      <c r="W676" s="506"/>
      <c r="X676" s="506"/>
      <c r="Y676" s="399"/>
      <c r="Z676" s="399"/>
      <c r="AA676" s="401"/>
      <c r="AB676" s="401"/>
      <c r="AC676" s="401"/>
      <c r="AD676" s="401"/>
      <c r="AE676" s="401"/>
      <c r="AF676" s="401"/>
    </row>
    <row r="677" ht="15.75" customHeight="1">
      <c r="A677" s="436">
        <v>7.0</v>
      </c>
      <c r="B677" s="436" t="s">
        <v>1423</v>
      </c>
      <c r="C677" s="572">
        <v>1.0</v>
      </c>
      <c r="D677" s="572"/>
      <c r="E677" s="572"/>
      <c r="F677" s="399"/>
      <c r="G677" s="399"/>
      <c r="H677" s="399"/>
      <c r="I677" s="399" t="s">
        <v>1496</v>
      </c>
      <c r="J677" s="471">
        <v>0.0</v>
      </c>
      <c r="K677" s="471"/>
      <c r="L677" s="471"/>
      <c r="M677" s="471"/>
      <c r="N677" s="471"/>
      <c r="O677" s="471"/>
      <c r="P677" s="471"/>
      <c r="Q677" s="471"/>
      <c r="R677" s="471"/>
      <c r="S677" s="471">
        <v>0.0</v>
      </c>
      <c r="T677" s="471">
        <v>0.0</v>
      </c>
      <c r="U677" s="471">
        <v>0.0</v>
      </c>
      <c r="V677" s="506"/>
      <c r="W677" s="506"/>
      <c r="X677" s="506"/>
      <c r="Y677" s="399"/>
      <c r="Z677" s="399"/>
      <c r="AA677" s="401"/>
      <c r="AB677" s="401"/>
      <c r="AC677" s="401"/>
      <c r="AD677" s="401"/>
      <c r="AE677" s="401"/>
      <c r="AF677" s="401"/>
    </row>
    <row r="678" ht="15.75" customHeight="1">
      <c r="A678" s="436">
        <v>7.0</v>
      </c>
      <c r="B678" s="436" t="s">
        <v>1423</v>
      </c>
      <c r="C678" s="572">
        <v>1.0</v>
      </c>
      <c r="D678" s="572"/>
      <c r="E678" s="572"/>
      <c r="F678" s="399"/>
      <c r="G678" s="399"/>
      <c r="H678" s="399"/>
      <c r="I678" s="399" t="s">
        <v>1432</v>
      </c>
      <c r="J678" s="471"/>
      <c r="K678" s="471"/>
      <c r="L678" s="471">
        <v>0.0</v>
      </c>
      <c r="M678" s="471"/>
      <c r="N678" s="471"/>
      <c r="O678" s="471"/>
      <c r="P678" s="471"/>
      <c r="Q678" s="471"/>
      <c r="R678" s="471"/>
      <c r="S678" s="471">
        <v>0.0</v>
      </c>
      <c r="T678" s="471">
        <v>0.0</v>
      </c>
      <c r="U678" s="471">
        <v>0.0</v>
      </c>
      <c r="V678" s="506"/>
      <c r="W678" s="506"/>
      <c r="X678" s="506"/>
      <c r="Y678" s="399"/>
      <c r="Z678" s="399"/>
      <c r="AA678" s="401"/>
      <c r="AB678" s="401"/>
      <c r="AC678" s="401"/>
      <c r="AD678" s="401"/>
      <c r="AE678" s="401"/>
      <c r="AF678" s="401"/>
    </row>
    <row r="679" ht="15.75" customHeight="1">
      <c r="A679" s="436"/>
      <c r="B679" s="399"/>
      <c r="C679" s="572"/>
      <c r="D679" s="572"/>
      <c r="E679" s="572"/>
      <c r="F679" s="399"/>
      <c r="G679" s="399"/>
      <c r="H679" s="399"/>
      <c r="I679" s="399"/>
      <c r="J679" s="471"/>
      <c r="K679" s="471"/>
      <c r="L679" s="471"/>
      <c r="M679" s="471"/>
      <c r="N679" s="471"/>
      <c r="O679" s="471"/>
      <c r="P679" s="471"/>
      <c r="Q679" s="471"/>
      <c r="R679" s="471"/>
      <c r="S679" s="471"/>
      <c r="T679" s="471"/>
      <c r="U679" s="471"/>
      <c r="V679" s="506"/>
      <c r="W679" s="506"/>
      <c r="X679" s="506"/>
      <c r="Y679" s="399"/>
      <c r="Z679" s="399"/>
      <c r="AA679" s="401"/>
      <c r="AB679" s="401"/>
      <c r="AC679" s="401"/>
      <c r="AD679" s="401"/>
      <c r="AE679" s="401"/>
      <c r="AF679" s="401"/>
    </row>
    <row r="680" ht="15.75" customHeight="1">
      <c r="A680" s="578"/>
      <c r="B680" s="413"/>
      <c r="C680" s="579"/>
      <c r="D680" s="579"/>
      <c r="E680" s="579"/>
      <c r="F680" s="413"/>
      <c r="G680" s="413"/>
      <c r="H680" s="580" t="s">
        <v>1433</v>
      </c>
      <c r="I680" s="413"/>
      <c r="J680" s="581">
        <v>2446029.2422218</v>
      </c>
      <c r="K680" s="581">
        <v>0.0</v>
      </c>
      <c r="L680" s="581">
        <v>1256321.959299984</v>
      </c>
      <c r="M680" s="581">
        <v>0.0</v>
      </c>
      <c r="N680" s="581">
        <v>0.0</v>
      </c>
      <c r="O680" s="581">
        <v>0.0</v>
      </c>
      <c r="P680" s="581">
        <v>0.0</v>
      </c>
      <c r="Q680" s="581">
        <v>16874.928276785107</v>
      </c>
      <c r="R680" s="581">
        <v>635709.25</v>
      </c>
      <c r="S680" s="581">
        <v>4354935.379798569</v>
      </c>
      <c r="T680" s="581">
        <v>557800.0</v>
      </c>
      <c r="U680" s="581">
        <v>4912735.379798569</v>
      </c>
      <c r="V680" s="582">
        <v>56678.91</v>
      </c>
      <c r="W680" s="582">
        <v>0.0</v>
      </c>
      <c r="X680" s="582">
        <v>0.0</v>
      </c>
      <c r="Y680" s="413"/>
      <c r="Z680" s="413"/>
      <c r="AA680" s="419"/>
      <c r="AB680" s="419"/>
      <c r="AC680" s="419"/>
      <c r="AD680" s="419"/>
      <c r="AE680" s="419"/>
      <c r="AF680" s="419"/>
    </row>
    <row r="681" ht="15.75" customHeight="1">
      <c r="A681" s="436"/>
      <c r="B681" s="399"/>
      <c r="C681" s="572"/>
      <c r="D681" s="572"/>
      <c r="E681" s="572"/>
      <c r="F681" s="399"/>
      <c r="G681" s="399"/>
      <c r="H681" s="399"/>
      <c r="I681" s="399"/>
      <c r="J681" s="471"/>
      <c r="K681" s="471"/>
      <c r="L681" s="471"/>
      <c r="M681" s="471"/>
      <c r="N681" s="471"/>
      <c r="O681" s="471"/>
      <c r="P681" s="471"/>
      <c r="Q681" s="471"/>
      <c r="R681" s="471"/>
      <c r="S681" s="471"/>
      <c r="T681" s="471"/>
      <c r="U681" s="471"/>
      <c r="V681" s="506"/>
      <c r="W681" s="506"/>
      <c r="X681" s="506"/>
      <c r="Y681" s="399"/>
      <c r="Z681" s="399"/>
      <c r="AA681" s="401"/>
      <c r="AB681" s="401"/>
      <c r="AC681" s="401"/>
      <c r="AD681" s="401"/>
      <c r="AE681" s="401"/>
      <c r="AF681" s="401"/>
    </row>
    <row r="682" ht="15.75" hidden="1" customHeight="1">
      <c r="A682" s="436"/>
      <c r="B682" s="399"/>
      <c r="C682" s="572"/>
      <c r="D682" s="572"/>
      <c r="E682" s="572"/>
      <c r="F682" s="399"/>
      <c r="G682" s="399"/>
      <c r="H682" s="413" t="s">
        <v>1434</v>
      </c>
      <c r="I682" s="399"/>
      <c r="J682" s="471"/>
      <c r="K682" s="471"/>
      <c r="L682" s="471"/>
      <c r="M682" s="471"/>
      <c r="N682" s="471"/>
      <c r="O682" s="471"/>
      <c r="P682" s="471"/>
      <c r="Q682" s="471"/>
      <c r="R682" s="471"/>
      <c r="S682" s="471"/>
      <c r="T682" s="471"/>
      <c r="U682" s="471"/>
      <c r="V682" s="506"/>
      <c r="W682" s="506"/>
      <c r="X682" s="506"/>
      <c r="Y682" s="399"/>
      <c r="Z682" s="399"/>
      <c r="AA682" s="401"/>
      <c r="AB682" s="401"/>
      <c r="AC682" s="401"/>
      <c r="AD682" s="401"/>
      <c r="AE682" s="401"/>
      <c r="AF682" s="401"/>
    </row>
    <row r="683" ht="15.75" hidden="1" customHeight="1">
      <c r="A683" s="436"/>
      <c r="B683" s="399"/>
      <c r="C683" s="572"/>
      <c r="D683" s="572"/>
      <c r="E683" s="572"/>
      <c r="F683" s="399"/>
      <c r="G683" s="399"/>
      <c r="H683" s="424"/>
      <c r="I683" s="424"/>
      <c r="J683" s="471"/>
      <c r="K683" s="471"/>
      <c r="L683" s="471"/>
      <c r="M683" s="471"/>
      <c r="N683" s="471"/>
      <c r="O683" s="471"/>
      <c r="P683" s="471"/>
      <c r="Q683" s="471"/>
      <c r="R683" s="471"/>
      <c r="S683" s="471"/>
      <c r="T683" s="471"/>
      <c r="U683" s="471"/>
      <c r="V683" s="506"/>
      <c r="W683" s="506"/>
      <c r="X683" s="506"/>
      <c r="Y683" s="399"/>
      <c r="Z683" s="399"/>
      <c r="AA683" s="401"/>
      <c r="AB683" s="401"/>
      <c r="AC683" s="401"/>
      <c r="AD683" s="401"/>
      <c r="AE683" s="401"/>
      <c r="AF683" s="401"/>
    </row>
    <row r="684" ht="15.75" hidden="1" customHeight="1">
      <c r="A684" s="436"/>
      <c r="B684" s="436"/>
      <c r="C684" s="572"/>
      <c r="D684" s="572"/>
      <c r="E684" s="572"/>
      <c r="F684" s="399"/>
      <c r="G684" s="399"/>
      <c r="H684" s="424"/>
      <c r="I684" s="424"/>
      <c r="J684" s="471"/>
      <c r="K684" s="471"/>
      <c r="L684" s="471"/>
      <c r="M684" s="471"/>
      <c r="N684" s="471"/>
      <c r="O684" s="471"/>
      <c r="P684" s="471"/>
      <c r="Q684" s="471"/>
      <c r="R684" s="471"/>
      <c r="S684" s="471"/>
      <c r="T684" s="471"/>
      <c r="U684" s="471"/>
      <c r="V684" s="506"/>
      <c r="W684" s="506"/>
      <c r="X684" s="506"/>
      <c r="Y684" s="399"/>
      <c r="Z684" s="399"/>
      <c r="AA684" s="401"/>
      <c r="AB684" s="401"/>
      <c r="AC684" s="401"/>
      <c r="AD684" s="401"/>
      <c r="AE684" s="401"/>
      <c r="AF684" s="401"/>
    </row>
    <row r="685" ht="15.75" hidden="1" customHeight="1">
      <c r="A685" s="436"/>
      <c r="B685" s="399"/>
      <c r="C685" s="572"/>
      <c r="D685" s="572"/>
      <c r="E685" s="572"/>
      <c r="F685" s="399"/>
      <c r="G685" s="399"/>
      <c r="H685" s="399"/>
      <c r="I685" s="399"/>
      <c r="J685" s="471"/>
      <c r="K685" s="471"/>
      <c r="L685" s="471"/>
      <c r="M685" s="471"/>
      <c r="N685" s="471"/>
      <c r="O685" s="471"/>
      <c r="P685" s="471"/>
      <c r="Q685" s="471"/>
      <c r="R685" s="471"/>
      <c r="S685" s="471"/>
      <c r="T685" s="471"/>
      <c r="U685" s="471"/>
      <c r="V685" s="506"/>
      <c r="W685" s="506"/>
      <c r="X685" s="506"/>
      <c r="Y685" s="399"/>
      <c r="Z685" s="399"/>
      <c r="AA685" s="401"/>
      <c r="AB685" s="401"/>
      <c r="AC685" s="401"/>
      <c r="AD685" s="401"/>
      <c r="AE685" s="401"/>
      <c r="AF685" s="401"/>
    </row>
    <row r="686" ht="15.75" hidden="1" customHeight="1">
      <c r="A686" s="578"/>
      <c r="B686" s="413"/>
      <c r="C686" s="579"/>
      <c r="D686" s="579"/>
      <c r="E686" s="579"/>
      <c r="F686" s="413"/>
      <c r="G686" s="413"/>
      <c r="H686" s="413" t="s">
        <v>1489</v>
      </c>
      <c r="I686" s="413"/>
      <c r="J686" s="581">
        <v>0.0</v>
      </c>
      <c r="K686" s="581">
        <v>0.0</v>
      </c>
      <c r="L686" s="581">
        <v>0.0</v>
      </c>
      <c r="M686" s="581">
        <v>0.0</v>
      </c>
      <c r="N686" s="581">
        <v>0.0</v>
      </c>
      <c r="O686" s="581">
        <v>0.0</v>
      </c>
      <c r="P686" s="581">
        <v>0.0</v>
      </c>
      <c r="Q686" s="581">
        <v>0.0</v>
      </c>
      <c r="R686" s="581">
        <v>0.0</v>
      </c>
      <c r="S686" s="581">
        <v>0.0</v>
      </c>
      <c r="T686" s="581">
        <v>0.0</v>
      </c>
      <c r="U686" s="581">
        <v>0.0</v>
      </c>
      <c r="V686" s="582">
        <v>0.0</v>
      </c>
      <c r="W686" s="582">
        <v>0.0</v>
      </c>
      <c r="X686" s="582">
        <v>0.0</v>
      </c>
      <c r="Y686" s="413"/>
      <c r="Z686" s="413"/>
      <c r="AA686" s="419"/>
      <c r="AB686" s="419"/>
      <c r="AC686" s="419"/>
      <c r="AD686" s="419"/>
      <c r="AE686" s="419"/>
      <c r="AF686" s="419"/>
    </row>
    <row r="687" ht="15.75" hidden="1" customHeight="1">
      <c r="A687" s="436"/>
      <c r="B687" s="399"/>
      <c r="C687" s="572"/>
      <c r="D687" s="572"/>
      <c r="E687" s="572"/>
      <c r="F687" s="399"/>
      <c r="G687" s="399"/>
      <c r="H687" s="399"/>
      <c r="I687" s="399"/>
      <c r="J687" s="471"/>
      <c r="K687" s="471"/>
      <c r="L687" s="471"/>
      <c r="M687" s="471"/>
      <c r="N687" s="471"/>
      <c r="O687" s="471"/>
      <c r="P687" s="471"/>
      <c r="Q687" s="471"/>
      <c r="R687" s="471"/>
      <c r="S687" s="471"/>
      <c r="T687" s="471"/>
      <c r="U687" s="471"/>
      <c r="V687" s="506"/>
      <c r="W687" s="506"/>
      <c r="X687" s="506"/>
      <c r="Y687" s="399"/>
      <c r="Z687" s="399"/>
      <c r="AA687" s="401"/>
      <c r="AB687" s="401"/>
      <c r="AC687" s="401"/>
      <c r="AD687" s="401"/>
      <c r="AE687" s="401"/>
      <c r="AF687" s="401"/>
    </row>
    <row r="688" ht="15.75" hidden="1" customHeight="1">
      <c r="A688" s="436"/>
      <c r="B688" s="399"/>
      <c r="C688" s="572"/>
      <c r="D688" s="572"/>
      <c r="E688" s="572"/>
      <c r="F688" s="399"/>
      <c r="G688" s="399"/>
      <c r="H688" s="413" t="s">
        <v>1490</v>
      </c>
      <c r="I688" s="399"/>
      <c r="J688" s="471"/>
      <c r="K688" s="471"/>
      <c r="L688" s="471"/>
      <c r="M688" s="471"/>
      <c r="N688" s="471"/>
      <c r="O688" s="471"/>
      <c r="P688" s="471"/>
      <c r="Q688" s="471"/>
      <c r="R688" s="471"/>
      <c r="S688" s="471"/>
      <c r="T688" s="471"/>
      <c r="U688" s="471"/>
      <c r="V688" s="506"/>
      <c r="W688" s="506"/>
      <c r="X688" s="506"/>
      <c r="Y688" s="399"/>
      <c r="Z688" s="399"/>
      <c r="AA688" s="401"/>
      <c r="AB688" s="401"/>
      <c r="AC688" s="401"/>
      <c r="AD688" s="401"/>
      <c r="AE688" s="401"/>
      <c r="AF688" s="401"/>
    </row>
    <row r="689" ht="15.75" hidden="1" customHeight="1">
      <c r="A689" s="436"/>
      <c r="B689" s="399"/>
      <c r="C689" s="572"/>
      <c r="D689" s="572"/>
      <c r="E689" s="572"/>
      <c r="F689" s="399"/>
      <c r="G689" s="399"/>
      <c r="H689" s="399"/>
      <c r="I689" s="399"/>
      <c r="J689" s="471"/>
      <c r="K689" s="471"/>
      <c r="L689" s="471"/>
      <c r="M689" s="471"/>
      <c r="N689" s="471"/>
      <c r="O689" s="471"/>
      <c r="P689" s="471"/>
      <c r="Q689" s="471"/>
      <c r="R689" s="471"/>
      <c r="S689" s="471"/>
      <c r="T689" s="471"/>
      <c r="U689" s="471"/>
      <c r="V689" s="506"/>
      <c r="W689" s="506"/>
      <c r="X689" s="506"/>
      <c r="Y689" s="399"/>
      <c r="Z689" s="399"/>
      <c r="AA689" s="401"/>
      <c r="AB689" s="401"/>
      <c r="AC689" s="401"/>
      <c r="AD689" s="401"/>
      <c r="AE689" s="401"/>
      <c r="AF689" s="401"/>
    </row>
    <row r="690" ht="15.75" hidden="1" customHeight="1">
      <c r="A690" s="436">
        <v>7.0</v>
      </c>
      <c r="B690" s="436" t="s">
        <v>1491</v>
      </c>
      <c r="C690" s="572">
        <v>1.0</v>
      </c>
      <c r="D690" s="572"/>
      <c r="E690" s="572"/>
      <c r="F690" s="399"/>
      <c r="G690" s="399"/>
      <c r="H690" s="399" t="s">
        <v>776</v>
      </c>
      <c r="I690" s="399" t="s">
        <v>1492</v>
      </c>
      <c r="J690" s="471">
        <v>0.0</v>
      </c>
      <c r="K690" s="471"/>
      <c r="L690" s="471"/>
      <c r="M690" s="471"/>
      <c r="N690" s="471"/>
      <c r="O690" s="471"/>
      <c r="P690" s="471"/>
      <c r="Q690" s="471"/>
      <c r="R690" s="471"/>
      <c r="S690" s="471">
        <v>0.0</v>
      </c>
      <c r="T690" s="471">
        <v>0.0</v>
      </c>
      <c r="U690" s="471">
        <v>0.0</v>
      </c>
      <c r="V690" s="506">
        <v>0.0</v>
      </c>
      <c r="W690" s="506"/>
      <c r="X690" s="506"/>
      <c r="Y690" s="399"/>
      <c r="Z690" s="399"/>
      <c r="AA690" s="401"/>
      <c r="AB690" s="401"/>
      <c r="AC690" s="401"/>
      <c r="AD690" s="401"/>
      <c r="AE690" s="401"/>
      <c r="AF690" s="401"/>
    </row>
    <row r="691" ht="15.75" hidden="1" customHeight="1">
      <c r="A691" s="436">
        <v>7.0</v>
      </c>
      <c r="B691" s="436" t="s">
        <v>1491</v>
      </c>
      <c r="C691" s="572">
        <v>1.0</v>
      </c>
      <c r="D691" s="572"/>
      <c r="E691" s="572"/>
      <c r="F691" s="399"/>
      <c r="G691" s="399"/>
      <c r="H691" s="399"/>
      <c r="I691" s="399" t="s">
        <v>1496</v>
      </c>
      <c r="J691" s="471">
        <v>0.0</v>
      </c>
      <c r="K691" s="471"/>
      <c r="L691" s="471"/>
      <c r="M691" s="471"/>
      <c r="N691" s="471"/>
      <c r="O691" s="471"/>
      <c r="P691" s="471"/>
      <c r="Q691" s="471"/>
      <c r="R691" s="471"/>
      <c r="S691" s="471">
        <v>0.0</v>
      </c>
      <c r="T691" s="471">
        <v>0.0</v>
      </c>
      <c r="U691" s="471">
        <v>0.0</v>
      </c>
      <c r="V691" s="506"/>
      <c r="W691" s="506"/>
      <c r="X691" s="506"/>
      <c r="Y691" s="399"/>
      <c r="Z691" s="399"/>
      <c r="AA691" s="401"/>
      <c r="AB691" s="401"/>
      <c r="AC691" s="401"/>
      <c r="AD691" s="401"/>
      <c r="AE691" s="401"/>
      <c r="AF691" s="401"/>
    </row>
    <row r="692" ht="15.75" hidden="1" customHeight="1">
      <c r="A692" s="436"/>
      <c r="B692" s="399"/>
      <c r="C692" s="572"/>
      <c r="D692" s="572"/>
      <c r="E692" s="572"/>
      <c r="F692" s="399"/>
      <c r="G692" s="399"/>
      <c r="H692" s="399"/>
      <c r="I692" s="399"/>
      <c r="J692" s="471"/>
      <c r="K692" s="471"/>
      <c r="L692" s="471"/>
      <c r="M692" s="471"/>
      <c r="N692" s="471"/>
      <c r="O692" s="471"/>
      <c r="P692" s="471"/>
      <c r="Q692" s="471"/>
      <c r="R692" s="471"/>
      <c r="S692" s="471"/>
      <c r="T692" s="471"/>
      <c r="U692" s="471"/>
      <c r="V692" s="506"/>
      <c r="W692" s="506"/>
      <c r="X692" s="506"/>
      <c r="Y692" s="399"/>
      <c r="Z692" s="399"/>
      <c r="AA692" s="401"/>
      <c r="AB692" s="401"/>
      <c r="AC692" s="401"/>
      <c r="AD692" s="401"/>
      <c r="AE692" s="401"/>
      <c r="AF692" s="401"/>
    </row>
    <row r="693" ht="15.75" hidden="1" customHeight="1">
      <c r="A693" s="578"/>
      <c r="B693" s="413"/>
      <c r="C693" s="579"/>
      <c r="D693" s="579"/>
      <c r="E693" s="579"/>
      <c r="F693" s="413"/>
      <c r="G693" s="413"/>
      <c r="H693" s="413" t="s">
        <v>1497</v>
      </c>
      <c r="I693" s="413"/>
      <c r="J693" s="581">
        <v>0.0</v>
      </c>
      <c r="K693" s="581">
        <v>0.0</v>
      </c>
      <c r="L693" s="581">
        <v>0.0</v>
      </c>
      <c r="M693" s="581">
        <v>0.0</v>
      </c>
      <c r="N693" s="581">
        <v>0.0</v>
      </c>
      <c r="O693" s="581">
        <v>0.0</v>
      </c>
      <c r="P693" s="581">
        <v>0.0</v>
      </c>
      <c r="Q693" s="581">
        <v>0.0</v>
      </c>
      <c r="R693" s="581">
        <v>0.0</v>
      </c>
      <c r="S693" s="581">
        <v>0.0</v>
      </c>
      <c r="T693" s="581">
        <v>0.0</v>
      </c>
      <c r="U693" s="581">
        <v>0.0</v>
      </c>
      <c r="V693" s="582">
        <v>0.0</v>
      </c>
      <c r="W693" s="582">
        <v>0.0</v>
      </c>
      <c r="X693" s="582">
        <v>0.0</v>
      </c>
      <c r="Y693" s="413"/>
      <c r="Z693" s="413"/>
      <c r="AA693" s="419"/>
      <c r="AB693" s="419"/>
      <c r="AC693" s="419"/>
      <c r="AD693" s="419"/>
      <c r="AE693" s="419"/>
      <c r="AF693" s="419"/>
    </row>
    <row r="694" ht="15.75" hidden="1" customHeight="1">
      <c r="A694" s="436"/>
      <c r="B694" s="399"/>
      <c r="C694" s="572"/>
      <c r="D694" s="572"/>
      <c r="E694" s="572"/>
      <c r="F694" s="399"/>
      <c r="G694" s="399"/>
      <c r="H694" s="399"/>
      <c r="I694" s="399"/>
      <c r="J694" s="471"/>
      <c r="K694" s="471"/>
      <c r="L694" s="471"/>
      <c r="M694" s="471"/>
      <c r="N694" s="471"/>
      <c r="O694" s="471"/>
      <c r="P694" s="471"/>
      <c r="Q694" s="471"/>
      <c r="R694" s="471"/>
      <c r="S694" s="471"/>
      <c r="T694" s="471"/>
      <c r="U694" s="471"/>
      <c r="V694" s="506"/>
      <c r="W694" s="506"/>
      <c r="X694" s="506"/>
      <c r="Y694" s="399"/>
      <c r="Z694" s="399"/>
      <c r="AA694" s="401"/>
      <c r="AB694" s="401"/>
      <c r="AC694" s="401"/>
      <c r="AD694" s="401"/>
      <c r="AE694" s="401"/>
      <c r="AF694" s="401"/>
    </row>
    <row r="695" ht="15.75" customHeight="1">
      <c r="A695" s="436"/>
      <c r="B695" s="399"/>
      <c r="C695" s="572"/>
      <c r="D695" s="572"/>
      <c r="E695" s="572"/>
      <c r="F695" s="399"/>
      <c r="G695" s="399"/>
      <c r="H695" s="413" t="s">
        <v>1629</v>
      </c>
      <c r="I695" s="399"/>
      <c r="J695" s="581">
        <v>2446029.2422218</v>
      </c>
      <c r="K695" s="581">
        <v>0.0</v>
      </c>
      <c r="L695" s="581">
        <v>1256321.959299984</v>
      </c>
      <c r="M695" s="581">
        <v>0.0</v>
      </c>
      <c r="N695" s="581">
        <v>0.0</v>
      </c>
      <c r="O695" s="581">
        <v>0.0</v>
      </c>
      <c r="P695" s="581">
        <v>0.0</v>
      </c>
      <c r="Q695" s="581">
        <v>16874.928276785107</v>
      </c>
      <c r="R695" s="581">
        <v>635709.25</v>
      </c>
      <c r="S695" s="581">
        <v>4354935.379798569</v>
      </c>
      <c r="T695" s="582">
        <v>557800.0</v>
      </c>
      <c r="U695" s="582">
        <v>4912735.379798569</v>
      </c>
      <c r="V695" s="582">
        <v>56678.91</v>
      </c>
      <c r="W695" s="506"/>
      <c r="X695" s="506"/>
      <c r="Y695" s="399"/>
      <c r="Z695" s="399"/>
      <c r="AA695" s="401"/>
      <c r="AB695" s="401"/>
      <c r="AC695" s="401"/>
      <c r="AD695" s="401"/>
      <c r="AE695" s="401"/>
      <c r="AF695" s="401"/>
    </row>
    <row r="696" ht="15.75" customHeight="1">
      <c r="A696" s="436"/>
      <c r="B696" s="399"/>
      <c r="C696" s="572"/>
      <c r="D696" s="572"/>
      <c r="E696" s="572"/>
      <c r="F696" s="399"/>
      <c r="G696" s="399"/>
      <c r="H696" s="399"/>
      <c r="I696" s="399"/>
      <c r="J696" s="581"/>
      <c r="K696" s="581"/>
      <c r="L696" s="581"/>
      <c r="M696" s="581"/>
      <c r="N696" s="581"/>
      <c r="O696" s="581"/>
      <c r="P696" s="581"/>
      <c r="Q696" s="581"/>
      <c r="R696" s="581"/>
      <c r="S696" s="581"/>
      <c r="T696" s="582"/>
      <c r="U696" s="582"/>
      <c r="V696" s="582"/>
      <c r="W696" s="506"/>
      <c r="X696" s="506"/>
      <c r="Y696" s="399"/>
      <c r="Z696" s="399"/>
      <c r="AA696" s="401"/>
      <c r="AB696" s="401"/>
      <c r="AC696" s="401"/>
      <c r="AD696" s="401"/>
      <c r="AE696" s="401"/>
      <c r="AF696" s="401"/>
    </row>
    <row r="697" ht="15.75" customHeight="1">
      <c r="A697" s="436"/>
      <c r="B697" s="399"/>
      <c r="C697" s="572"/>
      <c r="D697" s="572"/>
      <c r="E697" s="572"/>
      <c r="F697" s="399"/>
      <c r="G697" s="399"/>
      <c r="H697" s="399" t="s">
        <v>1499</v>
      </c>
      <c r="I697" s="399"/>
      <c r="J697" s="581"/>
      <c r="K697" s="581"/>
      <c r="L697" s="581"/>
      <c r="M697" s="581"/>
      <c r="N697" s="581"/>
      <c r="O697" s="581"/>
      <c r="P697" s="581"/>
      <c r="Q697" s="581"/>
      <c r="R697" s="581"/>
      <c r="S697" s="581"/>
      <c r="T697" s="582"/>
      <c r="U697" s="582"/>
      <c r="V697" s="582"/>
      <c r="W697" s="506"/>
      <c r="X697" s="506"/>
      <c r="Y697" s="399"/>
      <c r="Z697" s="399"/>
      <c r="AA697" s="401"/>
      <c r="AB697" s="401"/>
      <c r="AC697" s="401"/>
      <c r="AD697" s="401"/>
      <c r="AE697" s="401"/>
      <c r="AF697" s="401"/>
    </row>
    <row r="698" ht="15.75" customHeight="1">
      <c r="A698" s="436"/>
      <c r="B698" s="399"/>
      <c r="C698" s="572"/>
      <c r="D698" s="572"/>
      <c r="E698" s="572"/>
      <c r="F698" s="399"/>
      <c r="G698" s="399"/>
      <c r="H698" s="413" t="s">
        <v>1394</v>
      </c>
      <c r="I698" s="399"/>
      <c r="J698" s="581"/>
      <c r="K698" s="581"/>
      <c r="L698" s="581"/>
      <c r="M698" s="581"/>
      <c r="N698" s="581"/>
      <c r="O698" s="581"/>
      <c r="P698" s="581"/>
      <c r="Q698" s="581"/>
      <c r="R698" s="581"/>
      <c r="S698" s="581"/>
      <c r="T698" s="582"/>
      <c r="U698" s="582"/>
      <c r="V698" s="582"/>
      <c r="W698" s="506"/>
      <c r="X698" s="506"/>
      <c r="Y698" s="399"/>
      <c r="Z698" s="399"/>
      <c r="AA698" s="401"/>
      <c r="AB698" s="401"/>
      <c r="AC698" s="401"/>
      <c r="AD698" s="401"/>
      <c r="AE698" s="401"/>
      <c r="AF698" s="401"/>
    </row>
    <row r="699" ht="15.75" customHeight="1">
      <c r="A699" s="436"/>
      <c r="B699" s="399"/>
      <c r="C699" s="572"/>
      <c r="D699" s="572"/>
      <c r="E699" s="572"/>
      <c r="F699" s="399"/>
      <c r="G699" s="399"/>
      <c r="H699" s="399"/>
      <c r="I699" s="413" t="s">
        <v>1599</v>
      </c>
      <c r="J699" s="583">
        <v>0.0</v>
      </c>
      <c r="K699" s="583">
        <v>0.0</v>
      </c>
      <c r="L699" s="583">
        <v>0.0</v>
      </c>
      <c r="M699" s="583">
        <v>0.0</v>
      </c>
      <c r="N699" s="583">
        <v>0.0</v>
      </c>
      <c r="O699" s="583">
        <v>0.0</v>
      </c>
      <c r="P699" s="583">
        <v>0.0</v>
      </c>
      <c r="Q699" s="583">
        <v>0.0</v>
      </c>
      <c r="R699" s="583">
        <v>0.0</v>
      </c>
      <c r="S699" s="583">
        <v>0.0</v>
      </c>
      <c r="T699" s="583">
        <v>0.0</v>
      </c>
      <c r="U699" s="583">
        <v>0.0</v>
      </c>
      <c r="V699" s="418">
        <v>0.0</v>
      </c>
      <c r="W699" s="418">
        <v>0.0</v>
      </c>
      <c r="X699" s="418">
        <v>0.0</v>
      </c>
      <c r="Y699" s="399"/>
      <c r="Z699" s="399"/>
      <c r="AA699" s="401"/>
      <c r="AB699" s="401"/>
      <c r="AC699" s="401"/>
      <c r="AD699" s="401"/>
      <c r="AE699" s="401"/>
      <c r="AF699" s="401"/>
    </row>
    <row r="700" ht="15.75" customHeight="1">
      <c r="A700" s="436"/>
      <c r="B700" s="399"/>
      <c r="C700" s="572"/>
      <c r="D700" s="572"/>
      <c r="E700" s="572"/>
      <c r="F700" s="399"/>
      <c r="G700" s="399"/>
      <c r="H700" s="399"/>
      <c r="I700" s="413" t="s">
        <v>1600</v>
      </c>
      <c r="J700" s="583">
        <v>0.0</v>
      </c>
      <c r="K700" s="583">
        <v>0.0</v>
      </c>
      <c r="L700" s="583">
        <v>0.0</v>
      </c>
      <c r="M700" s="583">
        <v>0.0</v>
      </c>
      <c r="N700" s="583">
        <v>0.0</v>
      </c>
      <c r="O700" s="583">
        <v>0.0</v>
      </c>
      <c r="P700" s="583">
        <v>0.0</v>
      </c>
      <c r="Q700" s="583">
        <v>0.0</v>
      </c>
      <c r="R700" s="583">
        <v>0.0</v>
      </c>
      <c r="S700" s="583">
        <v>0.0</v>
      </c>
      <c r="T700" s="583">
        <v>0.0</v>
      </c>
      <c r="U700" s="583">
        <v>0.0</v>
      </c>
      <c r="V700" s="418">
        <v>0.0</v>
      </c>
      <c r="W700" s="418">
        <v>0.0</v>
      </c>
      <c r="X700" s="418">
        <v>0.0</v>
      </c>
      <c r="Y700" s="399"/>
      <c r="Z700" s="399"/>
      <c r="AA700" s="401"/>
      <c r="AB700" s="401"/>
      <c r="AC700" s="401"/>
      <c r="AD700" s="401"/>
      <c r="AE700" s="401"/>
      <c r="AF700" s="401"/>
    </row>
    <row r="701" ht="15.75" customHeight="1">
      <c r="A701" s="436"/>
      <c r="B701" s="399"/>
      <c r="C701" s="572"/>
      <c r="D701" s="572"/>
      <c r="E701" s="572"/>
      <c r="F701" s="399"/>
      <c r="G701" s="399"/>
      <c r="H701" s="399"/>
      <c r="I701" s="413"/>
      <c r="J701" s="581"/>
      <c r="K701" s="581"/>
      <c r="L701" s="581"/>
      <c r="M701" s="581"/>
      <c r="N701" s="581"/>
      <c r="O701" s="581"/>
      <c r="P701" s="581"/>
      <c r="Q701" s="581"/>
      <c r="R701" s="581"/>
      <c r="S701" s="581"/>
      <c r="T701" s="581"/>
      <c r="U701" s="581"/>
      <c r="V701" s="582"/>
      <c r="W701" s="582"/>
      <c r="X701" s="582"/>
      <c r="Y701" s="399"/>
      <c r="Z701" s="399"/>
      <c r="AA701" s="401"/>
      <c r="AB701" s="401"/>
      <c r="AC701" s="401"/>
      <c r="AD701" s="401"/>
      <c r="AE701" s="401"/>
      <c r="AF701" s="401"/>
    </row>
    <row r="702" ht="15.75" customHeight="1">
      <c r="A702" s="436"/>
      <c r="B702" s="399"/>
      <c r="C702" s="572"/>
      <c r="D702" s="572"/>
      <c r="E702" s="572"/>
      <c r="F702" s="399"/>
      <c r="G702" s="399"/>
      <c r="H702" s="399" t="s">
        <v>1508</v>
      </c>
      <c r="I702" s="413"/>
      <c r="J702" s="581"/>
      <c r="K702" s="581"/>
      <c r="L702" s="581"/>
      <c r="M702" s="581"/>
      <c r="N702" s="581"/>
      <c r="O702" s="581"/>
      <c r="P702" s="581"/>
      <c r="Q702" s="581"/>
      <c r="R702" s="581"/>
      <c r="S702" s="581"/>
      <c r="T702" s="581"/>
      <c r="U702" s="581"/>
      <c r="V702" s="582"/>
      <c r="W702" s="582"/>
      <c r="X702" s="582"/>
      <c r="Y702" s="399"/>
      <c r="Z702" s="399"/>
      <c r="AA702" s="401"/>
      <c r="AB702" s="401"/>
      <c r="AC702" s="401"/>
      <c r="AD702" s="401"/>
      <c r="AE702" s="401"/>
      <c r="AF702" s="401"/>
    </row>
    <row r="703" ht="15.75" customHeight="1">
      <c r="A703" s="436"/>
      <c r="B703" s="399"/>
      <c r="C703" s="572"/>
      <c r="D703" s="572"/>
      <c r="E703" s="572"/>
      <c r="F703" s="399"/>
      <c r="G703" s="399"/>
      <c r="H703" s="413" t="s">
        <v>1394</v>
      </c>
      <c r="I703" s="399"/>
      <c r="J703" s="581"/>
      <c r="K703" s="581"/>
      <c r="L703" s="581"/>
      <c r="M703" s="581"/>
      <c r="N703" s="581"/>
      <c r="O703" s="581"/>
      <c r="P703" s="581"/>
      <c r="Q703" s="581"/>
      <c r="R703" s="581"/>
      <c r="S703" s="581"/>
      <c r="T703" s="581"/>
      <c r="U703" s="581"/>
      <c r="V703" s="582"/>
      <c r="W703" s="582"/>
      <c r="X703" s="582"/>
      <c r="Y703" s="399"/>
      <c r="Z703" s="399"/>
      <c r="AA703" s="401"/>
      <c r="AB703" s="401"/>
      <c r="AC703" s="401"/>
      <c r="AD703" s="401"/>
      <c r="AE703" s="401"/>
      <c r="AF703" s="401"/>
    </row>
    <row r="704" ht="15.75" customHeight="1">
      <c r="A704" s="436"/>
      <c r="B704" s="399"/>
      <c r="C704" s="572"/>
      <c r="D704" s="572"/>
      <c r="E704" s="572"/>
      <c r="F704" s="399"/>
      <c r="G704" s="399"/>
      <c r="H704" s="399"/>
      <c r="I704" s="413" t="s">
        <v>1599</v>
      </c>
      <c r="J704" s="583">
        <v>0.0</v>
      </c>
      <c r="K704" s="583">
        <v>0.0</v>
      </c>
      <c r="L704" s="583">
        <v>0.0</v>
      </c>
      <c r="M704" s="583">
        <v>0.0</v>
      </c>
      <c r="N704" s="583">
        <v>0.0</v>
      </c>
      <c r="O704" s="583">
        <v>0.0</v>
      </c>
      <c r="P704" s="583">
        <v>0.0</v>
      </c>
      <c r="Q704" s="583">
        <v>0.0</v>
      </c>
      <c r="R704" s="583">
        <v>0.0</v>
      </c>
      <c r="S704" s="583">
        <v>0.0</v>
      </c>
      <c r="T704" s="583">
        <v>0.0</v>
      </c>
      <c r="U704" s="583">
        <v>0.0</v>
      </c>
      <c r="V704" s="418">
        <v>0.0</v>
      </c>
      <c r="W704" s="418">
        <v>0.0</v>
      </c>
      <c r="X704" s="418">
        <v>0.0</v>
      </c>
      <c r="Y704" s="399"/>
      <c r="Z704" s="399"/>
      <c r="AA704" s="401"/>
      <c r="AB704" s="401"/>
      <c r="AC704" s="401"/>
      <c r="AD704" s="401"/>
      <c r="AE704" s="401"/>
      <c r="AF704" s="401"/>
    </row>
    <row r="705" ht="15.75" customHeight="1">
      <c r="A705" s="436"/>
      <c r="B705" s="399"/>
      <c r="C705" s="572"/>
      <c r="D705" s="572"/>
      <c r="E705" s="572"/>
      <c r="F705" s="399"/>
      <c r="G705" s="399"/>
      <c r="H705" s="399"/>
      <c r="I705" s="413" t="s">
        <v>1600</v>
      </c>
      <c r="J705" s="583">
        <v>2446029.2422218</v>
      </c>
      <c r="K705" s="583">
        <v>0.0</v>
      </c>
      <c r="L705" s="583">
        <v>1256321.959299984</v>
      </c>
      <c r="M705" s="583">
        <v>0.0</v>
      </c>
      <c r="N705" s="583">
        <v>0.0</v>
      </c>
      <c r="O705" s="583">
        <v>0.0</v>
      </c>
      <c r="P705" s="583">
        <v>0.0</v>
      </c>
      <c r="Q705" s="583">
        <v>16874.928276785107</v>
      </c>
      <c r="R705" s="583">
        <v>635709.25</v>
      </c>
      <c r="S705" s="583">
        <v>4354935.379798569</v>
      </c>
      <c r="T705" s="583">
        <v>557800.0</v>
      </c>
      <c r="U705" s="583">
        <v>4912735.379798569</v>
      </c>
      <c r="V705" s="418">
        <v>56678.91</v>
      </c>
      <c r="W705" s="418">
        <v>0.0</v>
      </c>
      <c r="X705" s="418">
        <v>0.0</v>
      </c>
      <c r="Y705" s="399"/>
      <c r="Z705" s="399"/>
      <c r="AA705" s="401"/>
      <c r="AB705" s="401"/>
      <c r="AC705" s="401"/>
      <c r="AD705" s="401"/>
      <c r="AE705" s="401"/>
      <c r="AF705" s="401"/>
    </row>
    <row r="706" ht="15.75" customHeight="1">
      <c r="A706" s="436"/>
      <c r="B706" s="399"/>
      <c r="C706" s="572"/>
      <c r="D706" s="572"/>
      <c r="E706" s="572"/>
      <c r="F706" s="399"/>
      <c r="G706" s="399"/>
      <c r="H706" s="399"/>
      <c r="I706" s="413"/>
      <c r="J706" s="581"/>
      <c r="K706" s="581"/>
      <c r="L706" s="581"/>
      <c r="M706" s="581"/>
      <c r="N706" s="581"/>
      <c r="O706" s="581"/>
      <c r="P706" s="581"/>
      <c r="Q706" s="581"/>
      <c r="R706" s="581"/>
      <c r="S706" s="581"/>
      <c r="T706" s="581"/>
      <c r="U706" s="581"/>
      <c r="V706" s="582"/>
      <c r="W706" s="582"/>
      <c r="X706" s="582"/>
      <c r="Y706" s="399"/>
      <c r="Z706" s="399"/>
      <c r="AA706" s="401"/>
      <c r="AB706" s="401"/>
      <c r="AC706" s="401"/>
      <c r="AD706" s="401"/>
      <c r="AE706" s="401"/>
      <c r="AF706" s="401"/>
    </row>
    <row r="707" ht="15.75" customHeight="1">
      <c r="A707" s="436"/>
      <c r="B707" s="399"/>
      <c r="C707" s="572"/>
      <c r="D707" s="572"/>
      <c r="E707" s="572"/>
      <c r="F707" s="399"/>
      <c r="G707" s="399"/>
      <c r="H707" s="413" t="s">
        <v>1509</v>
      </c>
      <c r="I707" s="399"/>
      <c r="J707" s="581"/>
      <c r="K707" s="581"/>
      <c r="L707" s="581"/>
      <c r="M707" s="581"/>
      <c r="N707" s="581"/>
      <c r="O707" s="581"/>
      <c r="P707" s="581"/>
      <c r="Q707" s="581"/>
      <c r="R707" s="581"/>
      <c r="S707" s="581"/>
      <c r="T707" s="581"/>
      <c r="U707" s="581"/>
      <c r="V707" s="582"/>
      <c r="W707" s="582"/>
      <c r="X707" s="582"/>
      <c r="Y707" s="399"/>
      <c r="Z707" s="399"/>
      <c r="AA707" s="401"/>
      <c r="AB707" s="401"/>
      <c r="AC707" s="401"/>
      <c r="AD707" s="401"/>
      <c r="AE707" s="401"/>
      <c r="AF707" s="401"/>
    </row>
    <row r="708" ht="15.75" customHeight="1">
      <c r="A708" s="436"/>
      <c r="B708" s="399"/>
      <c r="C708" s="572"/>
      <c r="D708" s="572"/>
      <c r="E708" s="572"/>
      <c r="F708" s="399"/>
      <c r="G708" s="399"/>
      <c r="H708" s="399"/>
      <c r="I708" s="413" t="s">
        <v>1630</v>
      </c>
      <c r="J708" s="581">
        <v>0.0</v>
      </c>
      <c r="K708" s="581">
        <v>0.0</v>
      </c>
      <c r="L708" s="581">
        <v>0.0</v>
      </c>
      <c r="M708" s="581">
        <v>0.0</v>
      </c>
      <c r="N708" s="581">
        <v>0.0</v>
      </c>
      <c r="O708" s="581">
        <v>0.0</v>
      </c>
      <c r="P708" s="581">
        <v>0.0</v>
      </c>
      <c r="Q708" s="581">
        <v>0.0</v>
      </c>
      <c r="R708" s="581">
        <v>0.0</v>
      </c>
      <c r="S708" s="581">
        <v>0.0</v>
      </c>
      <c r="T708" s="581">
        <v>0.0</v>
      </c>
      <c r="U708" s="581">
        <v>0.0</v>
      </c>
      <c r="V708" s="582">
        <v>0.0</v>
      </c>
      <c r="W708" s="582">
        <v>0.0</v>
      </c>
      <c r="X708" s="582">
        <v>0.0</v>
      </c>
      <c r="Y708" s="399"/>
      <c r="Z708" s="399"/>
      <c r="AA708" s="401"/>
      <c r="AB708" s="401"/>
      <c r="AC708" s="401"/>
      <c r="AD708" s="401"/>
      <c r="AE708" s="401"/>
      <c r="AF708" s="401"/>
    </row>
    <row r="709" ht="15.75" customHeight="1">
      <c r="A709" s="436"/>
      <c r="B709" s="399"/>
      <c r="C709" s="572"/>
      <c r="D709" s="572"/>
      <c r="E709" s="572"/>
      <c r="F709" s="399"/>
      <c r="G709" s="399"/>
      <c r="H709" s="399"/>
      <c r="I709" s="413" t="s">
        <v>1623</v>
      </c>
      <c r="J709" s="581">
        <v>2446029.2422218</v>
      </c>
      <c r="K709" s="581">
        <v>0.0</v>
      </c>
      <c r="L709" s="581">
        <v>1256321.959299984</v>
      </c>
      <c r="M709" s="581">
        <v>0.0</v>
      </c>
      <c r="N709" s="581">
        <v>0.0</v>
      </c>
      <c r="O709" s="581">
        <v>0.0</v>
      </c>
      <c r="P709" s="581">
        <v>0.0</v>
      </c>
      <c r="Q709" s="581">
        <v>16874.928276785107</v>
      </c>
      <c r="R709" s="581">
        <v>635709.25</v>
      </c>
      <c r="S709" s="581">
        <v>4354935.379798569</v>
      </c>
      <c r="T709" s="581">
        <v>557800.0</v>
      </c>
      <c r="U709" s="581">
        <v>4912735.379798569</v>
      </c>
      <c r="V709" s="582">
        <v>56678.91</v>
      </c>
      <c r="W709" s="582">
        <v>0.0</v>
      </c>
      <c r="X709" s="582">
        <v>0.0</v>
      </c>
      <c r="Y709" s="399"/>
      <c r="Z709" s="399"/>
      <c r="AA709" s="401"/>
      <c r="AB709" s="401"/>
      <c r="AC709" s="401"/>
      <c r="AD709" s="401"/>
      <c r="AE709" s="401"/>
      <c r="AF709" s="401"/>
    </row>
    <row r="710" ht="15.75" customHeight="1">
      <c r="A710" s="436"/>
      <c r="B710" s="399"/>
      <c r="C710" s="572"/>
      <c r="D710" s="572"/>
      <c r="E710" s="572"/>
      <c r="F710" s="399"/>
      <c r="G710" s="399"/>
      <c r="H710" s="413"/>
      <c r="I710" s="399"/>
      <c r="J710" s="471"/>
      <c r="K710" s="471"/>
      <c r="L710" s="471"/>
      <c r="M710" s="471"/>
      <c r="N710" s="471"/>
      <c r="O710" s="471"/>
      <c r="P710" s="471"/>
      <c r="Q710" s="471"/>
      <c r="R710" s="471"/>
      <c r="S710" s="471"/>
      <c r="T710" s="471"/>
      <c r="U710" s="471"/>
      <c r="V710" s="506"/>
      <c r="W710" s="506"/>
      <c r="X710" s="506"/>
      <c r="Y710" s="399"/>
      <c r="Z710" s="399"/>
      <c r="AA710" s="401"/>
      <c r="AB710" s="401"/>
      <c r="AC710" s="401"/>
      <c r="AD710" s="401"/>
      <c r="AE710" s="401"/>
      <c r="AF710" s="401"/>
    </row>
    <row r="711" ht="15.75" customHeight="1">
      <c r="A711" s="436"/>
      <c r="B711" s="399"/>
      <c r="C711" s="572"/>
      <c r="D711" s="572"/>
      <c r="E711" s="572"/>
      <c r="F711" s="399"/>
      <c r="G711" s="399"/>
      <c r="H711" s="413"/>
      <c r="I711" s="399"/>
      <c r="J711" s="471"/>
      <c r="K711" s="471"/>
      <c r="L711" s="471"/>
      <c r="M711" s="471"/>
      <c r="N711" s="471"/>
      <c r="O711" s="471"/>
      <c r="P711" s="471"/>
      <c r="Q711" s="471"/>
      <c r="R711" s="471"/>
      <c r="S711" s="471"/>
      <c r="T711" s="471"/>
      <c r="U711" s="471"/>
      <c r="V711" s="506"/>
      <c r="W711" s="506"/>
      <c r="X711" s="506"/>
      <c r="Y711" s="399"/>
      <c r="Z711" s="399"/>
      <c r="AA711" s="401"/>
      <c r="AB711" s="401"/>
      <c r="AC711" s="401"/>
      <c r="AD711" s="401"/>
      <c r="AE711" s="401"/>
      <c r="AF711" s="401"/>
    </row>
    <row r="712" ht="15.75" customHeight="1">
      <c r="A712" s="413" t="s">
        <v>1631</v>
      </c>
      <c r="B712" s="399"/>
      <c r="C712" s="572"/>
      <c r="D712" s="572"/>
      <c r="E712" s="572"/>
      <c r="F712" s="399"/>
      <c r="G712" s="399"/>
      <c r="H712" s="552"/>
      <c r="I712" s="552"/>
      <c r="J712" s="471"/>
      <c r="K712" s="471"/>
      <c r="L712" s="471"/>
      <c r="M712" s="471"/>
      <c r="N712" s="471"/>
      <c r="O712" s="471"/>
      <c r="P712" s="471"/>
      <c r="Q712" s="471"/>
      <c r="R712" s="471"/>
      <c r="S712" s="471"/>
      <c r="T712" s="471"/>
      <c r="U712" s="471"/>
      <c r="V712" s="506"/>
      <c r="W712" s="506"/>
      <c r="X712" s="506"/>
      <c r="Y712" s="399"/>
      <c r="Z712" s="399"/>
      <c r="AA712" s="401"/>
      <c r="AB712" s="401"/>
      <c r="AC712" s="401"/>
      <c r="AD712" s="401"/>
      <c r="AE712" s="401"/>
      <c r="AF712" s="401"/>
    </row>
    <row r="713" ht="15.75" customHeight="1">
      <c r="A713" s="436"/>
      <c r="B713" s="436"/>
      <c r="C713" s="572"/>
      <c r="D713" s="572"/>
      <c r="E713" s="572"/>
      <c r="F713" s="399"/>
      <c r="G713" s="399"/>
      <c r="H713" s="413"/>
      <c r="I713" s="399"/>
      <c r="J713" s="471"/>
      <c r="K713" s="471"/>
      <c r="L713" s="471"/>
      <c r="M713" s="471"/>
      <c r="N713" s="471"/>
      <c r="O713" s="471"/>
      <c r="P713" s="471"/>
      <c r="Q713" s="471"/>
      <c r="R713" s="471"/>
      <c r="S713" s="471"/>
      <c r="T713" s="471"/>
      <c r="U713" s="471"/>
      <c r="V713" s="506"/>
      <c r="W713" s="506"/>
      <c r="X713" s="506"/>
      <c r="Y713" s="399"/>
      <c r="Z713" s="399"/>
      <c r="AA713" s="401"/>
      <c r="AB713" s="401"/>
      <c r="AC713" s="401"/>
      <c r="AD713" s="401"/>
      <c r="AE713" s="401"/>
      <c r="AF713" s="401"/>
    </row>
    <row r="714" ht="15.75" customHeight="1">
      <c r="A714" s="436">
        <v>8.0</v>
      </c>
      <c r="B714" s="436" t="s">
        <v>1408</v>
      </c>
      <c r="C714" s="572">
        <v>1.0</v>
      </c>
      <c r="D714" s="572"/>
      <c r="E714" s="572"/>
      <c r="F714" s="399"/>
      <c r="G714" s="399"/>
      <c r="H714" s="413" t="s">
        <v>1406</v>
      </c>
      <c r="I714" s="399"/>
      <c r="J714" s="471"/>
      <c r="K714" s="471">
        <v>3001256.066962919</v>
      </c>
      <c r="L714" s="471">
        <v>109979.51777777777</v>
      </c>
      <c r="M714" s="471"/>
      <c r="N714" s="471"/>
      <c r="O714" s="471">
        <v>175708.1399594922</v>
      </c>
      <c r="P714" s="471">
        <v>2.5681914155333333E7</v>
      </c>
      <c r="Q714" s="471"/>
      <c r="R714" s="471"/>
      <c r="S714" s="471">
        <v>2.8968857880033523E7</v>
      </c>
      <c r="T714" s="471">
        <v>1.0432E7</v>
      </c>
      <c r="U714" s="471">
        <v>3.940085788003352E7</v>
      </c>
      <c r="V714" s="506"/>
      <c r="W714" s="506">
        <v>375.1894135039157</v>
      </c>
      <c r="X714" s="506">
        <v>54838.56531529395</v>
      </c>
      <c r="Y714" s="399"/>
      <c r="Z714" s="399"/>
      <c r="AA714" s="401"/>
      <c r="AB714" s="401"/>
      <c r="AC714" s="401"/>
      <c r="AD714" s="401"/>
      <c r="AE714" s="401"/>
      <c r="AF714" s="401"/>
    </row>
    <row r="715" ht="15.75" customHeight="1">
      <c r="A715" s="436"/>
      <c r="B715" s="399"/>
      <c r="C715" s="572"/>
      <c r="D715" s="572"/>
      <c r="E715" s="572"/>
      <c r="F715" s="399"/>
      <c r="G715" s="399"/>
      <c r="H715" s="399"/>
      <c r="I715" s="399"/>
      <c r="J715" s="471"/>
      <c r="K715" s="471"/>
      <c r="L715" s="471"/>
      <c r="M715" s="471"/>
      <c r="N715" s="471"/>
      <c r="O715" s="471"/>
      <c r="P715" s="471"/>
      <c r="Q715" s="471"/>
      <c r="R715" s="471"/>
      <c r="S715" s="471"/>
      <c r="T715" s="471"/>
      <c r="U715" s="471"/>
      <c r="V715" s="506"/>
      <c r="W715" s="506"/>
      <c r="X715" s="506"/>
      <c r="Y715" s="399"/>
      <c r="Z715" s="399"/>
      <c r="AA715" s="401"/>
      <c r="AB715" s="401"/>
      <c r="AC715" s="401"/>
      <c r="AD715" s="401"/>
      <c r="AE715" s="401"/>
      <c r="AF715" s="401"/>
    </row>
    <row r="716" ht="15.75" customHeight="1">
      <c r="A716" s="436"/>
      <c r="B716" s="399"/>
      <c r="C716" s="572"/>
      <c r="D716" s="572"/>
      <c r="E716" s="572"/>
      <c r="F716" s="399"/>
      <c r="G716" s="399"/>
      <c r="H716" s="577"/>
      <c r="I716" s="577"/>
      <c r="J716" s="471"/>
      <c r="K716" s="471"/>
      <c r="L716" s="471"/>
      <c r="M716" s="471"/>
      <c r="N716" s="471"/>
      <c r="O716" s="471"/>
      <c r="P716" s="471"/>
      <c r="Q716" s="471"/>
      <c r="R716" s="471"/>
      <c r="S716" s="471"/>
      <c r="T716" s="471"/>
      <c r="U716" s="471"/>
      <c r="V716" s="506"/>
      <c r="W716" s="506"/>
      <c r="X716" s="506"/>
      <c r="Y716" s="399"/>
      <c r="Z716" s="399"/>
      <c r="AA716" s="401"/>
      <c r="AB716" s="401"/>
      <c r="AC716" s="401"/>
      <c r="AD716" s="401"/>
      <c r="AE716" s="401"/>
      <c r="AF716" s="401"/>
    </row>
    <row r="717" ht="15.75" customHeight="1">
      <c r="A717" s="436"/>
      <c r="B717" s="399"/>
      <c r="C717" s="572"/>
      <c r="D717" s="572"/>
      <c r="E717" s="572"/>
      <c r="F717" s="399"/>
      <c r="G717" s="399"/>
      <c r="H717" s="413" t="s">
        <v>1421</v>
      </c>
      <c r="I717" s="577"/>
      <c r="J717" s="471">
        <v>0.0</v>
      </c>
      <c r="K717" s="471">
        <v>3001256.066962919</v>
      </c>
      <c r="L717" s="471">
        <v>109979.51777777777</v>
      </c>
      <c r="M717" s="471">
        <v>0.0</v>
      </c>
      <c r="N717" s="471">
        <v>0.0</v>
      </c>
      <c r="O717" s="471">
        <v>175708.1399594922</v>
      </c>
      <c r="P717" s="471">
        <v>2.5681914155333333E7</v>
      </c>
      <c r="Q717" s="471">
        <v>0.0</v>
      </c>
      <c r="R717" s="471">
        <v>0.0</v>
      </c>
      <c r="S717" s="471">
        <v>2.8968857880033523E7</v>
      </c>
      <c r="T717" s="471">
        <v>1.0432E7</v>
      </c>
      <c r="U717" s="471">
        <v>3.940085788003352E7</v>
      </c>
      <c r="V717" s="506">
        <v>0.0</v>
      </c>
      <c r="W717" s="506">
        <v>375.1894135039157</v>
      </c>
      <c r="X717" s="506">
        <v>54838.56531529395</v>
      </c>
      <c r="Y717" s="399"/>
      <c r="Z717" s="399"/>
      <c r="AA717" s="401"/>
      <c r="AB717" s="401"/>
      <c r="AC717" s="401"/>
      <c r="AD717" s="401"/>
      <c r="AE717" s="401"/>
      <c r="AF717" s="401"/>
    </row>
    <row r="718" ht="15.75" customHeight="1">
      <c r="A718" s="436"/>
      <c r="B718" s="399"/>
      <c r="C718" s="572"/>
      <c r="D718" s="572"/>
      <c r="E718" s="572"/>
      <c r="F718" s="399"/>
      <c r="G718" s="399"/>
      <c r="H718" s="577"/>
      <c r="I718" s="577"/>
      <c r="J718" s="471"/>
      <c r="K718" s="471"/>
      <c r="L718" s="471"/>
      <c r="M718" s="471"/>
      <c r="N718" s="471"/>
      <c r="O718" s="471"/>
      <c r="P718" s="471"/>
      <c r="Q718" s="471"/>
      <c r="R718" s="471"/>
      <c r="S718" s="471"/>
      <c r="T718" s="471"/>
      <c r="U718" s="471"/>
      <c r="V718" s="506"/>
      <c r="W718" s="506"/>
      <c r="X718" s="506"/>
      <c r="Y718" s="399"/>
      <c r="Z718" s="399"/>
      <c r="AA718" s="401"/>
      <c r="AB718" s="401"/>
      <c r="AC718" s="401"/>
      <c r="AD718" s="401"/>
      <c r="AE718" s="401"/>
      <c r="AF718" s="401"/>
    </row>
    <row r="719" ht="15.75" customHeight="1">
      <c r="A719" s="436"/>
      <c r="B719" s="399"/>
      <c r="C719" s="572"/>
      <c r="D719" s="572"/>
      <c r="E719" s="572"/>
      <c r="F719" s="399"/>
      <c r="G719" s="399"/>
      <c r="H719" s="580" t="s">
        <v>1422</v>
      </c>
      <c r="I719" s="577"/>
      <c r="J719" s="471"/>
      <c r="K719" s="471"/>
      <c r="L719" s="471"/>
      <c r="M719" s="471"/>
      <c r="N719" s="471"/>
      <c r="O719" s="471"/>
      <c r="P719" s="471"/>
      <c r="Q719" s="471"/>
      <c r="R719" s="471"/>
      <c r="S719" s="471"/>
      <c r="T719" s="471"/>
      <c r="U719" s="471"/>
      <c r="V719" s="506"/>
      <c r="W719" s="506"/>
      <c r="X719" s="506"/>
      <c r="Y719" s="399"/>
      <c r="Z719" s="399"/>
      <c r="AA719" s="401"/>
      <c r="AB719" s="401"/>
      <c r="AC719" s="401"/>
      <c r="AD719" s="401"/>
      <c r="AE719" s="401"/>
      <c r="AF719" s="401"/>
    </row>
    <row r="720" ht="15.75" customHeight="1">
      <c r="A720" s="436"/>
      <c r="B720" s="399"/>
      <c r="C720" s="572"/>
      <c r="D720" s="572"/>
      <c r="E720" s="572"/>
      <c r="F720" s="399"/>
      <c r="G720" s="399"/>
      <c r="H720" s="577"/>
      <c r="I720" s="577"/>
      <c r="J720" s="471"/>
      <c r="K720" s="471"/>
      <c r="L720" s="471"/>
      <c r="M720" s="471"/>
      <c r="N720" s="471"/>
      <c r="O720" s="471"/>
      <c r="P720" s="471"/>
      <c r="Q720" s="471"/>
      <c r="R720" s="471"/>
      <c r="S720" s="471"/>
      <c r="T720" s="471"/>
      <c r="U720" s="471"/>
      <c r="V720" s="506"/>
      <c r="W720" s="506"/>
      <c r="X720" s="506"/>
      <c r="Y720" s="399"/>
      <c r="Z720" s="399"/>
      <c r="AA720" s="401"/>
      <c r="AB720" s="401"/>
      <c r="AC720" s="401"/>
      <c r="AD720" s="401"/>
      <c r="AE720" s="401"/>
      <c r="AF720" s="401"/>
    </row>
    <row r="721" ht="15.75" customHeight="1">
      <c r="A721" s="436">
        <v>8.0</v>
      </c>
      <c r="B721" s="436" t="s">
        <v>1423</v>
      </c>
      <c r="C721" s="572">
        <v>1.0</v>
      </c>
      <c r="D721" s="572"/>
      <c r="E721" s="572"/>
      <c r="F721" s="399"/>
      <c r="G721" s="399"/>
      <c r="H721" s="577"/>
      <c r="I721" s="399" t="s">
        <v>1424</v>
      </c>
      <c r="J721" s="471">
        <v>3679010.419483991</v>
      </c>
      <c r="K721" s="471"/>
      <c r="L721" s="471"/>
      <c r="M721" s="471"/>
      <c r="N721" s="471"/>
      <c r="O721" s="471"/>
      <c r="P721" s="471"/>
      <c r="Q721" s="471"/>
      <c r="R721" s="471"/>
      <c r="S721" s="471">
        <v>3679010.419483991</v>
      </c>
      <c r="T721" s="471">
        <v>551900.0</v>
      </c>
      <c r="U721" s="471">
        <v>4230910.419483991</v>
      </c>
      <c r="V721" s="506">
        <v>0.0</v>
      </c>
      <c r="W721" s="506"/>
      <c r="X721" s="506"/>
      <c r="Y721" s="399"/>
      <c r="Z721" s="399"/>
      <c r="AA721" s="401"/>
      <c r="AB721" s="401"/>
      <c r="AC721" s="401"/>
      <c r="AD721" s="401"/>
      <c r="AE721" s="401"/>
      <c r="AF721" s="401"/>
    </row>
    <row r="722" ht="15.75" customHeight="1">
      <c r="A722" s="436">
        <v>8.0</v>
      </c>
      <c r="B722" s="436" t="s">
        <v>1423</v>
      </c>
      <c r="C722" s="572">
        <v>1.0</v>
      </c>
      <c r="D722" s="572"/>
      <c r="E722" s="572"/>
      <c r="F722" s="399"/>
      <c r="G722" s="399"/>
      <c r="H722" s="577"/>
      <c r="I722" s="399" t="s">
        <v>1492</v>
      </c>
      <c r="J722" s="471">
        <v>3784122.632025577</v>
      </c>
      <c r="K722" s="471"/>
      <c r="L722" s="471"/>
      <c r="M722" s="471"/>
      <c r="N722" s="471"/>
      <c r="O722" s="471"/>
      <c r="P722" s="471"/>
      <c r="Q722" s="471"/>
      <c r="R722" s="471"/>
      <c r="S722" s="471">
        <v>3784122.632025577</v>
      </c>
      <c r="T722" s="471">
        <v>567600.0</v>
      </c>
      <c r="U722" s="471">
        <v>4351722.632025577</v>
      </c>
      <c r="V722" s="506">
        <v>0.0</v>
      </c>
      <c r="W722" s="506"/>
      <c r="X722" s="506"/>
      <c r="Y722" s="399"/>
      <c r="Z722" s="399"/>
      <c r="AA722" s="401"/>
      <c r="AB722" s="401"/>
      <c r="AC722" s="401"/>
      <c r="AD722" s="401"/>
      <c r="AE722" s="401"/>
      <c r="AF722" s="401"/>
    </row>
    <row r="723" ht="15.75" customHeight="1">
      <c r="A723" s="436">
        <v>8.0</v>
      </c>
      <c r="B723" s="436" t="s">
        <v>1423</v>
      </c>
      <c r="C723" s="572">
        <v>1.0</v>
      </c>
      <c r="D723" s="572"/>
      <c r="E723" s="572"/>
      <c r="F723" s="399"/>
      <c r="G723" s="399"/>
      <c r="H723" s="577"/>
      <c r="I723" s="399" t="s">
        <v>1425</v>
      </c>
      <c r="J723" s="471">
        <v>1211637.717002198</v>
      </c>
      <c r="K723" s="471"/>
      <c r="L723" s="471"/>
      <c r="M723" s="471"/>
      <c r="N723" s="471"/>
      <c r="O723" s="471"/>
      <c r="P723" s="471"/>
      <c r="Q723" s="471"/>
      <c r="R723" s="471"/>
      <c r="S723" s="471">
        <v>1211637.717002198</v>
      </c>
      <c r="T723" s="471">
        <v>181700.0</v>
      </c>
      <c r="U723" s="471">
        <v>1393337.717002198</v>
      </c>
      <c r="V723" s="506">
        <v>0.0</v>
      </c>
      <c r="W723" s="506"/>
      <c r="X723" s="506"/>
      <c r="Y723" s="399"/>
      <c r="Z723" s="399"/>
      <c r="AA723" s="401"/>
      <c r="AB723" s="401"/>
      <c r="AC723" s="401"/>
      <c r="AD723" s="401"/>
      <c r="AE723" s="401"/>
      <c r="AF723" s="401"/>
    </row>
    <row r="724" ht="15.75" customHeight="1">
      <c r="A724" s="436">
        <v>8.0</v>
      </c>
      <c r="B724" s="436" t="s">
        <v>1423</v>
      </c>
      <c r="C724" s="572">
        <v>1.0</v>
      </c>
      <c r="D724" s="572"/>
      <c r="E724" s="572"/>
      <c r="F724" s="399"/>
      <c r="G724" s="399"/>
      <c r="H724" s="577"/>
      <c r="I724" s="399" t="s">
        <v>1493</v>
      </c>
      <c r="J724" s="471"/>
      <c r="K724" s="471"/>
      <c r="L724" s="471">
        <v>44629.937798840074</v>
      </c>
      <c r="M724" s="471"/>
      <c r="N724" s="471"/>
      <c r="O724" s="471"/>
      <c r="P724" s="471"/>
      <c r="Q724" s="471"/>
      <c r="R724" s="471"/>
      <c r="S724" s="471">
        <v>44629.937798840074</v>
      </c>
      <c r="T724" s="471">
        <v>11200.0</v>
      </c>
      <c r="U724" s="471">
        <v>55829.937798840074</v>
      </c>
      <c r="V724" s="506">
        <v>0.0</v>
      </c>
      <c r="W724" s="506"/>
      <c r="X724" s="506"/>
      <c r="Y724" s="399"/>
      <c r="Z724" s="399"/>
      <c r="AA724" s="401"/>
      <c r="AB724" s="401"/>
      <c r="AC724" s="401"/>
      <c r="AD724" s="401"/>
      <c r="AE724" s="401"/>
      <c r="AF724" s="401"/>
    </row>
    <row r="725" ht="15.75" customHeight="1">
      <c r="A725" s="436">
        <v>8.0</v>
      </c>
      <c r="B725" s="436" t="s">
        <v>1423</v>
      </c>
      <c r="C725" s="572">
        <v>1.0</v>
      </c>
      <c r="D725" s="572"/>
      <c r="E725" s="572"/>
      <c r="F725" s="399"/>
      <c r="G725" s="399"/>
      <c r="H725" s="399"/>
      <c r="I725" s="399" t="s">
        <v>1426</v>
      </c>
      <c r="J725" s="471"/>
      <c r="K725" s="471"/>
      <c r="L725" s="471"/>
      <c r="M725" s="471"/>
      <c r="N725" s="471"/>
      <c r="O725" s="471"/>
      <c r="P725" s="471"/>
      <c r="Q725" s="471"/>
      <c r="R725" s="471">
        <v>569933.8000000005</v>
      </c>
      <c r="S725" s="471">
        <v>569933.8000000005</v>
      </c>
      <c r="T725" s="471">
        <v>85500.0</v>
      </c>
      <c r="U725" s="471">
        <v>655433.8000000005</v>
      </c>
      <c r="V725" s="506"/>
      <c r="W725" s="506"/>
      <c r="X725" s="506"/>
      <c r="Y725" s="399"/>
      <c r="Z725" s="399"/>
      <c r="AA725" s="401"/>
      <c r="AB725" s="401"/>
      <c r="AC725" s="401"/>
      <c r="AD725" s="401"/>
      <c r="AE725" s="401"/>
      <c r="AF725" s="401"/>
    </row>
    <row r="726" ht="15.75" customHeight="1">
      <c r="A726" s="436">
        <v>8.0</v>
      </c>
      <c r="B726" s="436" t="s">
        <v>1423</v>
      </c>
      <c r="C726" s="572">
        <v>1.0</v>
      </c>
      <c r="D726" s="572"/>
      <c r="E726" s="572"/>
      <c r="F726" s="399"/>
      <c r="G726" s="399"/>
      <c r="H726" s="399"/>
      <c r="I726" s="399" t="s">
        <v>153</v>
      </c>
      <c r="J726" s="471"/>
      <c r="K726" s="471"/>
      <c r="L726" s="471">
        <v>1962710.5470217918</v>
      </c>
      <c r="M726" s="471"/>
      <c r="N726" s="471"/>
      <c r="O726" s="471"/>
      <c r="P726" s="471"/>
      <c r="Q726" s="471"/>
      <c r="R726" s="471"/>
      <c r="S726" s="471">
        <v>1962710.5470217918</v>
      </c>
      <c r="T726" s="471">
        <v>196300.0</v>
      </c>
      <c r="U726" s="471">
        <v>2159010.547021792</v>
      </c>
      <c r="V726" s="506"/>
      <c r="W726" s="506"/>
      <c r="X726" s="506"/>
      <c r="Y726" s="399"/>
      <c r="Z726" s="399"/>
      <c r="AA726" s="401"/>
      <c r="AB726" s="401"/>
      <c r="AC726" s="401"/>
      <c r="AD726" s="401"/>
      <c r="AE726" s="401"/>
      <c r="AF726" s="401"/>
    </row>
    <row r="727" ht="15.75" customHeight="1">
      <c r="A727" s="436">
        <v>8.0</v>
      </c>
      <c r="B727" s="436" t="s">
        <v>1423</v>
      </c>
      <c r="C727" s="572">
        <v>1.0</v>
      </c>
      <c r="D727" s="572"/>
      <c r="E727" s="572"/>
      <c r="F727" s="399"/>
      <c r="G727" s="399"/>
      <c r="H727" s="399"/>
      <c r="I727" s="399" t="s">
        <v>1427</v>
      </c>
      <c r="J727" s="471"/>
      <c r="K727" s="471"/>
      <c r="L727" s="471">
        <v>906576.2000000005</v>
      </c>
      <c r="M727" s="471"/>
      <c r="N727" s="471"/>
      <c r="O727" s="471"/>
      <c r="P727" s="471"/>
      <c r="Q727" s="471"/>
      <c r="R727" s="471"/>
      <c r="S727" s="471">
        <v>906576.2000000005</v>
      </c>
      <c r="T727" s="471">
        <v>226600.0</v>
      </c>
      <c r="U727" s="471">
        <v>1133176.2000000007</v>
      </c>
      <c r="V727" s="506"/>
      <c r="W727" s="506"/>
      <c r="X727" s="506"/>
      <c r="Y727" s="399"/>
      <c r="Z727" s="399"/>
      <c r="AA727" s="401"/>
      <c r="AB727" s="401"/>
      <c r="AC727" s="401"/>
      <c r="AD727" s="401"/>
      <c r="AE727" s="401"/>
      <c r="AF727" s="401"/>
    </row>
    <row r="728" ht="15.75" customHeight="1">
      <c r="A728" s="436">
        <v>8.0</v>
      </c>
      <c r="B728" s="436" t="s">
        <v>1423</v>
      </c>
      <c r="C728" s="572">
        <v>1.0</v>
      </c>
      <c r="D728" s="572"/>
      <c r="E728" s="572"/>
      <c r="F728" s="399"/>
      <c r="G728" s="399"/>
      <c r="H728" s="399"/>
      <c r="I728" s="399" t="s">
        <v>1428</v>
      </c>
      <c r="J728" s="471"/>
      <c r="K728" s="471"/>
      <c r="L728" s="471"/>
      <c r="M728" s="471"/>
      <c r="N728" s="471"/>
      <c r="O728" s="471"/>
      <c r="P728" s="471"/>
      <c r="Q728" s="471"/>
      <c r="R728" s="471">
        <v>869818.5</v>
      </c>
      <c r="S728" s="471">
        <v>869818.5</v>
      </c>
      <c r="T728" s="471">
        <v>130500.0</v>
      </c>
      <c r="U728" s="471">
        <v>1000318.5</v>
      </c>
      <c r="V728" s="506"/>
      <c r="W728" s="506"/>
      <c r="X728" s="506"/>
      <c r="Y728" s="399"/>
      <c r="Z728" s="399"/>
      <c r="AA728" s="401"/>
      <c r="AB728" s="401"/>
      <c r="AC728" s="401"/>
      <c r="AD728" s="401"/>
      <c r="AE728" s="401"/>
      <c r="AF728" s="401"/>
    </row>
    <row r="729" ht="15.75" customHeight="1">
      <c r="A729" s="436">
        <v>8.0</v>
      </c>
      <c r="B729" s="436" t="s">
        <v>1423</v>
      </c>
      <c r="C729" s="572">
        <v>1.0</v>
      </c>
      <c r="D729" s="572"/>
      <c r="E729" s="572"/>
      <c r="F729" s="399"/>
      <c r="G729" s="399"/>
      <c r="H729" s="399"/>
      <c r="I729" s="399" t="s">
        <v>1429</v>
      </c>
      <c r="J729" s="471"/>
      <c r="K729" s="471">
        <v>1221960.2618842856</v>
      </c>
      <c r="L729" s="471"/>
      <c r="M729" s="471"/>
      <c r="N729" s="471"/>
      <c r="O729" s="471"/>
      <c r="P729" s="471"/>
      <c r="Q729" s="471"/>
      <c r="R729" s="471"/>
      <c r="S729" s="471">
        <v>1221960.2618842856</v>
      </c>
      <c r="T729" s="471">
        <v>291300.0</v>
      </c>
      <c r="U729" s="471">
        <v>1513260.2618842856</v>
      </c>
      <c r="V729" s="506"/>
      <c r="W729" s="506"/>
      <c r="X729" s="506"/>
      <c r="Y729" s="399"/>
      <c r="Z729" s="399"/>
      <c r="AA729" s="401"/>
      <c r="AB729" s="401"/>
      <c r="AC729" s="401"/>
      <c r="AD729" s="401"/>
      <c r="AE729" s="401"/>
      <c r="AF729" s="401"/>
    </row>
    <row r="730" ht="15.75" customHeight="1">
      <c r="A730" s="436">
        <v>8.0</v>
      </c>
      <c r="B730" s="436" t="s">
        <v>1423</v>
      </c>
      <c r="C730" s="572">
        <v>1.0</v>
      </c>
      <c r="D730" s="572"/>
      <c r="E730" s="572"/>
      <c r="F730" s="399"/>
      <c r="G730" s="399"/>
      <c r="H730" s="399"/>
      <c r="I730" s="399" t="s">
        <v>1430</v>
      </c>
      <c r="J730" s="471"/>
      <c r="K730" s="471"/>
      <c r="L730" s="471"/>
      <c r="M730" s="471"/>
      <c r="N730" s="471"/>
      <c r="O730" s="471"/>
      <c r="P730" s="471"/>
      <c r="Q730" s="471">
        <v>100828.57426508001</v>
      </c>
      <c r="R730" s="471"/>
      <c r="S730" s="471">
        <v>100828.57426508001</v>
      </c>
      <c r="T730" s="471">
        <v>15100.0</v>
      </c>
      <c r="U730" s="471">
        <v>115928.57426508001</v>
      </c>
      <c r="V730" s="506"/>
      <c r="W730" s="506"/>
      <c r="X730" s="506"/>
      <c r="Y730" s="399"/>
      <c r="Z730" s="399"/>
      <c r="AA730" s="401"/>
      <c r="AB730" s="401"/>
      <c r="AC730" s="401"/>
      <c r="AD730" s="401"/>
      <c r="AE730" s="401"/>
      <c r="AF730" s="401"/>
    </row>
    <row r="731" ht="15.75" customHeight="1">
      <c r="A731" s="436">
        <v>8.0</v>
      </c>
      <c r="B731" s="436" t="s">
        <v>1423</v>
      </c>
      <c r="C731" s="572">
        <v>1.0</v>
      </c>
      <c r="D731" s="572"/>
      <c r="E731" s="572"/>
      <c r="F731" s="399"/>
      <c r="G731" s="399"/>
      <c r="H731" s="399"/>
      <c r="I731" s="399" t="s">
        <v>1431</v>
      </c>
      <c r="J731" s="471"/>
      <c r="K731" s="471"/>
      <c r="L731" s="471"/>
      <c r="M731" s="471"/>
      <c r="N731" s="471"/>
      <c r="O731" s="471"/>
      <c r="P731" s="471"/>
      <c r="Q731" s="471"/>
      <c r="R731" s="471"/>
      <c r="S731" s="471">
        <v>0.0</v>
      </c>
      <c r="T731" s="471">
        <v>0.0</v>
      </c>
      <c r="U731" s="471">
        <v>0.0</v>
      </c>
      <c r="V731" s="506"/>
      <c r="W731" s="506"/>
      <c r="X731" s="506"/>
      <c r="Y731" s="399"/>
      <c r="Z731" s="399"/>
      <c r="AA731" s="401"/>
      <c r="AB731" s="401"/>
      <c r="AC731" s="401"/>
      <c r="AD731" s="401"/>
      <c r="AE731" s="401"/>
      <c r="AF731" s="401"/>
    </row>
    <row r="732" ht="15.75" customHeight="1">
      <c r="A732" s="436">
        <v>8.0</v>
      </c>
      <c r="B732" s="436" t="s">
        <v>1423</v>
      </c>
      <c r="C732" s="572">
        <v>1.0</v>
      </c>
      <c r="D732" s="572"/>
      <c r="E732" s="572"/>
      <c r="F732" s="399"/>
      <c r="G732" s="399"/>
      <c r="H732" s="399"/>
      <c r="I732" s="399" t="s">
        <v>1496</v>
      </c>
      <c r="J732" s="471">
        <v>773659.2568383203</v>
      </c>
      <c r="K732" s="471"/>
      <c r="L732" s="471"/>
      <c r="M732" s="471"/>
      <c r="N732" s="471"/>
      <c r="O732" s="471"/>
      <c r="P732" s="471"/>
      <c r="Q732" s="471"/>
      <c r="R732" s="471"/>
      <c r="S732" s="471">
        <v>773659.2568383203</v>
      </c>
      <c r="T732" s="471">
        <v>116000.0</v>
      </c>
      <c r="U732" s="471">
        <v>889659.2568383203</v>
      </c>
      <c r="V732" s="506"/>
      <c r="W732" s="506"/>
      <c r="X732" s="506"/>
      <c r="Y732" s="399"/>
      <c r="Z732" s="399"/>
      <c r="AA732" s="401"/>
      <c r="AB732" s="401"/>
      <c r="AC732" s="401"/>
      <c r="AD732" s="401"/>
      <c r="AE732" s="401"/>
      <c r="AF732" s="401"/>
    </row>
    <row r="733" ht="15.75" customHeight="1">
      <c r="A733" s="436">
        <v>8.0</v>
      </c>
      <c r="B733" s="436" t="s">
        <v>1423</v>
      </c>
      <c r="C733" s="572">
        <v>1.0</v>
      </c>
      <c r="D733" s="572"/>
      <c r="E733" s="572"/>
      <c r="F733" s="399"/>
      <c r="G733" s="399"/>
      <c r="H733" s="399"/>
      <c r="I733" s="399" t="s">
        <v>1432</v>
      </c>
      <c r="J733" s="471"/>
      <c r="K733" s="471"/>
      <c r="L733" s="471">
        <v>42232.16328847205</v>
      </c>
      <c r="M733" s="471"/>
      <c r="N733" s="471"/>
      <c r="O733" s="471"/>
      <c r="P733" s="471"/>
      <c r="Q733" s="471"/>
      <c r="R733" s="471"/>
      <c r="S733" s="471">
        <v>42232.16328847205</v>
      </c>
      <c r="T733" s="471">
        <v>10600.0</v>
      </c>
      <c r="U733" s="471">
        <v>52832.16328847205</v>
      </c>
      <c r="V733" s="506"/>
      <c r="W733" s="506"/>
      <c r="X733" s="506"/>
      <c r="Y733" s="399"/>
      <c r="Z733" s="399"/>
      <c r="AA733" s="401"/>
      <c r="AB733" s="401"/>
      <c r="AC733" s="401"/>
      <c r="AD733" s="401"/>
      <c r="AE733" s="401"/>
      <c r="AF733" s="401"/>
    </row>
    <row r="734" ht="15.75" customHeight="1">
      <c r="A734" s="436"/>
      <c r="B734" s="399"/>
      <c r="C734" s="572"/>
      <c r="D734" s="572"/>
      <c r="E734" s="572"/>
      <c r="F734" s="399"/>
      <c r="G734" s="399"/>
      <c r="H734" s="399"/>
      <c r="I734" s="399"/>
      <c r="J734" s="471"/>
      <c r="K734" s="471"/>
      <c r="L734" s="471"/>
      <c r="M734" s="471"/>
      <c r="N734" s="471"/>
      <c r="O734" s="471"/>
      <c r="P734" s="471"/>
      <c r="Q734" s="471"/>
      <c r="R734" s="471"/>
      <c r="S734" s="471"/>
      <c r="T734" s="471"/>
      <c r="U734" s="471"/>
      <c r="V734" s="506"/>
      <c r="W734" s="506"/>
      <c r="X734" s="506"/>
      <c r="Y734" s="399"/>
      <c r="Z734" s="399"/>
      <c r="AA734" s="401"/>
      <c r="AB734" s="401"/>
      <c r="AC734" s="401"/>
      <c r="AD734" s="401"/>
      <c r="AE734" s="401"/>
      <c r="AF734" s="401"/>
    </row>
    <row r="735" ht="15.75" customHeight="1">
      <c r="A735" s="578"/>
      <c r="B735" s="413"/>
      <c r="C735" s="579"/>
      <c r="D735" s="579"/>
      <c r="E735" s="579"/>
      <c r="F735" s="413"/>
      <c r="G735" s="413"/>
      <c r="H735" s="580" t="s">
        <v>1433</v>
      </c>
      <c r="I735" s="413"/>
      <c r="J735" s="581">
        <v>9448430.025350086</v>
      </c>
      <c r="K735" s="581">
        <v>1221960.2618842856</v>
      </c>
      <c r="L735" s="581">
        <v>2956148.8481091047</v>
      </c>
      <c r="M735" s="581">
        <v>0.0</v>
      </c>
      <c r="N735" s="581">
        <v>0.0</v>
      </c>
      <c r="O735" s="581">
        <v>0.0</v>
      </c>
      <c r="P735" s="581">
        <v>0.0</v>
      </c>
      <c r="Q735" s="581">
        <v>100828.57426508001</v>
      </c>
      <c r="R735" s="581">
        <v>1439752.3000000005</v>
      </c>
      <c r="S735" s="581">
        <v>1.5167120009608557E7</v>
      </c>
      <c r="T735" s="581">
        <v>2384300.0</v>
      </c>
      <c r="U735" s="581">
        <v>1.7551420009608556E7</v>
      </c>
      <c r="V735" s="582">
        <v>0.0</v>
      </c>
      <c r="W735" s="582">
        <v>0.0</v>
      </c>
      <c r="X735" s="582">
        <v>0.0</v>
      </c>
      <c r="Y735" s="413"/>
      <c r="Z735" s="413"/>
      <c r="AA735" s="419"/>
      <c r="AB735" s="419"/>
      <c r="AC735" s="419"/>
      <c r="AD735" s="419"/>
      <c r="AE735" s="419"/>
      <c r="AF735" s="419"/>
    </row>
    <row r="736" ht="15.75" customHeight="1">
      <c r="A736" s="436"/>
      <c r="B736" s="399"/>
      <c r="C736" s="572"/>
      <c r="D736" s="572"/>
      <c r="E736" s="572"/>
      <c r="F736" s="399"/>
      <c r="G736" s="399"/>
      <c r="H736" s="399"/>
      <c r="I736" s="399"/>
      <c r="J736" s="471"/>
      <c r="K736" s="471"/>
      <c r="L736" s="471"/>
      <c r="M736" s="471"/>
      <c r="N736" s="471"/>
      <c r="O736" s="471"/>
      <c r="P736" s="471"/>
      <c r="Q736" s="471"/>
      <c r="R736" s="471"/>
      <c r="S736" s="471"/>
      <c r="T736" s="471"/>
      <c r="U736" s="471"/>
      <c r="V736" s="506"/>
      <c r="W736" s="506"/>
      <c r="X736" s="506"/>
      <c r="Y736" s="399"/>
      <c r="Z736" s="399"/>
      <c r="AA736" s="401"/>
      <c r="AB736" s="401"/>
      <c r="AC736" s="401"/>
      <c r="AD736" s="401"/>
      <c r="AE736" s="401"/>
      <c r="AF736" s="401"/>
    </row>
    <row r="737" ht="15.75" hidden="1" customHeight="1">
      <c r="A737" s="436"/>
      <c r="B737" s="399"/>
      <c r="C737" s="572"/>
      <c r="D737" s="572"/>
      <c r="E737" s="572"/>
      <c r="F737" s="399"/>
      <c r="G737" s="399"/>
      <c r="H737" s="413" t="s">
        <v>1434</v>
      </c>
      <c r="I737" s="399"/>
      <c r="J737" s="471"/>
      <c r="K737" s="471"/>
      <c r="L737" s="471"/>
      <c r="M737" s="471"/>
      <c r="N737" s="471"/>
      <c r="O737" s="471"/>
      <c r="P737" s="471"/>
      <c r="Q737" s="471"/>
      <c r="R737" s="471"/>
      <c r="S737" s="471"/>
      <c r="T737" s="471"/>
      <c r="U737" s="471"/>
      <c r="V737" s="506"/>
      <c r="W737" s="506"/>
      <c r="X737" s="506"/>
      <c r="Y737" s="399"/>
      <c r="Z737" s="399"/>
      <c r="AA737" s="401"/>
      <c r="AB737" s="401"/>
      <c r="AC737" s="401"/>
      <c r="AD737" s="401"/>
      <c r="AE737" s="401"/>
      <c r="AF737" s="401"/>
    </row>
    <row r="738" ht="15.75" hidden="1" customHeight="1">
      <c r="A738" s="436"/>
      <c r="B738" s="399"/>
      <c r="C738" s="572"/>
      <c r="D738" s="572"/>
      <c r="E738" s="572"/>
      <c r="F738" s="399"/>
      <c r="G738" s="399"/>
      <c r="H738" s="399"/>
      <c r="I738" s="399"/>
      <c r="J738" s="471"/>
      <c r="K738" s="471"/>
      <c r="L738" s="471"/>
      <c r="M738" s="471"/>
      <c r="N738" s="471"/>
      <c r="O738" s="471"/>
      <c r="P738" s="471"/>
      <c r="Q738" s="471"/>
      <c r="R738" s="471"/>
      <c r="S738" s="471"/>
      <c r="T738" s="471"/>
      <c r="U738" s="471"/>
      <c r="V738" s="506"/>
      <c r="W738" s="506"/>
      <c r="X738" s="506"/>
      <c r="Y738" s="399"/>
      <c r="Z738" s="399"/>
      <c r="AA738" s="401"/>
      <c r="AB738" s="401"/>
      <c r="AC738" s="401"/>
      <c r="AD738" s="401"/>
      <c r="AE738" s="401"/>
      <c r="AF738" s="401"/>
    </row>
    <row r="739" ht="15.75" hidden="1" customHeight="1">
      <c r="A739" s="436"/>
      <c r="B739" s="436"/>
      <c r="C739" s="572"/>
      <c r="D739" s="572"/>
      <c r="E739" s="572"/>
      <c r="F739" s="399"/>
      <c r="G739" s="399"/>
      <c r="H739" s="399"/>
      <c r="I739" s="399"/>
      <c r="J739" s="471"/>
      <c r="K739" s="471"/>
      <c r="L739" s="471"/>
      <c r="M739" s="471"/>
      <c r="N739" s="471"/>
      <c r="O739" s="471"/>
      <c r="P739" s="471"/>
      <c r="Q739" s="471"/>
      <c r="R739" s="471"/>
      <c r="S739" s="471"/>
      <c r="T739" s="471"/>
      <c r="U739" s="471"/>
      <c r="V739" s="506"/>
      <c r="W739" s="506"/>
      <c r="X739" s="506"/>
      <c r="Y739" s="399"/>
      <c r="Z739" s="399"/>
      <c r="AA739" s="401"/>
      <c r="AB739" s="401"/>
      <c r="AC739" s="401"/>
      <c r="AD739" s="401"/>
      <c r="AE739" s="401"/>
      <c r="AF739" s="401"/>
    </row>
    <row r="740" ht="15.75" hidden="1" customHeight="1">
      <c r="A740" s="436"/>
      <c r="B740" s="436"/>
      <c r="C740" s="572"/>
      <c r="D740" s="572"/>
      <c r="E740" s="572"/>
      <c r="F740" s="399"/>
      <c r="G740" s="399"/>
      <c r="H740" s="399"/>
      <c r="I740" s="399"/>
      <c r="J740" s="471"/>
      <c r="K740" s="471"/>
      <c r="L740" s="471"/>
      <c r="M740" s="471"/>
      <c r="N740" s="471"/>
      <c r="O740" s="471"/>
      <c r="P740" s="471"/>
      <c r="Q740" s="471"/>
      <c r="R740" s="471"/>
      <c r="S740" s="471"/>
      <c r="T740" s="471"/>
      <c r="U740" s="471"/>
      <c r="V740" s="506"/>
      <c r="W740" s="506"/>
      <c r="X740" s="506"/>
      <c r="Y740" s="399"/>
      <c r="Z740" s="399"/>
      <c r="AA740" s="401"/>
      <c r="AB740" s="401"/>
      <c r="AC740" s="401"/>
      <c r="AD740" s="401"/>
      <c r="AE740" s="401"/>
      <c r="AF740" s="401"/>
    </row>
    <row r="741" ht="15.75" hidden="1" customHeight="1">
      <c r="A741" s="436"/>
      <c r="B741" s="436"/>
      <c r="C741" s="572"/>
      <c r="D741" s="572"/>
      <c r="E741" s="572"/>
      <c r="F741" s="399"/>
      <c r="G741" s="399"/>
      <c r="H741" s="399"/>
      <c r="I741" s="399"/>
      <c r="J741" s="471"/>
      <c r="K741" s="471"/>
      <c r="L741" s="471"/>
      <c r="M741" s="471"/>
      <c r="N741" s="471"/>
      <c r="O741" s="471"/>
      <c r="P741" s="471"/>
      <c r="Q741" s="471"/>
      <c r="R741" s="471"/>
      <c r="S741" s="471"/>
      <c r="T741" s="471"/>
      <c r="U741" s="471"/>
      <c r="V741" s="506"/>
      <c r="W741" s="506"/>
      <c r="X741" s="506"/>
      <c r="Y741" s="399"/>
      <c r="Z741" s="399"/>
      <c r="AA741" s="401"/>
      <c r="AB741" s="401"/>
      <c r="AC741" s="401"/>
      <c r="AD741" s="401"/>
      <c r="AE741" s="401"/>
      <c r="AF741" s="401"/>
    </row>
    <row r="742" ht="15.75" hidden="1" customHeight="1">
      <c r="A742" s="436"/>
      <c r="B742" s="436"/>
      <c r="C742" s="572"/>
      <c r="D742" s="572"/>
      <c r="E742" s="572"/>
      <c r="F742" s="399"/>
      <c r="G742" s="399"/>
      <c r="H742" s="399"/>
      <c r="I742" s="399"/>
      <c r="J742" s="471"/>
      <c r="K742" s="471"/>
      <c r="L742" s="471"/>
      <c r="M742" s="471"/>
      <c r="N742" s="471"/>
      <c r="O742" s="471"/>
      <c r="P742" s="471"/>
      <c r="Q742" s="471"/>
      <c r="R742" s="471"/>
      <c r="S742" s="471"/>
      <c r="T742" s="471"/>
      <c r="U742" s="471"/>
      <c r="V742" s="506"/>
      <c r="W742" s="506"/>
      <c r="X742" s="506"/>
      <c r="Y742" s="399"/>
      <c r="Z742" s="399"/>
      <c r="AA742" s="401"/>
      <c r="AB742" s="401"/>
      <c r="AC742" s="401"/>
      <c r="AD742" s="401"/>
      <c r="AE742" s="401"/>
      <c r="AF742" s="401"/>
    </row>
    <row r="743" ht="15.75" hidden="1" customHeight="1">
      <c r="A743" s="436"/>
      <c r="B743" s="399"/>
      <c r="C743" s="572"/>
      <c r="D743" s="572"/>
      <c r="E743" s="572"/>
      <c r="F743" s="399"/>
      <c r="G743" s="399"/>
      <c r="H743" s="399"/>
      <c r="I743" s="399"/>
      <c r="J743" s="471"/>
      <c r="K743" s="471"/>
      <c r="L743" s="471"/>
      <c r="M743" s="471"/>
      <c r="N743" s="471"/>
      <c r="O743" s="471"/>
      <c r="P743" s="471"/>
      <c r="Q743" s="471"/>
      <c r="R743" s="471"/>
      <c r="S743" s="471"/>
      <c r="T743" s="471"/>
      <c r="U743" s="471"/>
      <c r="V743" s="506"/>
      <c r="W743" s="506"/>
      <c r="X743" s="506"/>
      <c r="Y743" s="399"/>
      <c r="Z743" s="399"/>
      <c r="AA743" s="401"/>
      <c r="AB743" s="401"/>
      <c r="AC743" s="401"/>
      <c r="AD743" s="401"/>
      <c r="AE743" s="401"/>
      <c r="AF743" s="401"/>
    </row>
    <row r="744" ht="15.75" hidden="1" customHeight="1">
      <c r="A744" s="578"/>
      <c r="B744" s="413"/>
      <c r="C744" s="579"/>
      <c r="D744" s="579"/>
      <c r="E744" s="579"/>
      <c r="F744" s="413"/>
      <c r="G744" s="413"/>
      <c r="H744" s="413" t="s">
        <v>1489</v>
      </c>
      <c r="I744" s="413"/>
      <c r="J744" s="581">
        <v>0.0</v>
      </c>
      <c r="K744" s="581">
        <v>0.0</v>
      </c>
      <c r="L744" s="581">
        <v>0.0</v>
      </c>
      <c r="M744" s="581">
        <v>0.0</v>
      </c>
      <c r="N744" s="581">
        <v>0.0</v>
      </c>
      <c r="O744" s="581">
        <v>0.0</v>
      </c>
      <c r="P744" s="581">
        <v>0.0</v>
      </c>
      <c r="Q744" s="581">
        <v>0.0</v>
      </c>
      <c r="R744" s="581">
        <v>0.0</v>
      </c>
      <c r="S744" s="581">
        <v>0.0</v>
      </c>
      <c r="T744" s="581">
        <v>0.0</v>
      </c>
      <c r="U744" s="581">
        <v>0.0</v>
      </c>
      <c r="V744" s="582">
        <v>0.0</v>
      </c>
      <c r="W744" s="582">
        <v>0.0</v>
      </c>
      <c r="X744" s="582">
        <v>0.0</v>
      </c>
      <c r="Y744" s="413"/>
      <c r="Z744" s="413"/>
      <c r="AA744" s="419"/>
      <c r="AB744" s="419"/>
      <c r="AC744" s="419"/>
      <c r="AD744" s="419"/>
      <c r="AE744" s="419"/>
      <c r="AF744" s="419"/>
    </row>
    <row r="745" ht="15.75" hidden="1" customHeight="1">
      <c r="A745" s="436"/>
      <c r="B745" s="399"/>
      <c r="C745" s="572"/>
      <c r="D745" s="572"/>
      <c r="E745" s="572"/>
      <c r="F745" s="399"/>
      <c r="G745" s="399"/>
      <c r="H745" s="399"/>
      <c r="I745" s="399"/>
      <c r="J745" s="471"/>
      <c r="K745" s="471"/>
      <c r="L745" s="471"/>
      <c r="M745" s="471"/>
      <c r="N745" s="471"/>
      <c r="O745" s="471"/>
      <c r="P745" s="471"/>
      <c r="Q745" s="471"/>
      <c r="R745" s="471"/>
      <c r="S745" s="471"/>
      <c r="T745" s="471"/>
      <c r="U745" s="471"/>
      <c r="V745" s="506"/>
      <c r="W745" s="506"/>
      <c r="X745" s="506"/>
      <c r="Y745" s="399"/>
      <c r="Z745" s="399"/>
      <c r="AA745" s="401"/>
      <c r="AB745" s="401"/>
      <c r="AC745" s="401"/>
      <c r="AD745" s="401"/>
      <c r="AE745" s="401"/>
      <c r="AF745" s="401"/>
    </row>
    <row r="746" ht="15.75" hidden="1" customHeight="1">
      <c r="A746" s="436"/>
      <c r="B746" s="399"/>
      <c r="C746" s="572"/>
      <c r="D746" s="572"/>
      <c r="E746" s="572"/>
      <c r="F746" s="399"/>
      <c r="G746" s="399"/>
      <c r="H746" s="413" t="s">
        <v>1490</v>
      </c>
      <c r="I746" s="399"/>
      <c r="J746" s="471"/>
      <c r="K746" s="471"/>
      <c r="L746" s="471"/>
      <c r="M746" s="471"/>
      <c r="N746" s="471"/>
      <c r="O746" s="471"/>
      <c r="P746" s="471"/>
      <c r="Q746" s="471"/>
      <c r="R746" s="471"/>
      <c r="S746" s="471"/>
      <c r="T746" s="471"/>
      <c r="U746" s="471"/>
      <c r="V746" s="506"/>
      <c r="W746" s="506"/>
      <c r="X746" s="506"/>
      <c r="Y746" s="399"/>
      <c r="Z746" s="399"/>
      <c r="AA746" s="401"/>
      <c r="AB746" s="401"/>
      <c r="AC746" s="401"/>
      <c r="AD746" s="401"/>
      <c r="AE746" s="401"/>
      <c r="AF746" s="401"/>
    </row>
    <row r="747" ht="15.75" hidden="1" customHeight="1">
      <c r="A747" s="436"/>
      <c r="B747" s="399"/>
      <c r="C747" s="572"/>
      <c r="D747" s="572"/>
      <c r="E747" s="572"/>
      <c r="F747" s="399"/>
      <c r="G747" s="399"/>
      <c r="H747" s="399"/>
      <c r="I747" s="399"/>
      <c r="J747" s="471"/>
      <c r="K747" s="471"/>
      <c r="L747" s="471"/>
      <c r="M747" s="471"/>
      <c r="N747" s="471"/>
      <c r="O747" s="471"/>
      <c r="P747" s="471"/>
      <c r="Q747" s="471"/>
      <c r="R747" s="471"/>
      <c r="S747" s="471"/>
      <c r="T747" s="471"/>
      <c r="U747" s="471"/>
      <c r="V747" s="506"/>
      <c r="W747" s="506"/>
      <c r="X747" s="506"/>
      <c r="Y747" s="399"/>
      <c r="Z747" s="399"/>
      <c r="AA747" s="401"/>
      <c r="AB747" s="401"/>
      <c r="AC747" s="401"/>
      <c r="AD747" s="401"/>
      <c r="AE747" s="401"/>
      <c r="AF747" s="401"/>
    </row>
    <row r="748" ht="15.75" hidden="1" customHeight="1">
      <c r="A748" s="436">
        <v>8.0</v>
      </c>
      <c r="B748" s="436" t="s">
        <v>1491</v>
      </c>
      <c r="C748" s="572">
        <v>1.0</v>
      </c>
      <c r="D748" s="572"/>
      <c r="E748" s="572"/>
      <c r="F748" s="399"/>
      <c r="G748" s="399"/>
      <c r="H748" s="399" t="s">
        <v>776</v>
      </c>
      <c r="I748" s="399" t="s">
        <v>1424</v>
      </c>
      <c r="J748" s="471">
        <v>0.0</v>
      </c>
      <c r="K748" s="471"/>
      <c r="L748" s="471"/>
      <c r="M748" s="471"/>
      <c r="N748" s="471"/>
      <c r="O748" s="471"/>
      <c r="P748" s="471"/>
      <c r="Q748" s="471"/>
      <c r="R748" s="471"/>
      <c r="S748" s="471">
        <v>0.0</v>
      </c>
      <c r="T748" s="471">
        <v>0.0</v>
      </c>
      <c r="U748" s="471">
        <v>0.0</v>
      </c>
      <c r="V748" s="506">
        <v>0.0</v>
      </c>
      <c r="W748" s="506"/>
      <c r="X748" s="506"/>
      <c r="Y748" s="399"/>
      <c r="Z748" s="399"/>
      <c r="AA748" s="401"/>
      <c r="AB748" s="401"/>
      <c r="AC748" s="401"/>
      <c r="AD748" s="401"/>
      <c r="AE748" s="401"/>
      <c r="AF748" s="401"/>
    </row>
    <row r="749" ht="15.75" hidden="1" customHeight="1">
      <c r="A749" s="436">
        <v>8.0</v>
      </c>
      <c r="B749" s="436" t="s">
        <v>1491</v>
      </c>
      <c r="C749" s="572">
        <v>1.0</v>
      </c>
      <c r="D749" s="572"/>
      <c r="E749" s="572"/>
      <c r="F749" s="399"/>
      <c r="G749" s="399"/>
      <c r="H749" s="399" t="s">
        <v>776</v>
      </c>
      <c r="I749" s="399" t="s">
        <v>1492</v>
      </c>
      <c r="J749" s="471">
        <v>0.0</v>
      </c>
      <c r="K749" s="471"/>
      <c r="L749" s="471"/>
      <c r="M749" s="471"/>
      <c r="N749" s="471"/>
      <c r="O749" s="471"/>
      <c r="P749" s="471"/>
      <c r="Q749" s="471"/>
      <c r="R749" s="471"/>
      <c r="S749" s="471">
        <v>0.0</v>
      </c>
      <c r="T749" s="471">
        <v>0.0</v>
      </c>
      <c r="U749" s="471">
        <v>0.0</v>
      </c>
      <c r="V749" s="506"/>
      <c r="W749" s="506"/>
      <c r="X749" s="506"/>
      <c r="Y749" s="399"/>
      <c r="Z749" s="399"/>
      <c r="AA749" s="401"/>
      <c r="AB749" s="401"/>
      <c r="AC749" s="401"/>
      <c r="AD749" s="401"/>
      <c r="AE749" s="401"/>
      <c r="AF749" s="401"/>
    </row>
    <row r="750" ht="15.75" hidden="1" customHeight="1">
      <c r="A750" s="436">
        <v>8.0</v>
      </c>
      <c r="B750" s="436" t="s">
        <v>1491</v>
      </c>
      <c r="C750" s="572">
        <v>1.0</v>
      </c>
      <c r="D750" s="572"/>
      <c r="E750" s="572"/>
      <c r="F750" s="399"/>
      <c r="G750" s="399"/>
      <c r="H750" s="399" t="s">
        <v>776</v>
      </c>
      <c r="I750" s="399" t="s">
        <v>1425</v>
      </c>
      <c r="J750" s="471">
        <v>0.0</v>
      </c>
      <c r="K750" s="471"/>
      <c r="L750" s="471"/>
      <c r="M750" s="471"/>
      <c r="N750" s="471"/>
      <c r="O750" s="471"/>
      <c r="P750" s="471"/>
      <c r="Q750" s="471"/>
      <c r="R750" s="471"/>
      <c r="S750" s="471">
        <v>0.0</v>
      </c>
      <c r="T750" s="471">
        <v>0.0</v>
      </c>
      <c r="U750" s="471">
        <v>0.0</v>
      </c>
      <c r="V750" s="506">
        <v>0.0</v>
      </c>
      <c r="W750" s="506"/>
      <c r="X750" s="506"/>
      <c r="Y750" s="399"/>
      <c r="Z750" s="399"/>
      <c r="AA750" s="401"/>
      <c r="AB750" s="401"/>
      <c r="AC750" s="401"/>
      <c r="AD750" s="401"/>
      <c r="AE750" s="401"/>
      <c r="AF750" s="401"/>
    </row>
    <row r="751" ht="15.75" hidden="1" customHeight="1">
      <c r="A751" s="436">
        <v>8.0</v>
      </c>
      <c r="B751" s="436" t="s">
        <v>1491</v>
      </c>
      <c r="C751" s="572">
        <v>1.0</v>
      </c>
      <c r="D751" s="572"/>
      <c r="E751" s="572"/>
      <c r="F751" s="399"/>
      <c r="G751" s="399"/>
      <c r="H751" s="399" t="s">
        <v>776</v>
      </c>
      <c r="I751" s="399" t="s">
        <v>1493</v>
      </c>
      <c r="J751" s="471"/>
      <c r="K751" s="471"/>
      <c r="L751" s="471">
        <v>0.0</v>
      </c>
      <c r="M751" s="471"/>
      <c r="N751" s="471"/>
      <c r="O751" s="471"/>
      <c r="P751" s="471"/>
      <c r="Q751" s="471"/>
      <c r="R751" s="471"/>
      <c r="S751" s="471">
        <v>0.0</v>
      </c>
      <c r="T751" s="471">
        <v>0.0</v>
      </c>
      <c r="U751" s="471">
        <v>0.0</v>
      </c>
      <c r="V751" s="506"/>
      <c r="W751" s="506"/>
      <c r="X751" s="506"/>
      <c r="Y751" s="399"/>
      <c r="Z751" s="399"/>
      <c r="AA751" s="401"/>
      <c r="AB751" s="401"/>
      <c r="AC751" s="401"/>
      <c r="AD751" s="401"/>
      <c r="AE751" s="401"/>
      <c r="AF751" s="401"/>
    </row>
    <row r="752" ht="15.75" hidden="1" customHeight="1">
      <c r="A752" s="436">
        <v>8.0</v>
      </c>
      <c r="B752" s="436" t="s">
        <v>1491</v>
      </c>
      <c r="C752" s="572">
        <v>1.0</v>
      </c>
      <c r="D752" s="572"/>
      <c r="E752" s="572"/>
      <c r="F752" s="399"/>
      <c r="G752" s="399"/>
      <c r="H752" s="399" t="s">
        <v>776</v>
      </c>
      <c r="I752" s="399" t="s">
        <v>153</v>
      </c>
      <c r="J752" s="471"/>
      <c r="K752" s="471"/>
      <c r="L752" s="471">
        <v>0.0</v>
      </c>
      <c r="M752" s="471"/>
      <c r="N752" s="471"/>
      <c r="O752" s="471"/>
      <c r="P752" s="471"/>
      <c r="Q752" s="471"/>
      <c r="R752" s="471"/>
      <c r="S752" s="471">
        <v>0.0</v>
      </c>
      <c r="T752" s="471">
        <v>0.0</v>
      </c>
      <c r="U752" s="471">
        <v>0.0</v>
      </c>
      <c r="V752" s="506"/>
      <c r="W752" s="506"/>
      <c r="X752" s="506"/>
      <c r="Y752" s="399"/>
      <c r="Z752" s="399"/>
      <c r="AA752" s="401"/>
      <c r="AB752" s="401"/>
      <c r="AC752" s="401"/>
      <c r="AD752" s="401"/>
      <c r="AE752" s="401"/>
      <c r="AF752" s="401"/>
    </row>
    <row r="753" ht="15.75" hidden="1" customHeight="1">
      <c r="A753" s="436">
        <v>8.0</v>
      </c>
      <c r="B753" s="436" t="s">
        <v>1491</v>
      </c>
      <c r="C753" s="572">
        <v>1.0</v>
      </c>
      <c r="D753" s="572"/>
      <c r="E753" s="572"/>
      <c r="F753" s="399"/>
      <c r="G753" s="399"/>
      <c r="H753" s="399" t="s">
        <v>776</v>
      </c>
      <c r="I753" s="399" t="s">
        <v>1494</v>
      </c>
      <c r="J753" s="471"/>
      <c r="K753" s="471"/>
      <c r="L753" s="471"/>
      <c r="M753" s="471"/>
      <c r="N753" s="471"/>
      <c r="O753" s="471"/>
      <c r="P753" s="471"/>
      <c r="Q753" s="471"/>
      <c r="R753" s="471">
        <v>0.0</v>
      </c>
      <c r="S753" s="471">
        <v>0.0</v>
      </c>
      <c r="T753" s="471">
        <v>0.0</v>
      </c>
      <c r="U753" s="471">
        <v>0.0</v>
      </c>
      <c r="V753" s="506"/>
      <c r="W753" s="506"/>
      <c r="X753" s="506"/>
      <c r="Y753" s="399"/>
      <c r="Z753" s="399"/>
      <c r="AA753" s="401"/>
      <c r="AB753" s="401"/>
      <c r="AC753" s="401"/>
      <c r="AD753" s="401"/>
      <c r="AE753" s="401"/>
      <c r="AF753" s="401"/>
    </row>
    <row r="754" ht="15.75" hidden="1" customHeight="1">
      <c r="A754" s="436">
        <v>8.0</v>
      </c>
      <c r="B754" s="436" t="s">
        <v>1491</v>
      </c>
      <c r="C754" s="572">
        <v>1.0</v>
      </c>
      <c r="D754" s="572"/>
      <c r="E754" s="572"/>
      <c r="F754" s="399"/>
      <c r="G754" s="399"/>
      <c r="H754" s="399" t="s">
        <v>776</v>
      </c>
      <c r="I754" s="399" t="s">
        <v>1495</v>
      </c>
      <c r="J754" s="471"/>
      <c r="K754" s="471"/>
      <c r="L754" s="471"/>
      <c r="M754" s="471"/>
      <c r="N754" s="471"/>
      <c r="O754" s="471"/>
      <c r="P754" s="471"/>
      <c r="Q754" s="471"/>
      <c r="R754" s="471">
        <v>0.0</v>
      </c>
      <c r="S754" s="471">
        <v>0.0</v>
      </c>
      <c r="T754" s="471">
        <v>0.0</v>
      </c>
      <c r="U754" s="471">
        <v>0.0</v>
      </c>
      <c r="V754" s="506"/>
      <c r="W754" s="506"/>
      <c r="X754" s="506"/>
      <c r="Y754" s="399"/>
      <c r="Z754" s="399"/>
      <c r="AA754" s="401"/>
      <c r="AB754" s="401"/>
      <c r="AC754" s="401"/>
      <c r="AD754" s="401"/>
      <c r="AE754" s="401"/>
      <c r="AF754" s="401"/>
    </row>
    <row r="755" ht="15.75" hidden="1" customHeight="1">
      <c r="A755" s="436">
        <v>8.0</v>
      </c>
      <c r="B755" s="436" t="s">
        <v>1491</v>
      </c>
      <c r="C755" s="572">
        <v>1.0</v>
      </c>
      <c r="D755" s="572"/>
      <c r="E755" s="572"/>
      <c r="F755" s="399"/>
      <c r="G755" s="399"/>
      <c r="H755" s="399" t="s">
        <v>776</v>
      </c>
      <c r="I755" s="399" t="s">
        <v>1427</v>
      </c>
      <c r="J755" s="471"/>
      <c r="K755" s="471"/>
      <c r="L755" s="471">
        <v>0.0</v>
      </c>
      <c r="M755" s="471"/>
      <c r="N755" s="471"/>
      <c r="O755" s="471"/>
      <c r="P755" s="471"/>
      <c r="Q755" s="471"/>
      <c r="R755" s="471"/>
      <c r="S755" s="471">
        <v>0.0</v>
      </c>
      <c r="T755" s="471">
        <v>0.0</v>
      </c>
      <c r="U755" s="471">
        <v>0.0</v>
      </c>
      <c r="V755" s="506"/>
      <c r="W755" s="506"/>
      <c r="X755" s="506"/>
      <c r="Y755" s="399"/>
      <c r="Z755" s="399"/>
      <c r="AA755" s="401"/>
      <c r="AB755" s="401"/>
      <c r="AC755" s="401"/>
      <c r="AD755" s="401"/>
      <c r="AE755" s="401"/>
      <c r="AF755" s="401"/>
    </row>
    <row r="756" ht="15.75" hidden="1" customHeight="1">
      <c r="A756" s="436">
        <v>8.0</v>
      </c>
      <c r="B756" s="436" t="s">
        <v>1491</v>
      </c>
      <c r="C756" s="572">
        <v>1.0</v>
      </c>
      <c r="D756" s="572"/>
      <c r="E756" s="572"/>
      <c r="F756" s="399"/>
      <c r="G756" s="399"/>
      <c r="H756" s="399" t="s">
        <v>776</v>
      </c>
      <c r="I756" s="399" t="s">
        <v>1428</v>
      </c>
      <c r="J756" s="471"/>
      <c r="K756" s="471"/>
      <c r="L756" s="471"/>
      <c r="M756" s="471"/>
      <c r="N756" s="471"/>
      <c r="O756" s="471"/>
      <c r="P756" s="471"/>
      <c r="Q756" s="471"/>
      <c r="R756" s="471">
        <v>0.0</v>
      </c>
      <c r="S756" s="471">
        <v>0.0</v>
      </c>
      <c r="T756" s="471">
        <v>0.0</v>
      </c>
      <c r="U756" s="471">
        <v>0.0</v>
      </c>
      <c r="V756" s="506"/>
      <c r="W756" s="506"/>
      <c r="X756" s="506"/>
      <c r="Y756" s="399"/>
      <c r="Z756" s="399"/>
      <c r="AA756" s="401"/>
      <c r="AB756" s="401"/>
      <c r="AC756" s="401"/>
      <c r="AD756" s="401"/>
      <c r="AE756" s="401"/>
      <c r="AF756" s="401"/>
    </row>
    <row r="757" ht="15.75" hidden="1" customHeight="1">
      <c r="A757" s="436">
        <v>8.0</v>
      </c>
      <c r="B757" s="436" t="s">
        <v>1491</v>
      </c>
      <c r="C757" s="572">
        <v>1.0</v>
      </c>
      <c r="D757" s="572"/>
      <c r="E757" s="572"/>
      <c r="F757" s="399"/>
      <c r="G757" s="399"/>
      <c r="H757" s="399" t="s">
        <v>776</v>
      </c>
      <c r="I757" s="399" t="s">
        <v>1429</v>
      </c>
      <c r="J757" s="471"/>
      <c r="K757" s="471">
        <v>0.0</v>
      </c>
      <c r="L757" s="471"/>
      <c r="M757" s="471"/>
      <c r="N757" s="471"/>
      <c r="O757" s="471"/>
      <c r="P757" s="471"/>
      <c r="Q757" s="471"/>
      <c r="R757" s="471"/>
      <c r="S757" s="471">
        <v>0.0</v>
      </c>
      <c r="T757" s="471">
        <v>0.0</v>
      </c>
      <c r="U757" s="471">
        <v>0.0</v>
      </c>
      <c r="V757" s="506"/>
      <c r="W757" s="506"/>
      <c r="X757" s="506">
        <v>0.0</v>
      </c>
      <c r="Y757" s="399"/>
      <c r="Z757" s="399"/>
      <c r="AA757" s="401"/>
      <c r="AB757" s="401"/>
      <c r="AC757" s="401"/>
      <c r="AD757" s="401"/>
      <c r="AE757" s="401"/>
      <c r="AF757" s="401"/>
    </row>
    <row r="758" ht="15.75" hidden="1" customHeight="1">
      <c r="A758" s="436">
        <v>8.0</v>
      </c>
      <c r="B758" s="436" t="s">
        <v>1491</v>
      </c>
      <c r="C758" s="572">
        <v>1.0</v>
      </c>
      <c r="D758" s="572"/>
      <c r="E758" s="572"/>
      <c r="F758" s="399"/>
      <c r="G758" s="399"/>
      <c r="H758" s="399" t="s">
        <v>776</v>
      </c>
      <c r="I758" s="399" t="s">
        <v>1430</v>
      </c>
      <c r="J758" s="471"/>
      <c r="K758" s="471"/>
      <c r="L758" s="471"/>
      <c r="M758" s="471"/>
      <c r="N758" s="471"/>
      <c r="O758" s="471"/>
      <c r="P758" s="471"/>
      <c r="Q758" s="471">
        <v>0.0</v>
      </c>
      <c r="R758" s="471"/>
      <c r="S758" s="471">
        <v>0.0</v>
      </c>
      <c r="T758" s="471">
        <v>0.0</v>
      </c>
      <c r="U758" s="471">
        <v>0.0</v>
      </c>
      <c r="V758" s="506"/>
      <c r="W758" s="506"/>
      <c r="X758" s="506"/>
      <c r="Y758" s="399"/>
      <c r="Z758" s="399"/>
      <c r="AA758" s="401"/>
      <c r="AB758" s="401"/>
      <c r="AC758" s="401"/>
      <c r="AD758" s="401"/>
      <c r="AE758" s="401"/>
      <c r="AF758" s="401"/>
    </row>
    <row r="759" ht="15.75" hidden="1" customHeight="1">
      <c r="A759" s="436">
        <v>8.0</v>
      </c>
      <c r="B759" s="436" t="s">
        <v>1491</v>
      </c>
      <c r="C759" s="572">
        <v>1.0</v>
      </c>
      <c r="D759" s="572"/>
      <c r="E759" s="572"/>
      <c r="F759" s="399"/>
      <c r="G759" s="399"/>
      <c r="H759" s="399" t="s">
        <v>776</v>
      </c>
      <c r="I759" s="399" t="s">
        <v>1496</v>
      </c>
      <c r="J759" s="471">
        <v>0.0</v>
      </c>
      <c r="K759" s="471"/>
      <c r="L759" s="471"/>
      <c r="M759" s="471"/>
      <c r="N759" s="471"/>
      <c r="O759" s="471"/>
      <c r="P759" s="471"/>
      <c r="Q759" s="471"/>
      <c r="R759" s="471"/>
      <c r="S759" s="471">
        <v>0.0</v>
      </c>
      <c r="T759" s="471">
        <v>0.0</v>
      </c>
      <c r="U759" s="471">
        <v>0.0</v>
      </c>
      <c r="V759" s="506"/>
      <c r="W759" s="506"/>
      <c r="X759" s="506"/>
      <c r="Y759" s="399"/>
      <c r="Z759" s="399"/>
      <c r="AA759" s="401"/>
      <c r="AB759" s="401"/>
      <c r="AC759" s="401"/>
      <c r="AD759" s="401"/>
      <c r="AE759" s="401"/>
      <c r="AF759" s="401"/>
    </row>
    <row r="760" ht="15.75" hidden="1" customHeight="1">
      <c r="A760" s="436">
        <v>8.0</v>
      </c>
      <c r="B760" s="436" t="s">
        <v>1491</v>
      </c>
      <c r="C760" s="572">
        <v>1.0</v>
      </c>
      <c r="D760" s="572"/>
      <c r="E760" s="572"/>
      <c r="F760" s="399"/>
      <c r="G760" s="399"/>
      <c r="H760" s="399"/>
      <c r="I760" s="399" t="s">
        <v>1432</v>
      </c>
      <c r="J760" s="471"/>
      <c r="K760" s="471"/>
      <c r="L760" s="471">
        <v>0.0</v>
      </c>
      <c r="M760" s="471"/>
      <c r="N760" s="471"/>
      <c r="O760" s="471"/>
      <c r="P760" s="471"/>
      <c r="Q760" s="471"/>
      <c r="R760" s="471"/>
      <c r="S760" s="471">
        <v>0.0</v>
      </c>
      <c r="T760" s="471">
        <v>0.0</v>
      </c>
      <c r="U760" s="471">
        <v>0.0</v>
      </c>
      <c r="V760" s="506"/>
      <c r="W760" s="506"/>
      <c r="X760" s="506"/>
      <c r="Y760" s="399"/>
      <c r="Z760" s="399"/>
      <c r="AA760" s="401"/>
      <c r="AB760" s="401"/>
      <c r="AC760" s="401"/>
      <c r="AD760" s="401"/>
      <c r="AE760" s="401"/>
      <c r="AF760" s="401"/>
    </row>
    <row r="761" ht="15.75" hidden="1" customHeight="1">
      <c r="A761" s="436"/>
      <c r="B761" s="399"/>
      <c r="C761" s="572"/>
      <c r="D761" s="572"/>
      <c r="E761" s="572"/>
      <c r="F761" s="399"/>
      <c r="G761" s="399"/>
      <c r="H761" s="399"/>
      <c r="I761" s="399"/>
      <c r="J761" s="471"/>
      <c r="K761" s="471"/>
      <c r="L761" s="471"/>
      <c r="M761" s="471"/>
      <c r="N761" s="471"/>
      <c r="O761" s="471"/>
      <c r="P761" s="471"/>
      <c r="Q761" s="471"/>
      <c r="R761" s="471"/>
      <c r="S761" s="471"/>
      <c r="T761" s="471"/>
      <c r="U761" s="471"/>
      <c r="V761" s="506"/>
      <c r="W761" s="506"/>
      <c r="X761" s="506"/>
      <c r="Y761" s="399"/>
      <c r="Z761" s="399"/>
      <c r="AA761" s="401"/>
      <c r="AB761" s="401"/>
      <c r="AC761" s="401"/>
      <c r="AD761" s="401"/>
      <c r="AE761" s="401"/>
      <c r="AF761" s="401"/>
    </row>
    <row r="762" ht="15.75" hidden="1" customHeight="1">
      <c r="A762" s="578"/>
      <c r="B762" s="413"/>
      <c r="C762" s="579"/>
      <c r="D762" s="579"/>
      <c r="E762" s="579"/>
      <c r="F762" s="413"/>
      <c r="G762" s="413"/>
      <c r="H762" s="413" t="s">
        <v>1497</v>
      </c>
      <c r="I762" s="413"/>
      <c r="J762" s="581">
        <v>0.0</v>
      </c>
      <c r="K762" s="581">
        <v>0.0</v>
      </c>
      <c r="L762" s="581">
        <v>0.0</v>
      </c>
      <c r="M762" s="581">
        <v>0.0</v>
      </c>
      <c r="N762" s="581">
        <v>0.0</v>
      </c>
      <c r="O762" s="581">
        <v>0.0</v>
      </c>
      <c r="P762" s="581">
        <v>0.0</v>
      </c>
      <c r="Q762" s="581">
        <v>0.0</v>
      </c>
      <c r="R762" s="581">
        <v>0.0</v>
      </c>
      <c r="S762" s="581">
        <v>0.0</v>
      </c>
      <c r="T762" s="581">
        <v>0.0</v>
      </c>
      <c r="U762" s="581">
        <v>0.0</v>
      </c>
      <c r="V762" s="582">
        <v>0.0</v>
      </c>
      <c r="W762" s="582">
        <v>0.0</v>
      </c>
      <c r="X762" s="582">
        <v>0.0</v>
      </c>
      <c r="Y762" s="413"/>
      <c r="Z762" s="413"/>
      <c r="AA762" s="419"/>
      <c r="AB762" s="419"/>
      <c r="AC762" s="419"/>
      <c r="AD762" s="419"/>
      <c r="AE762" s="419"/>
      <c r="AF762" s="419"/>
    </row>
    <row r="763" ht="15.75" hidden="1" customHeight="1">
      <c r="A763" s="436"/>
      <c r="B763" s="399"/>
      <c r="C763" s="572"/>
      <c r="D763" s="572"/>
      <c r="E763" s="572"/>
      <c r="F763" s="399"/>
      <c r="G763" s="399"/>
      <c r="H763" s="399"/>
      <c r="I763" s="399"/>
      <c r="J763" s="471"/>
      <c r="K763" s="471"/>
      <c r="L763" s="471"/>
      <c r="M763" s="471"/>
      <c r="N763" s="471"/>
      <c r="O763" s="471"/>
      <c r="P763" s="471"/>
      <c r="Q763" s="471"/>
      <c r="R763" s="471"/>
      <c r="S763" s="471"/>
      <c r="T763" s="471"/>
      <c r="U763" s="471"/>
      <c r="V763" s="506"/>
      <c r="W763" s="506"/>
      <c r="X763" s="506"/>
      <c r="Y763" s="399"/>
      <c r="Z763" s="399"/>
      <c r="AA763" s="401"/>
      <c r="AB763" s="401"/>
      <c r="AC763" s="401"/>
      <c r="AD763" s="401"/>
      <c r="AE763" s="401"/>
      <c r="AF763" s="401"/>
    </row>
    <row r="764" ht="15.75" customHeight="1">
      <c r="A764" s="436"/>
      <c r="B764" s="399"/>
      <c r="C764" s="572"/>
      <c r="D764" s="572"/>
      <c r="E764" s="572"/>
      <c r="F764" s="399"/>
      <c r="G764" s="399"/>
      <c r="H764" s="413" t="s">
        <v>1632</v>
      </c>
      <c r="I764" s="399"/>
      <c r="J764" s="581">
        <v>9448430.025350086</v>
      </c>
      <c r="K764" s="581">
        <v>4223216.328847205</v>
      </c>
      <c r="L764" s="581">
        <v>3066128.3658868824</v>
      </c>
      <c r="M764" s="581">
        <v>0.0</v>
      </c>
      <c r="N764" s="581">
        <v>0.0</v>
      </c>
      <c r="O764" s="581">
        <v>175708.1399594922</v>
      </c>
      <c r="P764" s="581">
        <v>2.5681914155333333E7</v>
      </c>
      <c r="Q764" s="581">
        <v>100828.57426508001</v>
      </c>
      <c r="R764" s="581">
        <v>1439752.3000000005</v>
      </c>
      <c r="S764" s="581">
        <v>4.413597788964208E7</v>
      </c>
      <c r="T764" s="581">
        <v>1.28163E7</v>
      </c>
      <c r="U764" s="581">
        <v>5.6952277889642075E7</v>
      </c>
      <c r="V764" s="582">
        <v>0.0</v>
      </c>
      <c r="W764" s="582">
        <v>375.1894135039157</v>
      </c>
      <c r="X764" s="582">
        <v>54838.56531529395</v>
      </c>
      <c r="Y764" s="399"/>
      <c r="Z764" s="399"/>
      <c r="AA764" s="401"/>
      <c r="AB764" s="401"/>
      <c r="AC764" s="401"/>
      <c r="AD764" s="401"/>
      <c r="AE764" s="401"/>
      <c r="AF764" s="401"/>
    </row>
    <row r="765" ht="15.75" customHeight="1">
      <c r="A765" s="436"/>
      <c r="B765" s="399"/>
      <c r="C765" s="572"/>
      <c r="D765" s="572"/>
      <c r="E765" s="572"/>
      <c r="F765" s="399"/>
      <c r="G765" s="399"/>
      <c r="H765" s="413"/>
      <c r="I765" s="399"/>
      <c r="J765" s="581"/>
      <c r="K765" s="581"/>
      <c r="L765" s="581"/>
      <c r="M765" s="581"/>
      <c r="N765" s="581"/>
      <c r="O765" s="581"/>
      <c r="P765" s="581"/>
      <c r="Q765" s="581"/>
      <c r="R765" s="581"/>
      <c r="S765" s="581"/>
      <c r="T765" s="581"/>
      <c r="U765" s="581"/>
      <c r="V765" s="582"/>
      <c r="W765" s="582"/>
      <c r="X765" s="582"/>
      <c r="Y765" s="399"/>
      <c r="Z765" s="399"/>
      <c r="AA765" s="401"/>
      <c r="AB765" s="401"/>
      <c r="AC765" s="401"/>
      <c r="AD765" s="401"/>
      <c r="AE765" s="401"/>
      <c r="AF765" s="401"/>
    </row>
    <row r="766" ht="15.75" customHeight="1">
      <c r="A766" s="436"/>
      <c r="B766" s="399"/>
      <c r="C766" s="572"/>
      <c r="D766" s="572"/>
      <c r="E766" s="572"/>
      <c r="F766" s="399"/>
      <c r="G766" s="399"/>
      <c r="H766" s="413" t="s">
        <v>1499</v>
      </c>
      <c r="I766" s="399"/>
      <c r="J766" s="581"/>
      <c r="K766" s="581"/>
      <c r="L766" s="581"/>
      <c r="M766" s="581"/>
      <c r="N766" s="581"/>
      <c r="O766" s="581"/>
      <c r="P766" s="581"/>
      <c r="Q766" s="581"/>
      <c r="R766" s="581"/>
      <c r="S766" s="581"/>
      <c r="T766" s="581"/>
      <c r="U766" s="581"/>
      <c r="V766" s="582"/>
      <c r="W766" s="582"/>
      <c r="X766" s="582"/>
      <c r="Y766" s="399"/>
      <c r="Z766" s="399"/>
      <c r="AA766" s="401"/>
      <c r="AB766" s="401"/>
      <c r="AC766" s="401"/>
      <c r="AD766" s="401"/>
      <c r="AE766" s="401"/>
      <c r="AF766" s="401"/>
    </row>
    <row r="767" ht="15.75" customHeight="1">
      <c r="A767" s="436"/>
      <c r="B767" s="399"/>
      <c r="C767" s="572"/>
      <c r="D767" s="572"/>
      <c r="E767" s="572"/>
      <c r="F767" s="399"/>
      <c r="G767" s="399"/>
      <c r="H767" s="413" t="s">
        <v>1394</v>
      </c>
      <c r="I767" s="399"/>
      <c r="J767" s="581"/>
      <c r="K767" s="581"/>
      <c r="L767" s="581"/>
      <c r="M767" s="581"/>
      <c r="N767" s="581"/>
      <c r="O767" s="581"/>
      <c r="P767" s="581"/>
      <c r="Q767" s="581"/>
      <c r="R767" s="581"/>
      <c r="S767" s="581"/>
      <c r="T767" s="581"/>
      <c r="U767" s="581"/>
      <c r="V767" s="582"/>
      <c r="W767" s="582"/>
      <c r="X767" s="582"/>
      <c r="Y767" s="399"/>
      <c r="Z767" s="399"/>
      <c r="AA767" s="401"/>
      <c r="AB767" s="401"/>
      <c r="AC767" s="401"/>
      <c r="AD767" s="401"/>
      <c r="AE767" s="401"/>
      <c r="AF767" s="401"/>
    </row>
    <row r="768" ht="15.75" customHeight="1">
      <c r="A768" s="436"/>
      <c r="B768" s="399"/>
      <c r="C768" s="572"/>
      <c r="D768" s="572"/>
      <c r="E768" s="572"/>
      <c r="F768" s="399"/>
      <c r="G768" s="399"/>
      <c r="H768" s="413"/>
      <c r="I768" s="413" t="s">
        <v>1506</v>
      </c>
      <c r="J768" s="414">
        <v>0.0</v>
      </c>
      <c r="K768" s="414">
        <v>0.0</v>
      </c>
      <c r="L768" s="414">
        <v>0.0</v>
      </c>
      <c r="M768" s="414">
        <v>0.0</v>
      </c>
      <c r="N768" s="414">
        <v>0.0</v>
      </c>
      <c r="O768" s="414">
        <v>0.0</v>
      </c>
      <c r="P768" s="414">
        <v>0.0</v>
      </c>
      <c r="Q768" s="414">
        <v>0.0</v>
      </c>
      <c r="R768" s="414">
        <v>0.0</v>
      </c>
      <c r="S768" s="414">
        <v>0.0</v>
      </c>
      <c r="T768" s="414">
        <v>0.0</v>
      </c>
      <c r="U768" s="414">
        <v>0.0</v>
      </c>
      <c r="V768" s="418">
        <v>0.0</v>
      </c>
      <c r="W768" s="418">
        <v>0.0</v>
      </c>
      <c r="X768" s="418">
        <v>0.0</v>
      </c>
      <c r="Y768" s="399"/>
      <c r="Z768" s="399"/>
      <c r="AA768" s="401"/>
      <c r="AB768" s="401"/>
      <c r="AC768" s="401"/>
      <c r="AD768" s="401"/>
      <c r="AE768" s="401"/>
      <c r="AF768" s="401"/>
    </row>
    <row r="769" ht="15.75" customHeight="1">
      <c r="A769" s="436"/>
      <c r="B769" s="399"/>
      <c r="C769" s="572"/>
      <c r="D769" s="572"/>
      <c r="E769" s="572"/>
      <c r="F769" s="399"/>
      <c r="G769" s="399"/>
      <c r="H769" s="399"/>
      <c r="I769" s="413" t="s">
        <v>1621</v>
      </c>
      <c r="J769" s="414">
        <v>0.0</v>
      </c>
      <c r="K769" s="414">
        <v>0.0</v>
      </c>
      <c r="L769" s="414">
        <v>0.0</v>
      </c>
      <c r="M769" s="414">
        <v>0.0</v>
      </c>
      <c r="N769" s="414">
        <v>0.0</v>
      </c>
      <c r="O769" s="414">
        <v>0.0</v>
      </c>
      <c r="P769" s="414">
        <v>0.0</v>
      </c>
      <c r="Q769" s="414">
        <v>0.0</v>
      </c>
      <c r="R769" s="414">
        <v>0.0</v>
      </c>
      <c r="S769" s="414">
        <v>0.0</v>
      </c>
      <c r="T769" s="414">
        <v>0.0</v>
      </c>
      <c r="U769" s="414">
        <v>0.0</v>
      </c>
      <c r="V769" s="418">
        <v>0.0</v>
      </c>
      <c r="W769" s="418">
        <v>0.0</v>
      </c>
      <c r="X769" s="418">
        <v>0.0</v>
      </c>
      <c r="Y769" s="399"/>
      <c r="Z769" s="399"/>
      <c r="AA769" s="401"/>
      <c r="AB769" s="401"/>
      <c r="AC769" s="401"/>
      <c r="AD769" s="401"/>
      <c r="AE769" s="401"/>
      <c r="AF769" s="401"/>
    </row>
    <row r="770" ht="15.75" customHeight="1">
      <c r="A770" s="436"/>
      <c r="B770" s="399"/>
      <c r="C770" s="572"/>
      <c r="D770" s="572"/>
      <c r="E770" s="572"/>
      <c r="F770" s="399"/>
      <c r="G770" s="399"/>
      <c r="H770" s="399"/>
      <c r="I770" s="413" t="s">
        <v>1633</v>
      </c>
      <c r="J770" s="414">
        <v>0.0</v>
      </c>
      <c r="K770" s="414">
        <v>3001256.066962919</v>
      </c>
      <c r="L770" s="414">
        <v>109979.51777777777</v>
      </c>
      <c r="M770" s="414">
        <v>0.0</v>
      </c>
      <c r="N770" s="414">
        <v>0.0</v>
      </c>
      <c r="O770" s="414">
        <v>175708.1399594922</v>
      </c>
      <c r="P770" s="414">
        <v>2.5681914155333333E7</v>
      </c>
      <c r="Q770" s="414">
        <v>0.0</v>
      </c>
      <c r="R770" s="414">
        <v>0.0</v>
      </c>
      <c r="S770" s="414">
        <v>2.8968857880033523E7</v>
      </c>
      <c r="T770" s="414">
        <v>1.0432E7</v>
      </c>
      <c r="U770" s="414">
        <v>3.940085788003352E7</v>
      </c>
      <c r="V770" s="418">
        <v>0.0</v>
      </c>
      <c r="W770" s="418">
        <v>375.1894135039157</v>
      </c>
      <c r="X770" s="418">
        <v>54838.56531529395</v>
      </c>
      <c r="Y770" s="399"/>
      <c r="Z770" s="399"/>
      <c r="AA770" s="401"/>
      <c r="AB770" s="401"/>
      <c r="AC770" s="401"/>
      <c r="AD770" s="401"/>
      <c r="AE770" s="401"/>
      <c r="AF770" s="401"/>
    </row>
    <row r="771" ht="15.75" customHeight="1">
      <c r="A771" s="436"/>
      <c r="B771" s="399"/>
      <c r="C771" s="572"/>
      <c r="D771" s="572"/>
      <c r="E771" s="572"/>
      <c r="F771" s="399"/>
      <c r="G771" s="399"/>
      <c r="H771" s="399"/>
      <c r="I771" s="413"/>
      <c r="J771" s="581"/>
      <c r="K771" s="581"/>
      <c r="L771" s="581"/>
      <c r="M771" s="581"/>
      <c r="N771" s="581"/>
      <c r="O771" s="581"/>
      <c r="P771" s="581"/>
      <c r="Q771" s="581"/>
      <c r="R771" s="581"/>
      <c r="S771" s="581"/>
      <c r="T771" s="581"/>
      <c r="U771" s="581"/>
      <c r="V771" s="582"/>
      <c r="W771" s="582"/>
      <c r="X771" s="582"/>
      <c r="Y771" s="399"/>
      <c r="Z771" s="399"/>
      <c r="AA771" s="401"/>
      <c r="AB771" s="401"/>
      <c r="AC771" s="401"/>
      <c r="AD771" s="401"/>
      <c r="AE771" s="401"/>
      <c r="AF771" s="401"/>
    </row>
    <row r="772" ht="15.75" customHeight="1">
      <c r="A772" s="436"/>
      <c r="B772" s="399"/>
      <c r="C772" s="572"/>
      <c r="D772" s="572"/>
      <c r="E772" s="572"/>
      <c r="F772" s="399"/>
      <c r="G772" s="399"/>
      <c r="H772" s="413" t="s">
        <v>1508</v>
      </c>
      <c r="I772" s="413"/>
      <c r="J772" s="581"/>
      <c r="K772" s="581"/>
      <c r="L772" s="581"/>
      <c r="M772" s="581"/>
      <c r="N772" s="581"/>
      <c r="O772" s="581"/>
      <c r="P772" s="581"/>
      <c r="Q772" s="581"/>
      <c r="R772" s="581"/>
      <c r="S772" s="581"/>
      <c r="T772" s="581"/>
      <c r="U772" s="581"/>
      <c r="V772" s="582"/>
      <c r="W772" s="582"/>
      <c r="X772" s="582"/>
      <c r="Y772" s="399"/>
      <c r="Z772" s="399"/>
      <c r="AA772" s="401"/>
      <c r="AB772" s="401"/>
      <c r="AC772" s="401"/>
      <c r="AD772" s="401"/>
      <c r="AE772" s="401"/>
      <c r="AF772" s="401"/>
    </row>
    <row r="773" ht="15.75" customHeight="1">
      <c r="A773" s="436"/>
      <c r="B773" s="399"/>
      <c r="C773" s="572"/>
      <c r="D773" s="572"/>
      <c r="E773" s="572"/>
      <c r="F773" s="399"/>
      <c r="G773" s="399"/>
      <c r="H773" s="413" t="s">
        <v>1394</v>
      </c>
      <c r="I773" s="399"/>
      <c r="J773" s="581"/>
      <c r="K773" s="581"/>
      <c r="L773" s="581"/>
      <c r="M773" s="581"/>
      <c r="N773" s="581"/>
      <c r="O773" s="581"/>
      <c r="P773" s="581"/>
      <c r="Q773" s="581"/>
      <c r="R773" s="581"/>
      <c r="S773" s="581"/>
      <c r="T773" s="581"/>
      <c r="U773" s="581"/>
      <c r="V773" s="582"/>
      <c r="W773" s="582"/>
      <c r="X773" s="582"/>
      <c r="Y773" s="399"/>
      <c r="Z773" s="399"/>
      <c r="AA773" s="401"/>
      <c r="AB773" s="401"/>
      <c r="AC773" s="401"/>
      <c r="AD773" s="401"/>
      <c r="AE773" s="401"/>
      <c r="AF773" s="401"/>
    </row>
    <row r="774" ht="15.75" customHeight="1">
      <c r="A774" s="436"/>
      <c r="B774" s="399"/>
      <c r="C774" s="572"/>
      <c r="D774" s="572"/>
      <c r="E774" s="572"/>
      <c r="F774" s="399"/>
      <c r="G774" s="399"/>
      <c r="H774" s="413"/>
      <c r="I774" s="413" t="s">
        <v>1506</v>
      </c>
      <c r="J774" s="414">
        <v>0.0</v>
      </c>
      <c r="K774" s="414">
        <v>0.0</v>
      </c>
      <c r="L774" s="414">
        <v>0.0</v>
      </c>
      <c r="M774" s="414">
        <v>0.0</v>
      </c>
      <c r="N774" s="414">
        <v>0.0</v>
      </c>
      <c r="O774" s="414">
        <v>0.0</v>
      </c>
      <c r="P774" s="414">
        <v>0.0</v>
      </c>
      <c r="Q774" s="414">
        <v>0.0</v>
      </c>
      <c r="R774" s="414">
        <v>0.0</v>
      </c>
      <c r="S774" s="414">
        <v>0.0</v>
      </c>
      <c r="T774" s="414">
        <v>0.0</v>
      </c>
      <c r="U774" s="414">
        <v>0.0</v>
      </c>
      <c r="V774" s="418">
        <v>0.0</v>
      </c>
      <c r="W774" s="418">
        <v>0.0</v>
      </c>
      <c r="X774" s="418">
        <v>0.0</v>
      </c>
      <c r="Y774" s="399"/>
      <c r="Z774" s="399"/>
      <c r="AA774" s="401"/>
      <c r="AB774" s="401"/>
      <c r="AC774" s="401"/>
      <c r="AD774" s="401"/>
      <c r="AE774" s="401"/>
      <c r="AF774" s="401"/>
    </row>
    <row r="775" ht="15.75" customHeight="1">
      <c r="A775" s="436"/>
      <c r="B775" s="399"/>
      <c r="C775" s="572"/>
      <c r="D775" s="572"/>
      <c r="E775" s="572"/>
      <c r="F775" s="399"/>
      <c r="G775" s="399"/>
      <c r="H775" s="399"/>
      <c r="I775" s="413" t="s">
        <v>1621</v>
      </c>
      <c r="J775" s="414">
        <v>0.0</v>
      </c>
      <c r="K775" s="414">
        <v>0.0</v>
      </c>
      <c r="L775" s="414">
        <v>0.0</v>
      </c>
      <c r="M775" s="414">
        <v>0.0</v>
      </c>
      <c r="N775" s="414">
        <v>0.0</v>
      </c>
      <c r="O775" s="414">
        <v>0.0</v>
      </c>
      <c r="P775" s="414">
        <v>0.0</v>
      </c>
      <c r="Q775" s="414">
        <v>0.0</v>
      </c>
      <c r="R775" s="414">
        <v>0.0</v>
      </c>
      <c r="S775" s="414">
        <v>0.0</v>
      </c>
      <c r="T775" s="414">
        <v>0.0</v>
      </c>
      <c r="U775" s="414">
        <v>0.0</v>
      </c>
      <c r="V775" s="418">
        <v>0.0</v>
      </c>
      <c r="W775" s="418">
        <v>0.0</v>
      </c>
      <c r="X775" s="418">
        <v>0.0</v>
      </c>
      <c r="Y775" s="399"/>
      <c r="Z775" s="399"/>
      <c r="AA775" s="401"/>
      <c r="AB775" s="401"/>
      <c r="AC775" s="401"/>
      <c r="AD775" s="401"/>
      <c r="AE775" s="401"/>
      <c r="AF775" s="401"/>
    </row>
    <row r="776" ht="15.75" customHeight="1">
      <c r="A776" s="436"/>
      <c r="B776" s="399"/>
      <c r="C776" s="572"/>
      <c r="D776" s="572"/>
      <c r="E776" s="572"/>
      <c r="F776" s="399"/>
      <c r="G776" s="399"/>
      <c r="H776" s="399"/>
      <c r="I776" s="413" t="s">
        <v>1633</v>
      </c>
      <c r="J776" s="414">
        <v>9448430.025350086</v>
      </c>
      <c r="K776" s="414">
        <v>1221960.2618842856</v>
      </c>
      <c r="L776" s="414">
        <v>2956148.8481091047</v>
      </c>
      <c r="M776" s="414">
        <v>0.0</v>
      </c>
      <c r="N776" s="414">
        <v>0.0</v>
      </c>
      <c r="O776" s="414">
        <v>0.0</v>
      </c>
      <c r="P776" s="414">
        <v>0.0</v>
      </c>
      <c r="Q776" s="414">
        <v>100828.57426508001</v>
      </c>
      <c r="R776" s="414">
        <v>1439752.3000000005</v>
      </c>
      <c r="S776" s="414">
        <v>1.5167120009608557E7</v>
      </c>
      <c r="T776" s="414">
        <v>2384300.0</v>
      </c>
      <c r="U776" s="414">
        <v>1.7551420009608556E7</v>
      </c>
      <c r="V776" s="418">
        <v>0.0</v>
      </c>
      <c r="W776" s="418">
        <v>0.0</v>
      </c>
      <c r="X776" s="418">
        <v>0.0</v>
      </c>
      <c r="Y776" s="399"/>
      <c r="Z776" s="399"/>
      <c r="AA776" s="401"/>
      <c r="AB776" s="401"/>
      <c r="AC776" s="401"/>
      <c r="AD776" s="401"/>
      <c r="AE776" s="401"/>
      <c r="AF776" s="401"/>
    </row>
    <row r="777" ht="15.75" customHeight="1">
      <c r="A777" s="436"/>
      <c r="B777" s="399"/>
      <c r="C777" s="572"/>
      <c r="D777" s="572"/>
      <c r="E777" s="572"/>
      <c r="F777" s="399"/>
      <c r="G777" s="399"/>
      <c r="H777" s="399"/>
      <c r="I777" s="413"/>
      <c r="J777" s="581"/>
      <c r="K777" s="581"/>
      <c r="L777" s="581"/>
      <c r="M777" s="581"/>
      <c r="N777" s="581"/>
      <c r="O777" s="581"/>
      <c r="P777" s="581"/>
      <c r="Q777" s="581"/>
      <c r="R777" s="581"/>
      <c r="S777" s="581"/>
      <c r="T777" s="581"/>
      <c r="U777" s="581"/>
      <c r="V777" s="582"/>
      <c r="W777" s="582"/>
      <c r="X777" s="582"/>
      <c r="Y777" s="399"/>
      <c r="Z777" s="399"/>
      <c r="AA777" s="401"/>
      <c r="AB777" s="401"/>
      <c r="AC777" s="401"/>
      <c r="AD777" s="401"/>
      <c r="AE777" s="401"/>
      <c r="AF777" s="401"/>
    </row>
    <row r="778" ht="15.75" customHeight="1">
      <c r="A778" s="436"/>
      <c r="B778" s="399"/>
      <c r="C778" s="572"/>
      <c r="D778" s="572"/>
      <c r="E778" s="572"/>
      <c r="F778" s="399"/>
      <c r="G778" s="399"/>
      <c r="H778" s="413" t="s">
        <v>1509</v>
      </c>
      <c r="I778" s="399"/>
      <c r="J778" s="581"/>
      <c r="K778" s="581"/>
      <c r="L778" s="581"/>
      <c r="M778" s="581"/>
      <c r="N778" s="581"/>
      <c r="O778" s="581"/>
      <c r="P778" s="581"/>
      <c r="Q778" s="581"/>
      <c r="R778" s="581"/>
      <c r="S778" s="581"/>
      <c r="T778" s="581"/>
      <c r="U778" s="581"/>
      <c r="V778" s="582"/>
      <c r="W778" s="582"/>
      <c r="X778" s="582"/>
      <c r="Y778" s="399"/>
      <c r="Z778" s="399"/>
      <c r="AA778" s="401"/>
      <c r="AB778" s="401"/>
      <c r="AC778" s="401"/>
      <c r="AD778" s="401"/>
      <c r="AE778" s="401"/>
      <c r="AF778" s="401"/>
    </row>
    <row r="779" ht="15.75" customHeight="1">
      <c r="A779" s="436"/>
      <c r="B779" s="399"/>
      <c r="C779" s="572"/>
      <c r="D779" s="572"/>
      <c r="E779" s="572"/>
      <c r="F779" s="399"/>
      <c r="G779" s="399"/>
      <c r="H779" s="413"/>
      <c r="I779" s="413" t="s">
        <v>1506</v>
      </c>
      <c r="J779" s="581">
        <v>0.0</v>
      </c>
      <c r="K779" s="581">
        <v>0.0</v>
      </c>
      <c r="L779" s="581">
        <v>0.0</v>
      </c>
      <c r="M779" s="581">
        <v>0.0</v>
      </c>
      <c r="N779" s="581">
        <v>0.0</v>
      </c>
      <c r="O779" s="581">
        <v>0.0</v>
      </c>
      <c r="P779" s="581">
        <v>0.0</v>
      </c>
      <c r="Q779" s="581">
        <v>0.0</v>
      </c>
      <c r="R779" s="581">
        <v>0.0</v>
      </c>
      <c r="S779" s="581">
        <v>0.0</v>
      </c>
      <c r="T779" s="581">
        <v>0.0</v>
      </c>
      <c r="U779" s="581">
        <v>0.0</v>
      </c>
      <c r="V779" s="582">
        <v>0.0</v>
      </c>
      <c r="W779" s="582">
        <v>0.0</v>
      </c>
      <c r="X779" s="582">
        <v>0.0</v>
      </c>
      <c r="Y779" s="399"/>
      <c r="Z779" s="399"/>
      <c r="AA779" s="401"/>
      <c r="AB779" s="401"/>
      <c r="AC779" s="401"/>
      <c r="AD779" s="401"/>
      <c r="AE779" s="401"/>
      <c r="AF779" s="401"/>
    </row>
    <row r="780" ht="15.75" customHeight="1">
      <c r="A780" s="436"/>
      <c r="B780" s="399"/>
      <c r="C780" s="572"/>
      <c r="D780" s="572"/>
      <c r="E780" s="572"/>
      <c r="F780" s="399"/>
      <c r="G780" s="399"/>
      <c r="H780" s="399"/>
      <c r="I780" s="413" t="s">
        <v>1622</v>
      </c>
      <c r="J780" s="581">
        <v>0.0</v>
      </c>
      <c r="K780" s="581">
        <v>0.0</v>
      </c>
      <c r="L780" s="581">
        <v>0.0</v>
      </c>
      <c r="M780" s="581">
        <v>0.0</v>
      </c>
      <c r="N780" s="581">
        <v>0.0</v>
      </c>
      <c r="O780" s="581">
        <v>0.0</v>
      </c>
      <c r="P780" s="581">
        <v>0.0</v>
      </c>
      <c r="Q780" s="581">
        <v>0.0</v>
      </c>
      <c r="R780" s="581">
        <v>0.0</v>
      </c>
      <c r="S780" s="581">
        <v>0.0</v>
      </c>
      <c r="T780" s="581">
        <v>0.0</v>
      </c>
      <c r="U780" s="581">
        <v>0.0</v>
      </c>
      <c r="V780" s="582">
        <v>0.0</v>
      </c>
      <c r="W780" s="582">
        <v>0.0</v>
      </c>
      <c r="X780" s="582">
        <v>0.0</v>
      </c>
      <c r="Y780" s="399"/>
      <c r="Z780" s="399"/>
      <c r="AA780" s="401"/>
      <c r="AB780" s="401"/>
      <c r="AC780" s="401"/>
      <c r="AD780" s="401"/>
      <c r="AE780" s="401"/>
      <c r="AF780" s="401"/>
    </row>
    <row r="781" ht="15.75" customHeight="1">
      <c r="A781" s="436"/>
      <c r="B781" s="399"/>
      <c r="C781" s="572"/>
      <c r="D781" s="572"/>
      <c r="E781" s="572"/>
      <c r="F781" s="399"/>
      <c r="G781" s="399"/>
      <c r="H781" s="399"/>
      <c r="I781" s="413" t="s">
        <v>1634</v>
      </c>
      <c r="J781" s="581">
        <v>9448430.025350086</v>
      </c>
      <c r="K781" s="581">
        <v>4223216.328847205</v>
      </c>
      <c r="L781" s="581">
        <v>3066128.3658868824</v>
      </c>
      <c r="M781" s="581">
        <v>0.0</v>
      </c>
      <c r="N781" s="581">
        <v>0.0</v>
      </c>
      <c r="O781" s="581">
        <v>175708.1399594922</v>
      </c>
      <c r="P781" s="581">
        <v>2.5681914155333333E7</v>
      </c>
      <c r="Q781" s="581">
        <v>100828.57426508001</v>
      </c>
      <c r="R781" s="581">
        <v>1439752.3000000005</v>
      </c>
      <c r="S781" s="581">
        <v>4.413597788964208E7</v>
      </c>
      <c r="T781" s="581">
        <v>1.28163E7</v>
      </c>
      <c r="U781" s="581">
        <v>5.6952277889642075E7</v>
      </c>
      <c r="V781" s="582">
        <v>0.0</v>
      </c>
      <c r="W781" s="582">
        <v>375.1894135039157</v>
      </c>
      <c r="X781" s="582">
        <v>54838.56531529395</v>
      </c>
      <c r="Y781" s="399"/>
      <c r="Z781" s="399"/>
      <c r="AA781" s="401"/>
      <c r="AB781" s="401"/>
      <c r="AC781" s="401"/>
      <c r="AD781" s="401"/>
      <c r="AE781" s="401"/>
      <c r="AF781" s="401"/>
    </row>
    <row r="782" ht="15.75" customHeight="1">
      <c r="A782" s="436"/>
      <c r="B782" s="399"/>
      <c r="C782" s="572"/>
      <c r="D782" s="572"/>
      <c r="E782" s="572"/>
      <c r="F782" s="399"/>
      <c r="G782" s="399"/>
      <c r="H782" s="413"/>
      <c r="I782" s="399"/>
      <c r="J782" s="471"/>
      <c r="K782" s="471"/>
      <c r="L782" s="471"/>
      <c r="M782" s="471"/>
      <c r="N782" s="471"/>
      <c r="O782" s="471"/>
      <c r="P782" s="471"/>
      <c r="Q782" s="471"/>
      <c r="R782" s="471"/>
      <c r="S782" s="471"/>
      <c r="T782" s="471"/>
      <c r="U782" s="471"/>
      <c r="V782" s="506"/>
      <c r="W782" s="506"/>
      <c r="X782" s="506"/>
      <c r="Y782" s="399"/>
      <c r="Z782" s="399"/>
      <c r="AA782" s="401"/>
      <c r="AB782" s="401"/>
      <c r="AC782" s="401"/>
      <c r="AD782" s="401"/>
      <c r="AE782" s="401"/>
      <c r="AF782" s="401"/>
    </row>
    <row r="783" ht="15.75" customHeight="1">
      <c r="A783" s="436"/>
      <c r="B783" s="399"/>
      <c r="C783" s="572"/>
      <c r="D783" s="572"/>
      <c r="E783" s="572"/>
      <c r="F783" s="399"/>
      <c r="G783" s="399"/>
      <c r="H783" s="413"/>
      <c r="I783" s="399"/>
      <c r="J783" s="471"/>
      <c r="K783" s="471"/>
      <c r="L783" s="471"/>
      <c r="M783" s="471"/>
      <c r="N783" s="471"/>
      <c r="O783" s="471"/>
      <c r="P783" s="471"/>
      <c r="Q783" s="471"/>
      <c r="R783" s="471"/>
      <c r="S783" s="471"/>
      <c r="T783" s="471"/>
      <c r="U783" s="471"/>
      <c r="V783" s="506"/>
      <c r="W783" s="506"/>
      <c r="X783" s="506"/>
      <c r="Y783" s="399"/>
      <c r="Z783" s="399"/>
      <c r="AA783" s="401"/>
      <c r="AB783" s="401"/>
      <c r="AC783" s="401"/>
      <c r="AD783" s="401"/>
      <c r="AE783" s="401"/>
      <c r="AF783" s="401"/>
    </row>
    <row r="784" ht="15.75" hidden="1" customHeight="1">
      <c r="A784" s="413" t="s">
        <v>1635</v>
      </c>
      <c r="B784" s="399"/>
      <c r="C784" s="572"/>
      <c r="D784" s="572"/>
      <c r="E784" s="572"/>
      <c r="F784" s="399"/>
      <c r="G784" s="399"/>
      <c r="H784" s="413"/>
      <c r="I784" s="399"/>
      <c r="J784" s="471"/>
      <c r="K784" s="471"/>
      <c r="L784" s="471"/>
      <c r="M784" s="471"/>
      <c r="N784" s="471"/>
      <c r="O784" s="471"/>
      <c r="P784" s="471"/>
      <c r="Q784" s="471"/>
      <c r="R784" s="471"/>
      <c r="S784" s="471"/>
      <c r="T784" s="471"/>
      <c r="U784" s="471"/>
      <c r="V784" s="506"/>
      <c r="W784" s="506"/>
      <c r="X784" s="506"/>
      <c r="Y784" s="399"/>
      <c r="Z784" s="399"/>
      <c r="AA784" s="401"/>
      <c r="AB784" s="401"/>
      <c r="AC784" s="401"/>
      <c r="AD784" s="401"/>
      <c r="AE784" s="401"/>
      <c r="AF784" s="401"/>
    </row>
    <row r="785" ht="15.75" hidden="1" customHeight="1">
      <c r="A785" s="436"/>
      <c r="B785" s="399"/>
      <c r="C785" s="572"/>
      <c r="D785" s="572"/>
      <c r="E785" s="572"/>
      <c r="F785" s="399"/>
      <c r="G785" s="399"/>
      <c r="H785" s="413" t="s">
        <v>1406</v>
      </c>
      <c r="I785" s="399"/>
      <c r="J785" s="471"/>
      <c r="K785" s="471"/>
      <c r="L785" s="471"/>
      <c r="M785" s="471"/>
      <c r="N785" s="471"/>
      <c r="O785" s="471"/>
      <c r="P785" s="471"/>
      <c r="Q785" s="471"/>
      <c r="R785" s="471"/>
      <c r="S785" s="471"/>
      <c r="T785" s="471"/>
      <c r="U785" s="471"/>
      <c r="V785" s="506"/>
      <c r="W785" s="506"/>
      <c r="X785" s="506"/>
      <c r="Y785" s="399"/>
      <c r="Z785" s="399"/>
      <c r="AA785" s="401"/>
      <c r="AB785" s="401"/>
      <c r="AC785" s="401"/>
      <c r="AD785" s="401"/>
      <c r="AE785" s="401"/>
      <c r="AF785" s="401"/>
    </row>
    <row r="786" ht="15.75" hidden="1" customHeight="1">
      <c r="A786" s="436"/>
      <c r="B786" s="399"/>
      <c r="C786" s="572"/>
      <c r="D786" s="572"/>
      <c r="E786" s="572"/>
      <c r="F786" s="399"/>
      <c r="G786" s="399"/>
      <c r="H786" s="399"/>
      <c r="I786" s="399"/>
      <c r="J786" s="471"/>
      <c r="K786" s="471"/>
      <c r="L786" s="471"/>
      <c r="M786" s="471"/>
      <c r="N786" s="471"/>
      <c r="O786" s="471"/>
      <c r="P786" s="471"/>
      <c r="Q786" s="471"/>
      <c r="R786" s="471"/>
      <c r="S786" s="471"/>
      <c r="T786" s="471"/>
      <c r="U786" s="471"/>
      <c r="V786" s="506"/>
      <c r="W786" s="506"/>
      <c r="X786" s="506"/>
      <c r="Y786" s="399"/>
      <c r="Z786" s="399"/>
      <c r="AA786" s="401"/>
      <c r="AB786" s="401"/>
      <c r="AC786" s="401"/>
      <c r="AD786" s="401"/>
      <c r="AE786" s="401"/>
      <c r="AF786" s="401"/>
    </row>
    <row r="787" ht="15.75" hidden="1" customHeight="1">
      <c r="A787" s="436"/>
      <c r="B787" s="436"/>
      <c r="C787" s="572"/>
      <c r="D787" s="572"/>
      <c r="E787" s="572"/>
      <c r="F787" s="399"/>
      <c r="G787" s="399"/>
      <c r="H787" s="399"/>
      <c r="I787" s="399"/>
      <c r="J787" s="471"/>
      <c r="K787" s="471"/>
      <c r="L787" s="471"/>
      <c r="M787" s="471"/>
      <c r="N787" s="471"/>
      <c r="O787" s="471"/>
      <c r="P787" s="471"/>
      <c r="Q787" s="471"/>
      <c r="R787" s="471"/>
      <c r="S787" s="471">
        <v>0.0</v>
      </c>
      <c r="T787" s="471">
        <v>0.0</v>
      </c>
      <c r="U787" s="471">
        <v>0.0</v>
      </c>
      <c r="V787" s="506"/>
      <c r="W787" s="506"/>
      <c r="X787" s="506"/>
      <c r="Y787" s="399"/>
      <c r="Z787" s="399"/>
      <c r="AA787" s="401"/>
      <c r="AB787" s="401"/>
      <c r="AC787" s="401"/>
      <c r="AD787" s="401"/>
      <c r="AE787" s="401"/>
      <c r="AF787" s="401"/>
    </row>
    <row r="788" ht="15.75" hidden="1" customHeight="1">
      <c r="A788" s="436"/>
      <c r="B788" s="399"/>
      <c r="C788" s="572"/>
      <c r="D788" s="572"/>
      <c r="E788" s="572"/>
      <c r="F788" s="399"/>
      <c r="G788" s="399"/>
      <c r="H788" s="399"/>
      <c r="I788" s="399"/>
      <c r="J788" s="471"/>
      <c r="K788" s="471"/>
      <c r="L788" s="471"/>
      <c r="M788" s="471"/>
      <c r="N788" s="471"/>
      <c r="O788" s="471"/>
      <c r="P788" s="471"/>
      <c r="Q788" s="471"/>
      <c r="R788" s="471"/>
      <c r="S788" s="471"/>
      <c r="T788" s="471"/>
      <c r="U788" s="471"/>
      <c r="V788" s="506"/>
      <c r="W788" s="506"/>
      <c r="X788" s="506"/>
      <c r="Y788" s="399"/>
      <c r="Z788" s="399"/>
      <c r="AA788" s="401"/>
      <c r="AB788" s="401"/>
      <c r="AC788" s="401"/>
      <c r="AD788" s="401"/>
      <c r="AE788" s="401"/>
      <c r="AF788" s="401"/>
    </row>
    <row r="789" ht="15.75" hidden="1" customHeight="1">
      <c r="A789" s="436"/>
      <c r="B789" s="399"/>
      <c r="C789" s="572"/>
      <c r="D789" s="572"/>
      <c r="E789" s="572"/>
      <c r="F789" s="399"/>
      <c r="G789" s="399"/>
      <c r="H789" s="580" t="s">
        <v>1422</v>
      </c>
      <c r="I789" s="577"/>
      <c r="J789" s="471"/>
      <c r="K789" s="471"/>
      <c r="L789" s="471"/>
      <c r="M789" s="471"/>
      <c r="N789" s="471"/>
      <c r="O789" s="471"/>
      <c r="P789" s="471"/>
      <c r="Q789" s="471"/>
      <c r="R789" s="471"/>
      <c r="S789" s="471"/>
      <c r="T789" s="471"/>
      <c r="U789" s="471"/>
      <c r="V789" s="506"/>
      <c r="W789" s="506"/>
      <c r="X789" s="506"/>
      <c r="Y789" s="399"/>
      <c r="Z789" s="399"/>
      <c r="AA789" s="401"/>
      <c r="AB789" s="401"/>
      <c r="AC789" s="401"/>
      <c r="AD789" s="401"/>
      <c r="AE789" s="401"/>
      <c r="AF789" s="401"/>
    </row>
    <row r="790" ht="15.75" hidden="1" customHeight="1">
      <c r="A790" s="436"/>
      <c r="B790" s="399"/>
      <c r="C790" s="572"/>
      <c r="D790" s="572"/>
      <c r="E790" s="572"/>
      <c r="F790" s="399"/>
      <c r="G790" s="399"/>
      <c r="H790" s="577"/>
      <c r="I790" s="577"/>
      <c r="J790" s="471"/>
      <c r="K790" s="471"/>
      <c r="L790" s="471"/>
      <c r="M790" s="471"/>
      <c r="N790" s="471"/>
      <c r="O790" s="471"/>
      <c r="P790" s="471"/>
      <c r="Q790" s="471"/>
      <c r="R790" s="471"/>
      <c r="S790" s="471"/>
      <c r="T790" s="471"/>
      <c r="U790" s="471"/>
      <c r="V790" s="506"/>
      <c r="W790" s="506"/>
      <c r="X790" s="506"/>
      <c r="Y790" s="399"/>
      <c r="Z790" s="399"/>
      <c r="AA790" s="401"/>
      <c r="AB790" s="401"/>
      <c r="AC790" s="401"/>
      <c r="AD790" s="401"/>
      <c r="AE790" s="401"/>
      <c r="AF790" s="401"/>
    </row>
    <row r="791" ht="15.75" hidden="1" customHeight="1">
      <c r="A791" s="436">
        <v>9.0</v>
      </c>
      <c r="B791" s="436" t="s">
        <v>1423</v>
      </c>
      <c r="C791" s="572">
        <v>1.0</v>
      </c>
      <c r="D791" s="572"/>
      <c r="E791" s="572"/>
      <c r="F791" s="399"/>
      <c r="G791" s="399"/>
      <c r="H791" s="577"/>
      <c r="I791" s="399" t="s">
        <v>1424</v>
      </c>
      <c r="J791" s="471">
        <v>0.0</v>
      </c>
      <c r="K791" s="471"/>
      <c r="L791" s="471"/>
      <c r="M791" s="471"/>
      <c r="N791" s="471"/>
      <c r="O791" s="471"/>
      <c r="P791" s="471"/>
      <c r="Q791" s="471"/>
      <c r="R791" s="471"/>
      <c r="S791" s="471">
        <v>0.0</v>
      </c>
      <c r="T791" s="471">
        <v>0.0</v>
      </c>
      <c r="U791" s="471">
        <v>0.0</v>
      </c>
      <c r="V791" s="506">
        <v>0.0</v>
      </c>
      <c r="W791" s="506"/>
      <c r="X791" s="506"/>
      <c r="Y791" s="399"/>
      <c r="Z791" s="399"/>
      <c r="AA791" s="401"/>
      <c r="AB791" s="401"/>
      <c r="AC791" s="401"/>
      <c r="AD791" s="401"/>
      <c r="AE791" s="401"/>
      <c r="AF791" s="401"/>
    </row>
    <row r="792" ht="15.75" hidden="1" customHeight="1">
      <c r="A792" s="436">
        <v>9.0</v>
      </c>
      <c r="B792" s="436" t="s">
        <v>1423</v>
      </c>
      <c r="C792" s="572">
        <v>1.0</v>
      </c>
      <c r="D792" s="572"/>
      <c r="E792" s="572"/>
      <c r="F792" s="399"/>
      <c r="G792" s="399"/>
      <c r="H792" s="577"/>
      <c r="I792" s="399" t="s">
        <v>1425</v>
      </c>
      <c r="J792" s="471">
        <v>0.0</v>
      </c>
      <c r="K792" s="471"/>
      <c r="L792" s="471"/>
      <c r="M792" s="471"/>
      <c r="N792" s="471"/>
      <c r="O792" s="471"/>
      <c r="P792" s="471"/>
      <c r="Q792" s="471"/>
      <c r="R792" s="471"/>
      <c r="S792" s="471">
        <v>0.0</v>
      </c>
      <c r="T792" s="471">
        <v>0.0</v>
      </c>
      <c r="U792" s="471">
        <v>0.0</v>
      </c>
      <c r="V792" s="506">
        <v>0.0</v>
      </c>
      <c r="W792" s="506"/>
      <c r="X792" s="506"/>
      <c r="Y792" s="399"/>
      <c r="Z792" s="399"/>
      <c r="AA792" s="401"/>
      <c r="AB792" s="401"/>
      <c r="AC792" s="401"/>
      <c r="AD792" s="401"/>
      <c r="AE792" s="401"/>
      <c r="AF792" s="401"/>
    </row>
    <row r="793" ht="15.75" hidden="1" customHeight="1">
      <c r="A793" s="436">
        <v>9.0</v>
      </c>
      <c r="B793" s="436" t="s">
        <v>1423</v>
      </c>
      <c r="C793" s="572">
        <v>1.0</v>
      </c>
      <c r="D793" s="572"/>
      <c r="E793" s="572"/>
      <c r="F793" s="399"/>
      <c r="G793" s="399"/>
      <c r="H793" s="399"/>
      <c r="I793" s="399" t="s">
        <v>1426</v>
      </c>
      <c r="J793" s="471"/>
      <c r="K793" s="471"/>
      <c r="L793" s="471"/>
      <c r="M793" s="471"/>
      <c r="N793" s="471"/>
      <c r="O793" s="471"/>
      <c r="P793" s="471"/>
      <c r="Q793" s="471"/>
      <c r="R793" s="471">
        <v>0.0</v>
      </c>
      <c r="S793" s="471">
        <v>0.0</v>
      </c>
      <c r="T793" s="471">
        <v>0.0</v>
      </c>
      <c r="U793" s="471">
        <v>0.0</v>
      </c>
      <c r="V793" s="506"/>
      <c r="W793" s="506"/>
      <c r="X793" s="506"/>
      <c r="Y793" s="399"/>
      <c r="Z793" s="399"/>
      <c r="AA793" s="401"/>
      <c r="AB793" s="401"/>
      <c r="AC793" s="401"/>
      <c r="AD793" s="401"/>
      <c r="AE793" s="401"/>
      <c r="AF793" s="401"/>
    </row>
    <row r="794" ht="15.75" hidden="1" customHeight="1">
      <c r="A794" s="436">
        <v>9.0</v>
      </c>
      <c r="B794" s="436" t="s">
        <v>1423</v>
      </c>
      <c r="C794" s="572">
        <v>1.0</v>
      </c>
      <c r="D794" s="572"/>
      <c r="E794" s="572"/>
      <c r="F794" s="399"/>
      <c r="G794" s="399"/>
      <c r="H794" s="399"/>
      <c r="I794" s="399" t="s">
        <v>1427</v>
      </c>
      <c r="J794" s="471"/>
      <c r="K794" s="471"/>
      <c r="L794" s="471"/>
      <c r="M794" s="471"/>
      <c r="N794" s="471"/>
      <c r="O794" s="471"/>
      <c r="P794" s="471"/>
      <c r="Q794" s="471"/>
      <c r="R794" s="471"/>
      <c r="S794" s="471">
        <v>0.0</v>
      </c>
      <c r="T794" s="471">
        <v>0.0</v>
      </c>
      <c r="U794" s="471">
        <v>0.0</v>
      </c>
      <c r="V794" s="506"/>
      <c r="W794" s="506"/>
      <c r="X794" s="506"/>
      <c r="Y794" s="399"/>
      <c r="Z794" s="399"/>
      <c r="AA794" s="401"/>
      <c r="AB794" s="401"/>
      <c r="AC794" s="401"/>
      <c r="AD794" s="401"/>
      <c r="AE794" s="401"/>
      <c r="AF794" s="401"/>
    </row>
    <row r="795" ht="15.75" hidden="1" customHeight="1">
      <c r="A795" s="436">
        <v>9.0</v>
      </c>
      <c r="B795" s="436" t="s">
        <v>1423</v>
      </c>
      <c r="C795" s="572">
        <v>1.0</v>
      </c>
      <c r="D795" s="572"/>
      <c r="E795" s="572"/>
      <c r="F795" s="399"/>
      <c r="G795" s="399"/>
      <c r="H795" s="399"/>
      <c r="I795" s="399" t="s">
        <v>1428</v>
      </c>
      <c r="J795" s="471"/>
      <c r="K795" s="471"/>
      <c r="L795" s="471"/>
      <c r="M795" s="471"/>
      <c r="N795" s="471"/>
      <c r="O795" s="471"/>
      <c r="P795" s="471"/>
      <c r="Q795" s="471"/>
      <c r="R795" s="471">
        <v>0.0</v>
      </c>
      <c r="S795" s="471">
        <v>0.0</v>
      </c>
      <c r="T795" s="471">
        <v>0.0</v>
      </c>
      <c r="U795" s="471">
        <v>0.0</v>
      </c>
      <c r="V795" s="506"/>
      <c r="W795" s="506"/>
      <c r="X795" s="506"/>
      <c r="Y795" s="399"/>
      <c r="Z795" s="399"/>
      <c r="AA795" s="401"/>
      <c r="AB795" s="401"/>
      <c r="AC795" s="401"/>
      <c r="AD795" s="401"/>
      <c r="AE795" s="401"/>
      <c r="AF795" s="401"/>
    </row>
    <row r="796" ht="15.75" hidden="1" customHeight="1">
      <c r="A796" s="436">
        <v>9.0</v>
      </c>
      <c r="B796" s="436" t="s">
        <v>1423</v>
      </c>
      <c r="C796" s="572">
        <v>1.0</v>
      </c>
      <c r="D796" s="572"/>
      <c r="E796" s="572"/>
      <c r="F796" s="399"/>
      <c r="G796" s="399"/>
      <c r="H796" s="399"/>
      <c r="I796" s="399" t="s">
        <v>1429</v>
      </c>
      <c r="J796" s="471"/>
      <c r="K796" s="471">
        <v>0.0</v>
      </c>
      <c r="L796" s="471"/>
      <c r="M796" s="471"/>
      <c r="N796" s="471"/>
      <c r="O796" s="471"/>
      <c r="P796" s="471"/>
      <c r="Q796" s="471"/>
      <c r="R796" s="471"/>
      <c r="S796" s="471">
        <v>0.0</v>
      </c>
      <c r="T796" s="471">
        <v>0.0</v>
      </c>
      <c r="U796" s="471">
        <v>0.0</v>
      </c>
      <c r="V796" s="506"/>
      <c r="W796" s="506"/>
      <c r="X796" s="506"/>
      <c r="Y796" s="399"/>
      <c r="Z796" s="399"/>
      <c r="AA796" s="401"/>
      <c r="AB796" s="401"/>
      <c r="AC796" s="401"/>
      <c r="AD796" s="401"/>
      <c r="AE796" s="401"/>
      <c r="AF796" s="401"/>
    </row>
    <row r="797" ht="15.75" hidden="1" customHeight="1">
      <c r="A797" s="436">
        <v>9.0</v>
      </c>
      <c r="B797" s="436" t="s">
        <v>1423</v>
      </c>
      <c r="C797" s="572">
        <v>1.0</v>
      </c>
      <c r="D797" s="572"/>
      <c r="E797" s="572"/>
      <c r="F797" s="399"/>
      <c r="G797" s="399"/>
      <c r="H797" s="399"/>
      <c r="I797" s="399" t="s">
        <v>1430</v>
      </c>
      <c r="J797" s="471"/>
      <c r="K797" s="471"/>
      <c r="L797" s="471"/>
      <c r="M797" s="471"/>
      <c r="N797" s="471"/>
      <c r="O797" s="471"/>
      <c r="P797" s="471"/>
      <c r="Q797" s="471">
        <v>0.0</v>
      </c>
      <c r="R797" s="471"/>
      <c r="S797" s="471">
        <v>0.0</v>
      </c>
      <c r="T797" s="471">
        <v>0.0</v>
      </c>
      <c r="U797" s="471">
        <v>0.0</v>
      </c>
      <c r="V797" s="506"/>
      <c r="W797" s="506"/>
      <c r="X797" s="506"/>
      <c r="Y797" s="399"/>
      <c r="Z797" s="399"/>
      <c r="AA797" s="401"/>
      <c r="AB797" s="401"/>
      <c r="AC797" s="401"/>
      <c r="AD797" s="401"/>
      <c r="AE797" s="401"/>
      <c r="AF797" s="401"/>
    </row>
    <row r="798" ht="15.75" hidden="1" customHeight="1">
      <c r="A798" s="436">
        <v>9.0</v>
      </c>
      <c r="B798" s="436" t="s">
        <v>1423</v>
      </c>
      <c r="C798" s="572">
        <v>1.0</v>
      </c>
      <c r="D798" s="572"/>
      <c r="E798" s="572"/>
      <c r="F798" s="399"/>
      <c r="G798" s="399"/>
      <c r="H798" s="399"/>
      <c r="I798" s="399" t="s">
        <v>153</v>
      </c>
      <c r="J798" s="471"/>
      <c r="K798" s="471"/>
      <c r="L798" s="471">
        <v>0.0</v>
      </c>
      <c r="M798" s="471"/>
      <c r="N798" s="471"/>
      <c r="O798" s="471"/>
      <c r="P798" s="471"/>
      <c r="Q798" s="471"/>
      <c r="R798" s="471"/>
      <c r="S798" s="471">
        <v>0.0</v>
      </c>
      <c r="T798" s="471">
        <v>0.0</v>
      </c>
      <c r="U798" s="471">
        <v>0.0</v>
      </c>
      <c r="V798" s="506"/>
      <c r="W798" s="506"/>
      <c r="X798" s="506"/>
      <c r="Y798" s="399"/>
      <c r="Z798" s="399"/>
      <c r="AA798" s="401"/>
      <c r="AB798" s="401"/>
      <c r="AC798" s="401"/>
      <c r="AD798" s="401"/>
      <c r="AE798" s="401"/>
      <c r="AF798" s="401"/>
    </row>
    <row r="799" ht="15.75" hidden="1" customHeight="1">
      <c r="A799" s="436">
        <v>9.0</v>
      </c>
      <c r="B799" s="436" t="s">
        <v>1423</v>
      </c>
      <c r="C799" s="572">
        <v>1.0</v>
      </c>
      <c r="D799" s="572"/>
      <c r="E799" s="572"/>
      <c r="F799" s="399"/>
      <c r="G799" s="399"/>
      <c r="H799" s="399"/>
      <c r="I799" s="399" t="s">
        <v>1493</v>
      </c>
      <c r="J799" s="471"/>
      <c r="K799" s="471"/>
      <c r="L799" s="471">
        <v>0.0</v>
      </c>
      <c r="M799" s="471"/>
      <c r="N799" s="471"/>
      <c r="O799" s="471"/>
      <c r="P799" s="471"/>
      <c r="Q799" s="471"/>
      <c r="R799" s="471"/>
      <c r="S799" s="471">
        <v>0.0</v>
      </c>
      <c r="T799" s="471">
        <v>0.0</v>
      </c>
      <c r="U799" s="471">
        <v>0.0</v>
      </c>
      <c r="V799" s="506"/>
      <c r="W799" s="506"/>
      <c r="X799" s="506"/>
      <c r="Y799" s="399"/>
      <c r="Z799" s="399"/>
      <c r="AA799" s="401"/>
      <c r="AB799" s="401"/>
      <c r="AC799" s="401"/>
      <c r="AD799" s="401"/>
      <c r="AE799" s="401"/>
      <c r="AF799" s="401"/>
    </row>
    <row r="800" ht="15.75" hidden="1" customHeight="1">
      <c r="A800" s="436">
        <v>9.0</v>
      </c>
      <c r="B800" s="436" t="s">
        <v>1423</v>
      </c>
      <c r="C800" s="572">
        <v>1.0</v>
      </c>
      <c r="D800" s="572"/>
      <c r="E800" s="572"/>
      <c r="F800" s="399"/>
      <c r="G800" s="399"/>
      <c r="H800" s="399"/>
      <c r="I800" s="399" t="s">
        <v>1431</v>
      </c>
      <c r="J800" s="471"/>
      <c r="K800" s="471"/>
      <c r="L800" s="471">
        <v>0.0</v>
      </c>
      <c r="M800" s="471"/>
      <c r="N800" s="471"/>
      <c r="O800" s="471"/>
      <c r="P800" s="471"/>
      <c r="Q800" s="471"/>
      <c r="R800" s="471"/>
      <c r="S800" s="471">
        <v>0.0</v>
      </c>
      <c r="T800" s="471">
        <v>0.0</v>
      </c>
      <c r="U800" s="471">
        <v>0.0</v>
      </c>
      <c r="V800" s="506"/>
      <c r="W800" s="506"/>
      <c r="X800" s="506"/>
      <c r="Y800" s="399"/>
      <c r="Z800" s="399"/>
      <c r="AA800" s="401"/>
      <c r="AB800" s="401"/>
      <c r="AC800" s="401"/>
      <c r="AD800" s="401"/>
      <c r="AE800" s="401"/>
      <c r="AF800" s="401"/>
    </row>
    <row r="801" ht="15.75" hidden="1" customHeight="1">
      <c r="A801" s="436">
        <v>9.0</v>
      </c>
      <c r="B801" s="436" t="s">
        <v>1423</v>
      </c>
      <c r="C801" s="572">
        <v>1.0</v>
      </c>
      <c r="D801" s="572"/>
      <c r="E801" s="572"/>
      <c r="F801" s="399"/>
      <c r="G801" s="399"/>
      <c r="H801" s="399"/>
      <c r="I801" s="399" t="s">
        <v>1432</v>
      </c>
      <c r="J801" s="471"/>
      <c r="K801" s="471"/>
      <c r="L801" s="471">
        <v>0.0</v>
      </c>
      <c r="M801" s="471"/>
      <c r="N801" s="471"/>
      <c r="O801" s="471"/>
      <c r="P801" s="471"/>
      <c r="Q801" s="471"/>
      <c r="R801" s="471"/>
      <c r="S801" s="471">
        <v>0.0</v>
      </c>
      <c r="T801" s="471">
        <v>0.0</v>
      </c>
      <c r="U801" s="471">
        <v>0.0</v>
      </c>
      <c r="V801" s="506"/>
      <c r="W801" s="506"/>
      <c r="X801" s="506"/>
      <c r="Y801" s="399"/>
      <c r="Z801" s="399"/>
      <c r="AA801" s="401"/>
      <c r="AB801" s="401"/>
      <c r="AC801" s="401"/>
      <c r="AD801" s="401"/>
      <c r="AE801" s="401"/>
      <c r="AF801" s="401"/>
    </row>
    <row r="802" ht="15.75" hidden="1" customHeight="1">
      <c r="A802" s="436">
        <v>9.0</v>
      </c>
      <c r="B802" s="436" t="s">
        <v>1423</v>
      </c>
      <c r="C802" s="572">
        <v>1.0</v>
      </c>
      <c r="D802" s="572"/>
      <c r="E802" s="572"/>
      <c r="F802" s="399"/>
      <c r="G802" s="399"/>
      <c r="H802" s="399"/>
      <c r="I802" s="399" t="s">
        <v>1496</v>
      </c>
      <c r="J802" s="471">
        <v>0.0</v>
      </c>
      <c r="K802" s="471"/>
      <c r="L802" s="471"/>
      <c r="M802" s="471"/>
      <c r="N802" s="471"/>
      <c r="O802" s="471"/>
      <c r="P802" s="471"/>
      <c r="Q802" s="471"/>
      <c r="R802" s="471"/>
      <c r="S802" s="471">
        <v>0.0</v>
      </c>
      <c r="T802" s="471">
        <v>0.0</v>
      </c>
      <c r="U802" s="471">
        <v>0.0</v>
      </c>
      <c r="V802" s="506"/>
      <c r="W802" s="506"/>
      <c r="X802" s="506"/>
      <c r="Y802" s="399"/>
      <c r="Z802" s="399"/>
      <c r="AA802" s="401"/>
      <c r="AB802" s="401"/>
      <c r="AC802" s="401"/>
      <c r="AD802" s="401"/>
      <c r="AE802" s="401"/>
      <c r="AF802" s="401"/>
    </row>
    <row r="803" ht="15.75" hidden="1" customHeight="1">
      <c r="A803" s="436"/>
      <c r="B803" s="399"/>
      <c r="C803" s="572"/>
      <c r="D803" s="572"/>
      <c r="E803" s="572"/>
      <c r="F803" s="399"/>
      <c r="G803" s="399"/>
      <c r="H803" s="399"/>
      <c r="I803" s="399"/>
      <c r="J803" s="471"/>
      <c r="K803" s="471"/>
      <c r="L803" s="471"/>
      <c r="M803" s="471"/>
      <c r="N803" s="471"/>
      <c r="O803" s="471"/>
      <c r="P803" s="471"/>
      <c r="Q803" s="471"/>
      <c r="R803" s="471"/>
      <c r="S803" s="471"/>
      <c r="T803" s="471"/>
      <c r="U803" s="471"/>
      <c r="V803" s="506"/>
      <c r="W803" s="506"/>
      <c r="X803" s="506"/>
      <c r="Y803" s="399"/>
      <c r="Z803" s="399"/>
      <c r="AA803" s="401"/>
      <c r="AB803" s="401"/>
      <c r="AC803" s="401"/>
      <c r="AD803" s="401"/>
      <c r="AE803" s="401"/>
      <c r="AF803" s="401"/>
    </row>
    <row r="804" ht="15.75" hidden="1" customHeight="1">
      <c r="A804" s="578"/>
      <c r="B804" s="413"/>
      <c r="C804" s="579"/>
      <c r="D804" s="579"/>
      <c r="E804" s="579"/>
      <c r="F804" s="413"/>
      <c r="G804" s="413"/>
      <c r="H804" s="580" t="s">
        <v>1433</v>
      </c>
      <c r="I804" s="413"/>
      <c r="J804" s="581">
        <v>0.0</v>
      </c>
      <c r="K804" s="581">
        <v>0.0</v>
      </c>
      <c r="L804" s="581">
        <v>0.0</v>
      </c>
      <c r="M804" s="581">
        <v>0.0</v>
      </c>
      <c r="N804" s="581">
        <v>0.0</v>
      </c>
      <c r="O804" s="581">
        <v>0.0</v>
      </c>
      <c r="P804" s="581">
        <v>0.0</v>
      </c>
      <c r="Q804" s="581">
        <v>0.0</v>
      </c>
      <c r="R804" s="581">
        <v>0.0</v>
      </c>
      <c r="S804" s="581">
        <v>0.0</v>
      </c>
      <c r="T804" s="581">
        <v>0.0</v>
      </c>
      <c r="U804" s="581">
        <v>0.0</v>
      </c>
      <c r="V804" s="582">
        <v>0.0</v>
      </c>
      <c r="W804" s="582">
        <v>0.0</v>
      </c>
      <c r="X804" s="582">
        <v>0.0</v>
      </c>
      <c r="Y804" s="413"/>
      <c r="Z804" s="413"/>
      <c r="AA804" s="419"/>
      <c r="AB804" s="419"/>
      <c r="AC804" s="419"/>
      <c r="AD804" s="419"/>
      <c r="AE804" s="419"/>
      <c r="AF804" s="419"/>
    </row>
    <row r="805" ht="15.75" hidden="1" customHeight="1">
      <c r="A805" s="436"/>
      <c r="B805" s="399"/>
      <c r="C805" s="572"/>
      <c r="D805" s="572"/>
      <c r="E805" s="572"/>
      <c r="F805" s="399"/>
      <c r="G805" s="399"/>
      <c r="H805" s="399"/>
      <c r="I805" s="399"/>
      <c r="J805" s="471"/>
      <c r="K805" s="471"/>
      <c r="L805" s="471"/>
      <c r="M805" s="471"/>
      <c r="N805" s="471"/>
      <c r="O805" s="471"/>
      <c r="P805" s="471"/>
      <c r="Q805" s="471"/>
      <c r="R805" s="471"/>
      <c r="S805" s="471"/>
      <c r="T805" s="471"/>
      <c r="U805" s="471"/>
      <c r="V805" s="506"/>
      <c r="W805" s="506"/>
      <c r="X805" s="506"/>
      <c r="Y805" s="399"/>
      <c r="Z805" s="399"/>
      <c r="AA805" s="401"/>
      <c r="AB805" s="401"/>
      <c r="AC805" s="401"/>
      <c r="AD805" s="401"/>
      <c r="AE805" s="401"/>
      <c r="AF805" s="401"/>
    </row>
    <row r="806" ht="15.75" hidden="1" customHeight="1">
      <c r="A806" s="436"/>
      <c r="B806" s="399"/>
      <c r="C806" s="572"/>
      <c r="D806" s="572"/>
      <c r="E806" s="572"/>
      <c r="F806" s="399"/>
      <c r="G806" s="399"/>
      <c r="H806" s="413" t="s">
        <v>1636</v>
      </c>
      <c r="I806" s="413"/>
      <c r="J806" s="581">
        <v>0.0</v>
      </c>
      <c r="K806" s="581">
        <v>0.0</v>
      </c>
      <c r="L806" s="581">
        <v>0.0</v>
      </c>
      <c r="M806" s="581">
        <v>0.0</v>
      </c>
      <c r="N806" s="581">
        <v>0.0</v>
      </c>
      <c r="O806" s="581">
        <v>0.0</v>
      </c>
      <c r="P806" s="581">
        <v>0.0</v>
      </c>
      <c r="Q806" s="581">
        <v>0.0</v>
      </c>
      <c r="R806" s="581">
        <v>0.0</v>
      </c>
      <c r="S806" s="581">
        <v>0.0</v>
      </c>
      <c r="T806" s="581">
        <v>0.0</v>
      </c>
      <c r="U806" s="581">
        <v>0.0</v>
      </c>
      <c r="V806" s="582">
        <v>0.0</v>
      </c>
      <c r="W806" s="582">
        <v>0.0</v>
      </c>
      <c r="X806" s="582">
        <v>0.0</v>
      </c>
      <c r="Y806" s="399"/>
      <c r="Z806" s="399"/>
      <c r="AA806" s="401"/>
      <c r="AB806" s="401"/>
      <c r="AC806" s="401"/>
      <c r="AD806" s="401"/>
      <c r="AE806" s="401"/>
      <c r="AF806" s="401"/>
    </row>
    <row r="807" ht="15.75" hidden="1" customHeight="1">
      <c r="A807" s="436"/>
      <c r="B807" s="399"/>
      <c r="C807" s="572"/>
      <c r="D807" s="572"/>
      <c r="E807" s="572"/>
      <c r="F807" s="399"/>
      <c r="G807" s="399"/>
      <c r="H807" s="413"/>
      <c r="I807" s="413"/>
      <c r="J807" s="581"/>
      <c r="K807" s="581"/>
      <c r="L807" s="581"/>
      <c r="M807" s="581"/>
      <c r="N807" s="581"/>
      <c r="O807" s="581"/>
      <c r="P807" s="581"/>
      <c r="Q807" s="581"/>
      <c r="R807" s="581"/>
      <c r="S807" s="581"/>
      <c r="T807" s="581"/>
      <c r="U807" s="581"/>
      <c r="V807" s="582"/>
      <c r="W807" s="582"/>
      <c r="X807" s="582"/>
      <c r="Y807" s="399"/>
      <c r="Z807" s="399"/>
      <c r="AA807" s="401"/>
      <c r="AB807" s="401"/>
      <c r="AC807" s="401"/>
      <c r="AD807" s="401"/>
      <c r="AE807" s="401"/>
      <c r="AF807" s="401"/>
    </row>
    <row r="808" ht="15.75" hidden="1" customHeight="1">
      <c r="A808" s="436"/>
      <c r="B808" s="399"/>
      <c r="C808" s="572"/>
      <c r="D808" s="572"/>
      <c r="E808" s="572"/>
      <c r="F808" s="399"/>
      <c r="G808" s="399"/>
      <c r="H808" s="413" t="s">
        <v>1499</v>
      </c>
      <c r="I808" s="413"/>
      <c r="J808" s="581"/>
      <c r="K808" s="581"/>
      <c r="L808" s="581"/>
      <c r="M808" s="581"/>
      <c r="N808" s="581"/>
      <c r="O808" s="581"/>
      <c r="P808" s="581"/>
      <c r="Q808" s="581"/>
      <c r="R808" s="581"/>
      <c r="S808" s="581"/>
      <c r="T808" s="581"/>
      <c r="U808" s="581"/>
      <c r="V808" s="582"/>
      <c r="W808" s="582"/>
      <c r="X808" s="582"/>
      <c r="Y808" s="399"/>
      <c r="Z808" s="399"/>
      <c r="AA808" s="401"/>
      <c r="AB808" s="401"/>
      <c r="AC808" s="401"/>
      <c r="AD808" s="401"/>
      <c r="AE808" s="401"/>
      <c r="AF808" s="401"/>
    </row>
    <row r="809" ht="15.75" hidden="1" customHeight="1">
      <c r="A809" s="436"/>
      <c r="B809" s="399"/>
      <c r="C809" s="572"/>
      <c r="D809" s="572"/>
      <c r="E809" s="572"/>
      <c r="F809" s="399"/>
      <c r="G809" s="399"/>
      <c r="H809" s="413" t="s">
        <v>1394</v>
      </c>
      <c r="I809" s="399"/>
      <c r="J809" s="581"/>
      <c r="K809" s="581"/>
      <c r="L809" s="581"/>
      <c r="M809" s="581"/>
      <c r="N809" s="581"/>
      <c r="O809" s="581"/>
      <c r="P809" s="581"/>
      <c r="Q809" s="581"/>
      <c r="R809" s="581"/>
      <c r="S809" s="581"/>
      <c r="T809" s="581"/>
      <c r="U809" s="581"/>
      <c r="V809" s="582"/>
      <c r="W809" s="582"/>
      <c r="X809" s="582"/>
      <c r="Y809" s="399"/>
      <c r="Z809" s="399"/>
      <c r="AA809" s="401"/>
      <c r="AB809" s="401"/>
      <c r="AC809" s="401"/>
      <c r="AD809" s="401"/>
      <c r="AE809" s="401"/>
      <c r="AF809" s="401"/>
    </row>
    <row r="810" ht="15.75" hidden="1" customHeight="1">
      <c r="A810" s="436"/>
      <c r="B810" s="399"/>
      <c r="C810" s="572"/>
      <c r="D810" s="572"/>
      <c r="E810" s="572"/>
      <c r="F810" s="399"/>
      <c r="G810" s="399"/>
      <c r="H810" s="399"/>
      <c r="I810" s="413" t="s">
        <v>1634</v>
      </c>
      <c r="J810" s="581">
        <v>0.0</v>
      </c>
      <c r="K810" s="581">
        <v>0.0</v>
      </c>
      <c r="L810" s="581">
        <v>0.0</v>
      </c>
      <c r="M810" s="581">
        <v>0.0</v>
      </c>
      <c r="N810" s="581">
        <v>0.0</v>
      </c>
      <c r="O810" s="581">
        <v>0.0</v>
      </c>
      <c r="P810" s="581">
        <v>0.0</v>
      </c>
      <c r="Q810" s="581">
        <v>0.0</v>
      </c>
      <c r="R810" s="581">
        <v>0.0</v>
      </c>
      <c r="S810" s="581">
        <v>0.0</v>
      </c>
      <c r="T810" s="581">
        <v>0.0</v>
      </c>
      <c r="U810" s="581">
        <v>0.0</v>
      </c>
      <c r="V810" s="582">
        <v>0.0</v>
      </c>
      <c r="W810" s="582">
        <v>0.0</v>
      </c>
      <c r="X810" s="582">
        <v>0.0</v>
      </c>
      <c r="Y810" s="399"/>
      <c r="Z810" s="399"/>
      <c r="AA810" s="401"/>
      <c r="AB810" s="401"/>
      <c r="AC810" s="401"/>
      <c r="AD810" s="401"/>
      <c r="AE810" s="401"/>
      <c r="AF810" s="401"/>
    </row>
    <row r="811" ht="15.75" hidden="1" customHeight="1">
      <c r="A811" s="436"/>
      <c r="B811" s="399"/>
      <c r="C811" s="572"/>
      <c r="D811" s="572"/>
      <c r="E811" s="572"/>
      <c r="F811" s="399"/>
      <c r="G811" s="399"/>
      <c r="H811" s="399"/>
      <c r="I811" s="413"/>
      <c r="J811" s="581"/>
      <c r="K811" s="581"/>
      <c r="L811" s="581"/>
      <c r="M811" s="581"/>
      <c r="N811" s="581"/>
      <c r="O811" s="581"/>
      <c r="P811" s="581"/>
      <c r="Q811" s="581"/>
      <c r="R811" s="581"/>
      <c r="S811" s="581"/>
      <c r="T811" s="581"/>
      <c r="U811" s="581"/>
      <c r="V811" s="582"/>
      <c r="W811" s="582"/>
      <c r="X811" s="582"/>
      <c r="Y811" s="399"/>
      <c r="Z811" s="399"/>
      <c r="AA811" s="401"/>
      <c r="AB811" s="401"/>
      <c r="AC811" s="401"/>
      <c r="AD811" s="401"/>
      <c r="AE811" s="401"/>
      <c r="AF811" s="401"/>
    </row>
    <row r="812" ht="15.75" hidden="1" customHeight="1">
      <c r="A812" s="436"/>
      <c r="B812" s="399"/>
      <c r="C812" s="572"/>
      <c r="D812" s="572"/>
      <c r="E812" s="572"/>
      <c r="F812" s="399"/>
      <c r="G812" s="399"/>
      <c r="H812" s="399" t="s">
        <v>1508</v>
      </c>
      <c r="I812" s="413"/>
      <c r="J812" s="581"/>
      <c r="K812" s="581"/>
      <c r="L812" s="581"/>
      <c r="M812" s="581"/>
      <c r="N812" s="581"/>
      <c r="O812" s="581"/>
      <c r="P812" s="581"/>
      <c r="Q812" s="581"/>
      <c r="R812" s="581"/>
      <c r="S812" s="581"/>
      <c r="T812" s="581"/>
      <c r="U812" s="581"/>
      <c r="V812" s="582"/>
      <c r="W812" s="582"/>
      <c r="X812" s="582"/>
      <c r="Y812" s="399"/>
      <c r="Z812" s="399"/>
      <c r="AA812" s="401"/>
      <c r="AB812" s="401"/>
      <c r="AC812" s="401"/>
      <c r="AD812" s="401"/>
      <c r="AE812" s="401"/>
      <c r="AF812" s="401"/>
    </row>
    <row r="813" ht="15.75" hidden="1" customHeight="1">
      <c r="A813" s="436"/>
      <c r="B813" s="399"/>
      <c r="C813" s="572"/>
      <c r="D813" s="572"/>
      <c r="E813" s="572"/>
      <c r="F813" s="399"/>
      <c r="G813" s="399"/>
      <c r="H813" s="413" t="s">
        <v>1394</v>
      </c>
      <c r="I813" s="399"/>
      <c r="J813" s="581"/>
      <c r="K813" s="581"/>
      <c r="L813" s="581"/>
      <c r="M813" s="581"/>
      <c r="N813" s="581"/>
      <c r="O813" s="581"/>
      <c r="P813" s="581"/>
      <c r="Q813" s="581"/>
      <c r="R813" s="581"/>
      <c r="S813" s="581"/>
      <c r="T813" s="581"/>
      <c r="U813" s="581"/>
      <c r="V813" s="582"/>
      <c r="W813" s="582"/>
      <c r="X813" s="582"/>
      <c r="Y813" s="399"/>
      <c r="Z813" s="399"/>
      <c r="AA813" s="401"/>
      <c r="AB813" s="401"/>
      <c r="AC813" s="401"/>
      <c r="AD813" s="401"/>
      <c r="AE813" s="401"/>
      <c r="AF813" s="401"/>
    </row>
    <row r="814" ht="15.75" hidden="1" customHeight="1">
      <c r="A814" s="436"/>
      <c r="B814" s="399"/>
      <c r="C814" s="572"/>
      <c r="D814" s="572"/>
      <c r="E814" s="572"/>
      <c r="F814" s="399"/>
      <c r="G814" s="399"/>
      <c r="H814" s="399"/>
      <c r="I814" s="413" t="s">
        <v>1634</v>
      </c>
      <c r="J814" s="581">
        <v>0.0</v>
      </c>
      <c r="K814" s="581">
        <v>0.0</v>
      </c>
      <c r="L814" s="581">
        <v>0.0</v>
      </c>
      <c r="M814" s="581">
        <v>0.0</v>
      </c>
      <c r="N814" s="581">
        <v>0.0</v>
      </c>
      <c r="O814" s="581">
        <v>0.0</v>
      </c>
      <c r="P814" s="581">
        <v>0.0</v>
      </c>
      <c r="Q814" s="581">
        <v>0.0</v>
      </c>
      <c r="R814" s="581">
        <v>0.0</v>
      </c>
      <c r="S814" s="581">
        <v>0.0</v>
      </c>
      <c r="T814" s="581">
        <v>0.0</v>
      </c>
      <c r="U814" s="581">
        <v>0.0</v>
      </c>
      <c r="V814" s="582">
        <v>0.0</v>
      </c>
      <c r="W814" s="582">
        <v>0.0</v>
      </c>
      <c r="X814" s="582">
        <v>0.0</v>
      </c>
      <c r="Y814" s="399"/>
      <c r="Z814" s="399"/>
      <c r="AA814" s="401"/>
      <c r="AB814" s="401"/>
      <c r="AC814" s="401"/>
      <c r="AD814" s="401"/>
      <c r="AE814" s="401"/>
      <c r="AF814" s="401"/>
    </row>
    <row r="815" ht="15.75" hidden="1" customHeight="1">
      <c r="A815" s="436"/>
      <c r="B815" s="399"/>
      <c r="C815" s="572"/>
      <c r="D815" s="572"/>
      <c r="E815" s="572"/>
      <c r="F815" s="399"/>
      <c r="G815" s="399"/>
      <c r="H815" s="413"/>
      <c r="I815" s="399"/>
      <c r="J815" s="471"/>
      <c r="K815" s="471"/>
      <c r="L815" s="471"/>
      <c r="M815" s="471"/>
      <c r="N815" s="471"/>
      <c r="O815" s="471"/>
      <c r="P815" s="471"/>
      <c r="Q815" s="471"/>
      <c r="R815" s="471"/>
      <c r="S815" s="471"/>
      <c r="T815" s="471"/>
      <c r="U815" s="471"/>
      <c r="V815" s="506"/>
      <c r="W815" s="506"/>
      <c r="X815" s="506"/>
      <c r="Y815" s="399"/>
      <c r="Z815" s="399"/>
      <c r="AA815" s="401"/>
      <c r="AB815" s="401"/>
      <c r="AC815" s="401"/>
      <c r="AD815" s="401"/>
      <c r="AE815" s="401"/>
      <c r="AF815" s="401"/>
    </row>
    <row r="816" ht="15.75" hidden="1" customHeight="1">
      <c r="A816" s="413" t="s">
        <v>1637</v>
      </c>
      <c r="B816" s="399"/>
      <c r="C816" s="572"/>
      <c r="D816" s="572"/>
      <c r="E816" s="572"/>
      <c r="F816" s="399"/>
      <c r="G816" s="399"/>
      <c r="H816" s="399"/>
      <c r="I816" s="399"/>
      <c r="J816" s="471"/>
      <c r="K816" s="471"/>
      <c r="L816" s="471"/>
      <c r="M816" s="471"/>
      <c r="N816" s="471"/>
      <c r="O816" s="471"/>
      <c r="P816" s="471"/>
      <c r="Q816" s="471"/>
      <c r="R816" s="471"/>
      <c r="S816" s="471"/>
      <c r="T816" s="471"/>
      <c r="U816" s="471"/>
      <c r="V816" s="506"/>
      <c r="W816" s="506"/>
      <c r="X816" s="506"/>
      <c r="Y816" s="399"/>
      <c r="Z816" s="399"/>
      <c r="AA816" s="401"/>
      <c r="AB816" s="401"/>
      <c r="AC816" s="401"/>
      <c r="AD816" s="401"/>
      <c r="AE816" s="401"/>
      <c r="AF816" s="401"/>
    </row>
    <row r="817" ht="15.75" hidden="1" customHeight="1">
      <c r="A817" s="436"/>
      <c r="B817" s="399"/>
      <c r="C817" s="572"/>
      <c r="D817" s="572"/>
      <c r="E817" s="572"/>
      <c r="F817" s="399"/>
      <c r="G817" s="399"/>
      <c r="H817" s="413" t="s">
        <v>1406</v>
      </c>
      <c r="I817" s="399"/>
      <c r="J817" s="471"/>
      <c r="K817" s="471"/>
      <c r="L817" s="471"/>
      <c r="M817" s="471"/>
      <c r="N817" s="471"/>
      <c r="O817" s="471"/>
      <c r="P817" s="471"/>
      <c r="Q817" s="471"/>
      <c r="R817" s="471"/>
      <c r="S817" s="471"/>
      <c r="T817" s="471"/>
      <c r="U817" s="471"/>
      <c r="V817" s="506"/>
      <c r="W817" s="506"/>
      <c r="X817" s="506"/>
      <c r="Y817" s="399"/>
      <c r="Z817" s="399"/>
      <c r="AA817" s="401"/>
      <c r="AB817" s="401"/>
      <c r="AC817" s="401"/>
      <c r="AD817" s="401"/>
      <c r="AE817" s="401"/>
      <c r="AF817" s="401"/>
    </row>
    <row r="818" ht="15.75" hidden="1" customHeight="1">
      <c r="A818" s="436"/>
      <c r="B818" s="399"/>
      <c r="C818" s="572"/>
      <c r="D818" s="572"/>
      <c r="E818" s="572"/>
      <c r="F818" s="399"/>
      <c r="G818" s="399"/>
      <c r="H818" s="399"/>
      <c r="I818" s="399"/>
      <c r="J818" s="471"/>
      <c r="K818" s="471"/>
      <c r="L818" s="471"/>
      <c r="M818" s="471"/>
      <c r="N818" s="471"/>
      <c r="O818" s="471"/>
      <c r="P818" s="471"/>
      <c r="Q818" s="471"/>
      <c r="R818" s="471"/>
      <c r="S818" s="471"/>
      <c r="T818" s="471"/>
      <c r="U818" s="471"/>
      <c r="V818" s="506"/>
      <c r="W818" s="506"/>
      <c r="X818" s="506"/>
      <c r="Y818" s="399"/>
      <c r="Z818" s="399"/>
      <c r="AA818" s="401"/>
      <c r="AB818" s="401"/>
      <c r="AC818" s="401"/>
      <c r="AD818" s="401"/>
      <c r="AE818" s="401"/>
      <c r="AF818" s="401"/>
    </row>
    <row r="819" ht="15.75" hidden="1" customHeight="1">
      <c r="A819" s="436"/>
      <c r="B819" s="436"/>
      <c r="C819" s="572"/>
      <c r="D819" s="572"/>
      <c r="E819" s="572"/>
      <c r="F819" s="399"/>
      <c r="G819" s="399"/>
      <c r="H819" s="399"/>
      <c r="I819" s="399"/>
      <c r="J819" s="471"/>
      <c r="K819" s="471"/>
      <c r="L819" s="471"/>
      <c r="M819" s="471"/>
      <c r="N819" s="471"/>
      <c r="O819" s="471"/>
      <c r="P819" s="471"/>
      <c r="Q819" s="471"/>
      <c r="R819" s="471"/>
      <c r="S819" s="471"/>
      <c r="T819" s="471"/>
      <c r="U819" s="471"/>
      <c r="V819" s="506"/>
      <c r="W819" s="506"/>
      <c r="X819" s="506"/>
      <c r="Y819" s="399"/>
      <c r="Z819" s="399"/>
      <c r="AA819" s="401"/>
      <c r="AB819" s="401"/>
      <c r="AC819" s="401"/>
      <c r="AD819" s="401"/>
      <c r="AE819" s="401"/>
      <c r="AF819" s="401"/>
    </row>
    <row r="820" ht="15.75" hidden="1" customHeight="1">
      <c r="A820" s="436"/>
      <c r="B820" s="399"/>
      <c r="C820" s="572"/>
      <c r="D820" s="572"/>
      <c r="E820" s="572"/>
      <c r="F820" s="399"/>
      <c r="G820" s="399"/>
      <c r="H820" s="399"/>
      <c r="I820" s="399"/>
      <c r="J820" s="471"/>
      <c r="K820" s="471"/>
      <c r="L820" s="471"/>
      <c r="M820" s="471"/>
      <c r="N820" s="471"/>
      <c r="O820" s="471"/>
      <c r="P820" s="471"/>
      <c r="Q820" s="471"/>
      <c r="R820" s="471"/>
      <c r="S820" s="471"/>
      <c r="T820" s="471"/>
      <c r="U820" s="471"/>
      <c r="V820" s="506"/>
      <c r="W820" s="506"/>
      <c r="X820" s="506"/>
      <c r="Y820" s="399"/>
      <c r="Z820" s="399"/>
      <c r="AA820" s="401"/>
      <c r="AB820" s="401"/>
      <c r="AC820" s="401"/>
      <c r="AD820" s="401"/>
      <c r="AE820" s="401"/>
      <c r="AF820" s="401"/>
    </row>
    <row r="821" ht="15.75" hidden="1" customHeight="1">
      <c r="A821" s="578"/>
      <c r="B821" s="413"/>
      <c r="C821" s="579"/>
      <c r="D821" s="579"/>
      <c r="E821" s="579"/>
      <c r="F821" s="413"/>
      <c r="G821" s="413"/>
      <c r="H821" s="413" t="s">
        <v>1421</v>
      </c>
      <c r="I821" s="580"/>
      <c r="J821" s="581">
        <v>0.0</v>
      </c>
      <c r="K821" s="581">
        <v>0.0</v>
      </c>
      <c r="L821" s="581">
        <v>0.0</v>
      </c>
      <c r="M821" s="581">
        <v>0.0</v>
      </c>
      <c r="N821" s="581">
        <v>0.0</v>
      </c>
      <c r="O821" s="581">
        <v>0.0</v>
      </c>
      <c r="P821" s="581">
        <v>0.0</v>
      </c>
      <c r="Q821" s="581">
        <v>0.0</v>
      </c>
      <c r="R821" s="581">
        <v>0.0</v>
      </c>
      <c r="S821" s="581">
        <v>0.0</v>
      </c>
      <c r="T821" s="581">
        <v>0.0</v>
      </c>
      <c r="U821" s="581">
        <v>0.0</v>
      </c>
      <c r="V821" s="582">
        <v>0.0</v>
      </c>
      <c r="W821" s="582">
        <v>0.0</v>
      </c>
      <c r="X821" s="582">
        <v>0.0</v>
      </c>
      <c r="Y821" s="413"/>
      <c r="Z821" s="413"/>
      <c r="AA821" s="419"/>
      <c r="AB821" s="419"/>
      <c r="AC821" s="419"/>
      <c r="AD821" s="419"/>
      <c r="AE821" s="419"/>
      <c r="AF821" s="419"/>
    </row>
    <row r="822" ht="15.75" hidden="1" customHeight="1">
      <c r="A822" s="436"/>
      <c r="B822" s="399"/>
      <c r="C822" s="572"/>
      <c r="D822" s="572"/>
      <c r="E822" s="572"/>
      <c r="F822" s="399"/>
      <c r="G822" s="399"/>
      <c r="H822" s="577"/>
      <c r="I822" s="577"/>
      <c r="J822" s="471"/>
      <c r="K822" s="471"/>
      <c r="L822" s="471"/>
      <c r="M822" s="471"/>
      <c r="N822" s="471"/>
      <c r="O822" s="471"/>
      <c r="P822" s="471"/>
      <c r="Q822" s="471"/>
      <c r="R822" s="471"/>
      <c r="S822" s="471"/>
      <c r="T822" s="471"/>
      <c r="U822" s="471"/>
      <c r="V822" s="506"/>
      <c r="W822" s="506"/>
      <c r="X822" s="506"/>
      <c r="Y822" s="399"/>
      <c r="Z822" s="399"/>
      <c r="AA822" s="401"/>
      <c r="AB822" s="401"/>
      <c r="AC822" s="401"/>
      <c r="AD822" s="401"/>
      <c r="AE822" s="401"/>
      <c r="AF822" s="401"/>
    </row>
    <row r="823" ht="15.75" hidden="1" customHeight="1">
      <c r="A823" s="436"/>
      <c r="B823" s="399"/>
      <c r="C823" s="572"/>
      <c r="D823" s="572"/>
      <c r="E823" s="572"/>
      <c r="F823" s="399"/>
      <c r="G823" s="399"/>
      <c r="H823" s="580" t="s">
        <v>1422</v>
      </c>
      <c r="I823" s="577"/>
      <c r="J823" s="471"/>
      <c r="K823" s="471"/>
      <c r="L823" s="471"/>
      <c r="M823" s="471"/>
      <c r="N823" s="471"/>
      <c r="O823" s="471"/>
      <c r="P823" s="471"/>
      <c r="Q823" s="471"/>
      <c r="R823" s="471"/>
      <c r="S823" s="471"/>
      <c r="T823" s="471"/>
      <c r="U823" s="471"/>
      <c r="V823" s="506"/>
      <c r="W823" s="506"/>
      <c r="X823" s="506"/>
      <c r="Y823" s="399"/>
      <c r="Z823" s="399"/>
      <c r="AA823" s="401"/>
      <c r="AB823" s="401"/>
      <c r="AC823" s="401"/>
      <c r="AD823" s="401"/>
      <c r="AE823" s="401"/>
      <c r="AF823" s="401"/>
    </row>
    <row r="824" ht="15.75" hidden="1" customHeight="1">
      <c r="A824" s="436"/>
      <c r="B824" s="399"/>
      <c r="C824" s="572"/>
      <c r="D824" s="572"/>
      <c r="E824" s="572"/>
      <c r="F824" s="399"/>
      <c r="G824" s="399"/>
      <c r="H824" s="577"/>
      <c r="I824" s="577"/>
      <c r="J824" s="471"/>
      <c r="K824" s="471"/>
      <c r="L824" s="471"/>
      <c r="M824" s="471"/>
      <c r="N824" s="471"/>
      <c r="O824" s="471"/>
      <c r="P824" s="471"/>
      <c r="Q824" s="471"/>
      <c r="R824" s="471"/>
      <c r="S824" s="471"/>
      <c r="T824" s="471"/>
      <c r="U824" s="471"/>
      <c r="V824" s="506"/>
      <c r="W824" s="506"/>
      <c r="X824" s="506"/>
      <c r="Y824" s="399"/>
      <c r="Z824" s="399"/>
      <c r="AA824" s="401"/>
      <c r="AB824" s="401"/>
      <c r="AC824" s="401"/>
      <c r="AD824" s="401"/>
      <c r="AE824" s="401"/>
      <c r="AF824" s="401"/>
    </row>
    <row r="825" ht="15.75" hidden="1" customHeight="1">
      <c r="A825" s="436">
        <v>10.0</v>
      </c>
      <c r="B825" s="436" t="s">
        <v>1423</v>
      </c>
      <c r="C825" s="572">
        <v>1.0</v>
      </c>
      <c r="D825" s="572"/>
      <c r="E825" s="572"/>
      <c r="F825" s="399"/>
      <c r="G825" s="399"/>
      <c r="H825" s="577"/>
      <c r="I825" s="399" t="s">
        <v>1424</v>
      </c>
      <c r="J825" s="471">
        <v>0.0</v>
      </c>
      <c r="K825" s="471"/>
      <c r="L825" s="471"/>
      <c r="M825" s="471"/>
      <c r="N825" s="471"/>
      <c r="O825" s="471"/>
      <c r="P825" s="471"/>
      <c r="Q825" s="471"/>
      <c r="R825" s="471"/>
      <c r="S825" s="471">
        <v>0.0</v>
      </c>
      <c r="T825" s="471">
        <v>0.0</v>
      </c>
      <c r="U825" s="471">
        <v>0.0</v>
      </c>
      <c r="V825" s="506">
        <v>0.0</v>
      </c>
      <c r="W825" s="506"/>
      <c r="X825" s="506"/>
      <c r="Y825" s="399"/>
      <c r="Z825" s="399"/>
      <c r="AA825" s="401"/>
      <c r="AB825" s="401"/>
      <c r="AC825" s="401"/>
      <c r="AD825" s="401"/>
      <c r="AE825" s="401"/>
      <c r="AF825" s="401"/>
    </row>
    <row r="826" ht="15.75" hidden="1" customHeight="1">
      <c r="A826" s="436">
        <v>10.0</v>
      </c>
      <c r="B826" s="436" t="s">
        <v>1423</v>
      </c>
      <c r="C826" s="572">
        <v>1.0</v>
      </c>
      <c r="D826" s="572"/>
      <c r="E826" s="572"/>
      <c r="F826" s="399"/>
      <c r="G826" s="399"/>
      <c r="H826" s="577"/>
      <c r="I826" s="399" t="s">
        <v>1492</v>
      </c>
      <c r="J826" s="471">
        <v>0.0</v>
      </c>
      <c r="K826" s="471"/>
      <c r="L826" s="471"/>
      <c r="M826" s="471"/>
      <c r="N826" s="471"/>
      <c r="O826" s="471"/>
      <c r="P826" s="471"/>
      <c r="Q826" s="471"/>
      <c r="R826" s="471"/>
      <c r="S826" s="471">
        <v>0.0</v>
      </c>
      <c r="T826" s="471">
        <v>0.0</v>
      </c>
      <c r="U826" s="471">
        <v>0.0</v>
      </c>
      <c r="V826" s="506">
        <v>0.0</v>
      </c>
      <c r="W826" s="506"/>
      <c r="X826" s="506"/>
      <c r="Y826" s="399"/>
      <c r="Z826" s="399"/>
      <c r="AA826" s="401"/>
      <c r="AB826" s="401"/>
      <c r="AC826" s="401"/>
      <c r="AD826" s="401"/>
      <c r="AE826" s="401"/>
      <c r="AF826" s="401"/>
    </row>
    <row r="827" ht="15.75" hidden="1" customHeight="1">
      <c r="A827" s="436">
        <v>10.0</v>
      </c>
      <c r="B827" s="436" t="s">
        <v>1423</v>
      </c>
      <c r="C827" s="572">
        <v>1.0</v>
      </c>
      <c r="D827" s="572"/>
      <c r="E827" s="572"/>
      <c r="F827" s="399"/>
      <c r="G827" s="399"/>
      <c r="H827" s="577"/>
      <c r="I827" s="399" t="s">
        <v>1425</v>
      </c>
      <c r="J827" s="471">
        <v>0.0</v>
      </c>
      <c r="K827" s="471"/>
      <c r="L827" s="471"/>
      <c r="M827" s="471"/>
      <c r="N827" s="471"/>
      <c r="O827" s="471"/>
      <c r="P827" s="471"/>
      <c r="Q827" s="471"/>
      <c r="R827" s="471"/>
      <c r="S827" s="471">
        <v>0.0</v>
      </c>
      <c r="T827" s="471">
        <v>0.0</v>
      </c>
      <c r="U827" s="471">
        <v>0.0</v>
      </c>
      <c r="V827" s="506">
        <v>0.0</v>
      </c>
      <c r="W827" s="506"/>
      <c r="X827" s="506"/>
      <c r="Y827" s="399"/>
      <c r="Z827" s="399"/>
      <c r="AA827" s="401"/>
      <c r="AB827" s="401"/>
      <c r="AC827" s="401"/>
      <c r="AD827" s="401"/>
      <c r="AE827" s="401"/>
      <c r="AF827" s="401"/>
    </row>
    <row r="828" ht="15.75" hidden="1" customHeight="1">
      <c r="A828" s="436">
        <v>10.0</v>
      </c>
      <c r="B828" s="436" t="s">
        <v>1423</v>
      </c>
      <c r="C828" s="572">
        <v>1.0</v>
      </c>
      <c r="D828" s="572"/>
      <c r="E828" s="572"/>
      <c r="F828" s="399"/>
      <c r="G828" s="399"/>
      <c r="H828" s="399"/>
      <c r="I828" s="399" t="s">
        <v>1426</v>
      </c>
      <c r="J828" s="471"/>
      <c r="K828" s="471"/>
      <c r="L828" s="471"/>
      <c r="M828" s="471"/>
      <c r="N828" s="471"/>
      <c r="O828" s="471"/>
      <c r="P828" s="471"/>
      <c r="Q828" s="471"/>
      <c r="R828" s="471">
        <v>0.0</v>
      </c>
      <c r="S828" s="471">
        <v>0.0</v>
      </c>
      <c r="T828" s="471">
        <v>0.0</v>
      </c>
      <c r="U828" s="471">
        <v>0.0</v>
      </c>
      <c r="V828" s="506"/>
      <c r="W828" s="506"/>
      <c r="X828" s="506"/>
      <c r="Y828" s="399"/>
      <c r="Z828" s="399"/>
      <c r="AA828" s="401"/>
      <c r="AB828" s="401"/>
      <c r="AC828" s="401"/>
      <c r="AD828" s="401"/>
      <c r="AE828" s="401"/>
      <c r="AF828" s="401"/>
    </row>
    <row r="829" ht="15.75" hidden="1" customHeight="1">
      <c r="A829" s="436">
        <v>10.0</v>
      </c>
      <c r="B829" s="436" t="s">
        <v>1423</v>
      </c>
      <c r="C829" s="572">
        <v>1.0</v>
      </c>
      <c r="D829" s="572"/>
      <c r="E829" s="572"/>
      <c r="F829" s="399"/>
      <c r="G829" s="399"/>
      <c r="H829" s="399"/>
      <c r="I829" s="399" t="s">
        <v>1427</v>
      </c>
      <c r="J829" s="471"/>
      <c r="K829" s="471"/>
      <c r="L829" s="471"/>
      <c r="M829" s="471"/>
      <c r="N829" s="471"/>
      <c r="O829" s="471"/>
      <c r="P829" s="471"/>
      <c r="Q829" s="471"/>
      <c r="R829" s="471"/>
      <c r="S829" s="471">
        <v>0.0</v>
      </c>
      <c r="T829" s="471">
        <v>0.0</v>
      </c>
      <c r="U829" s="471">
        <v>0.0</v>
      </c>
      <c r="V829" s="506"/>
      <c r="W829" s="506"/>
      <c r="X829" s="506"/>
      <c r="Y829" s="399"/>
      <c r="Z829" s="399"/>
      <c r="AA829" s="401"/>
      <c r="AB829" s="401"/>
      <c r="AC829" s="401"/>
      <c r="AD829" s="401"/>
      <c r="AE829" s="401"/>
      <c r="AF829" s="401"/>
    </row>
    <row r="830" ht="15.75" hidden="1" customHeight="1">
      <c r="A830" s="436">
        <v>10.0</v>
      </c>
      <c r="B830" s="436" t="s">
        <v>1423</v>
      </c>
      <c r="C830" s="572">
        <v>1.0</v>
      </c>
      <c r="D830" s="572"/>
      <c r="E830" s="572"/>
      <c r="F830" s="399"/>
      <c r="G830" s="399"/>
      <c r="H830" s="399"/>
      <c r="I830" s="399" t="s">
        <v>1428</v>
      </c>
      <c r="J830" s="471"/>
      <c r="K830" s="471"/>
      <c r="L830" s="471"/>
      <c r="M830" s="471"/>
      <c r="N830" s="471"/>
      <c r="O830" s="471"/>
      <c r="P830" s="471"/>
      <c r="Q830" s="471"/>
      <c r="R830" s="471">
        <v>0.0</v>
      </c>
      <c r="S830" s="471">
        <v>0.0</v>
      </c>
      <c r="T830" s="471">
        <v>0.0</v>
      </c>
      <c r="U830" s="471">
        <v>0.0</v>
      </c>
      <c r="V830" s="506"/>
      <c r="W830" s="506"/>
      <c r="X830" s="506"/>
      <c r="Y830" s="399"/>
      <c r="Z830" s="399"/>
      <c r="AA830" s="401"/>
      <c r="AB830" s="401"/>
      <c r="AC830" s="401"/>
      <c r="AD830" s="401"/>
      <c r="AE830" s="401"/>
      <c r="AF830" s="401"/>
    </row>
    <row r="831" ht="15.75" hidden="1" customHeight="1">
      <c r="A831" s="436">
        <v>10.0</v>
      </c>
      <c r="B831" s="436" t="s">
        <v>1423</v>
      </c>
      <c r="C831" s="572">
        <v>1.0</v>
      </c>
      <c r="D831" s="572"/>
      <c r="E831" s="572"/>
      <c r="F831" s="399"/>
      <c r="G831" s="399"/>
      <c r="H831" s="399"/>
      <c r="I831" s="399" t="s">
        <v>1429</v>
      </c>
      <c r="J831" s="471"/>
      <c r="K831" s="471">
        <v>0.0</v>
      </c>
      <c r="L831" s="471"/>
      <c r="M831" s="471"/>
      <c r="N831" s="471"/>
      <c r="O831" s="471"/>
      <c r="P831" s="471"/>
      <c r="Q831" s="471"/>
      <c r="R831" s="471"/>
      <c r="S831" s="471">
        <v>0.0</v>
      </c>
      <c r="T831" s="471">
        <v>0.0</v>
      </c>
      <c r="U831" s="471">
        <v>0.0</v>
      </c>
      <c r="V831" s="506"/>
      <c r="W831" s="506"/>
      <c r="X831" s="506">
        <v>0.0</v>
      </c>
      <c r="Y831" s="399"/>
      <c r="Z831" s="399"/>
      <c r="AA831" s="401"/>
      <c r="AB831" s="401"/>
      <c r="AC831" s="401"/>
      <c r="AD831" s="401"/>
      <c r="AE831" s="401"/>
      <c r="AF831" s="401"/>
    </row>
    <row r="832" ht="15.75" hidden="1" customHeight="1">
      <c r="A832" s="436">
        <v>10.0</v>
      </c>
      <c r="B832" s="436" t="s">
        <v>1423</v>
      </c>
      <c r="C832" s="572">
        <v>1.0</v>
      </c>
      <c r="D832" s="572"/>
      <c r="E832" s="572"/>
      <c r="F832" s="399"/>
      <c r="G832" s="399"/>
      <c r="H832" s="399"/>
      <c r="I832" s="399" t="s">
        <v>1430</v>
      </c>
      <c r="J832" s="471"/>
      <c r="K832" s="471"/>
      <c r="L832" s="471"/>
      <c r="M832" s="471"/>
      <c r="N832" s="471"/>
      <c r="O832" s="471"/>
      <c r="P832" s="471"/>
      <c r="Q832" s="471">
        <v>0.0</v>
      </c>
      <c r="R832" s="471"/>
      <c r="S832" s="471">
        <v>0.0</v>
      </c>
      <c r="T832" s="471">
        <v>0.0</v>
      </c>
      <c r="U832" s="471">
        <v>0.0</v>
      </c>
      <c r="V832" s="506"/>
      <c r="W832" s="506"/>
      <c r="X832" s="506"/>
      <c r="Y832" s="399"/>
      <c r="Z832" s="399"/>
      <c r="AA832" s="401"/>
      <c r="AB832" s="401"/>
      <c r="AC832" s="401"/>
      <c r="AD832" s="401"/>
      <c r="AE832" s="401"/>
      <c r="AF832" s="401"/>
    </row>
    <row r="833" ht="15.75" hidden="1" customHeight="1">
      <c r="A833" s="436">
        <v>10.0</v>
      </c>
      <c r="B833" s="436" t="s">
        <v>1423</v>
      </c>
      <c r="C833" s="572">
        <v>1.0</v>
      </c>
      <c r="D833" s="572"/>
      <c r="E833" s="572"/>
      <c r="F833" s="399"/>
      <c r="G833" s="399"/>
      <c r="H833" s="399"/>
      <c r="I833" s="399" t="s">
        <v>153</v>
      </c>
      <c r="J833" s="471"/>
      <c r="K833" s="471"/>
      <c r="L833" s="471">
        <v>0.0</v>
      </c>
      <c r="M833" s="471"/>
      <c r="N833" s="471"/>
      <c r="O833" s="471"/>
      <c r="P833" s="471"/>
      <c r="Q833" s="471"/>
      <c r="R833" s="471"/>
      <c r="S833" s="471">
        <v>0.0</v>
      </c>
      <c r="T833" s="471">
        <v>0.0</v>
      </c>
      <c r="U833" s="471">
        <v>0.0</v>
      </c>
      <c r="V833" s="506"/>
      <c r="W833" s="506"/>
      <c r="X833" s="506"/>
      <c r="Y833" s="399"/>
      <c r="Z833" s="399"/>
      <c r="AA833" s="401"/>
      <c r="AB833" s="401"/>
      <c r="AC833" s="401"/>
      <c r="AD833" s="401"/>
      <c r="AE833" s="401"/>
      <c r="AF833" s="401"/>
    </row>
    <row r="834" ht="15.75" hidden="1" customHeight="1">
      <c r="A834" s="436">
        <v>10.0</v>
      </c>
      <c r="B834" s="436" t="s">
        <v>1423</v>
      </c>
      <c r="C834" s="572">
        <v>1.0</v>
      </c>
      <c r="D834" s="572"/>
      <c r="E834" s="572"/>
      <c r="F834" s="399"/>
      <c r="G834" s="399"/>
      <c r="H834" s="399"/>
      <c r="I834" s="399" t="s">
        <v>1493</v>
      </c>
      <c r="J834" s="471"/>
      <c r="K834" s="471"/>
      <c r="L834" s="471">
        <v>0.0</v>
      </c>
      <c r="M834" s="471"/>
      <c r="N834" s="471"/>
      <c r="O834" s="471"/>
      <c r="P834" s="471"/>
      <c r="Q834" s="471"/>
      <c r="R834" s="471"/>
      <c r="S834" s="471">
        <v>0.0</v>
      </c>
      <c r="T834" s="471">
        <v>0.0</v>
      </c>
      <c r="U834" s="471">
        <v>0.0</v>
      </c>
      <c r="V834" s="506"/>
      <c r="W834" s="506"/>
      <c r="X834" s="506"/>
      <c r="Y834" s="399"/>
      <c r="Z834" s="399"/>
      <c r="AA834" s="401"/>
      <c r="AB834" s="401"/>
      <c r="AC834" s="401"/>
      <c r="AD834" s="401"/>
      <c r="AE834" s="401"/>
      <c r="AF834" s="401"/>
    </row>
    <row r="835" ht="15.75" hidden="1" customHeight="1">
      <c r="A835" s="436">
        <v>10.0</v>
      </c>
      <c r="B835" s="436" t="s">
        <v>1423</v>
      </c>
      <c r="C835" s="572">
        <v>1.0</v>
      </c>
      <c r="D835" s="572"/>
      <c r="E835" s="572"/>
      <c r="F835" s="399"/>
      <c r="G835" s="399"/>
      <c r="H835" s="399"/>
      <c r="I835" s="399" t="s">
        <v>1431</v>
      </c>
      <c r="J835" s="471"/>
      <c r="K835" s="471"/>
      <c r="L835" s="471">
        <v>0.0</v>
      </c>
      <c r="M835" s="471"/>
      <c r="N835" s="471"/>
      <c r="O835" s="471"/>
      <c r="P835" s="471"/>
      <c r="Q835" s="471"/>
      <c r="R835" s="471"/>
      <c r="S835" s="471">
        <v>0.0</v>
      </c>
      <c r="T835" s="471">
        <v>0.0</v>
      </c>
      <c r="U835" s="471">
        <v>0.0</v>
      </c>
      <c r="V835" s="506"/>
      <c r="W835" s="506"/>
      <c r="X835" s="506"/>
      <c r="Y835" s="399"/>
      <c r="Z835" s="399"/>
      <c r="AA835" s="401"/>
      <c r="AB835" s="401"/>
      <c r="AC835" s="401"/>
      <c r="AD835" s="401"/>
      <c r="AE835" s="401"/>
      <c r="AF835" s="401"/>
    </row>
    <row r="836" ht="15.75" hidden="1" customHeight="1">
      <c r="A836" s="436">
        <v>10.0</v>
      </c>
      <c r="B836" s="436" t="s">
        <v>1423</v>
      </c>
      <c r="C836" s="572">
        <v>1.0</v>
      </c>
      <c r="D836" s="572"/>
      <c r="E836" s="572"/>
      <c r="F836" s="399"/>
      <c r="G836" s="399"/>
      <c r="H836" s="399"/>
      <c r="I836" s="399" t="s">
        <v>1432</v>
      </c>
      <c r="J836" s="471"/>
      <c r="K836" s="471"/>
      <c r="L836" s="471">
        <v>0.0</v>
      </c>
      <c r="M836" s="471"/>
      <c r="N836" s="471"/>
      <c r="O836" s="471"/>
      <c r="P836" s="471"/>
      <c r="Q836" s="471"/>
      <c r="R836" s="471"/>
      <c r="S836" s="471">
        <v>0.0</v>
      </c>
      <c r="T836" s="471">
        <v>0.0</v>
      </c>
      <c r="U836" s="471">
        <v>0.0</v>
      </c>
      <c r="V836" s="506"/>
      <c r="W836" s="506"/>
      <c r="X836" s="506"/>
      <c r="Y836" s="399"/>
      <c r="Z836" s="399"/>
      <c r="AA836" s="401"/>
      <c r="AB836" s="401"/>
      <c r="AC836" s="401"/>
      <c r="AD836" s="401"/>
      <c r="AE836" s="401"/>
      <c r="AF836" s="401"/>
    </row>
    <row r="837" ht="15.75" hidden="1" customHeight="1">
      <c r="A837" s="436">
        <v>10.0</v>
      </c>
      <c r="B837" s="436" t="s">
        <v>1423</v>
      </c>
      <c r="C837" s="572">
        <v>1.0</v>
      </c>
      <c r="D837" s="572"/>
      <c r="E837" s="572"/>
      <c r="F837" s="399"/>
      <c r="G837" s="399"/>
      <c r="H837" s="399"/>
      <c r="I837" s="399" t="s">
        <v>1496</v>
      </c>
      <c r="J837" s="471">
        <v>0.0</v>
      </c>
      <c r="K837" s="471"/>
      <c r="L837" s="471"/>
      <c r="M837" s="471"/>
      <c r="N837" s="471"/>
      <c r="O837" s="471"/>
      <c r="P837" s="471"/>
      <c r="Q837" s="471"/>
      <c r="R837" s="471"/>
      <c r="S837" s="471">
        <v>0.0</v>
      </c>
      <c r="T837" s="471">
        <v>0.0</v>
      </c>
      <c r="U837" s="471">
        <v>0.0</v>
      </c>
      <c r="V837" s="506"/>
      <c r="W837" s="506"/>
      <c r="X837" s="506"/>
      <c r="Y837" s="399"/>
      <c r="Z837" s="399"/>
      <c r="AA837" s="401"/>
      <c r="AB837" s="401"/>
      <c r="AC837" s="401"/>
      <c r="AD837" s="401"/>
      <c r="AE837" s="401"/>
      <c r="AF837" s="401"/>
    </row>
    <row r="838" ht="15.75" hidden="1" customHeight="1">
      <c r="A838" s="436"/>
      <c r="B838" s="399"/>
      <c r="C838" s="572"/>
      <c r="D838" s="572"/>
      <c r="E838" s="572"/>
      <c r="F838" s="399"/>
      <c r="G838" s="399"/>
      <c r="H838" s="399"/>
      <c r="I838" s="399"/>
      <c r="J838" s="471"/>
      <c r="K838" s="471"/>
      <c r="L838" s="471"/>
      <c r="M838" s="471"/>
      <c r="N838" s="471"/>
      <c r="O838" s="471"/>
      <c r="P838" s="471"/>
      <c r="Q838" s="471"/>
      <c r="R838" s="471"/>
      <c r="S838" s="471"/>
      <c r="T838" s="471"/>
      <c r="U838" s="471"/>
      <c r="V838" s="506"/>
      <c r="W838" s="506"/>
      <c r="X838" s="506"/>
      <c r="Y838" s="399"/>
      <c r="Z838" s="399"/>
      <c r="AA838" s="401"/>
      <c r="AB838" s="401"/>
      <c r="AC838" s="401"/>
      <c r="AD838" s="401"/>
      <c r="AE838" s="401"/>
      <c r="AF838" s="401"/>
    </row>
    <row r="839" ht="15.75" hidden="1" customHeight="1">
      <c r="A839" s="578"/>
      <c r="B839" s="413"/>
      <c r="C839" s="579"/>
      <c r="D839" s="579"/>
      <c r="E839" s="579"/>
      <c r="F839" s="413"/>
      <c r="G839" s="413"/>
      <c r="H839" s="580" t="s">
        <v>1433</v>
      </c>
      <c r="I839" s="413"/>
      <c r="J839" s="581">
        <v>0.0</v>
      </c>
      <c r="K839" s="581">
        <v>0.0</v>
      </c>
      <c r="L839" s="581">
        <v>0.0</v>
      </c>
      <c r="M839" s="581">
        <v>0.0</v>
      </c>
      <c r="N839" s="581">
        <v>0.0</v>
      </c>
      <c r="O839" s="581">
        <v>0.0</v>
      </c>
      <c r="P839" s="581">
        <v>0.0</v>
      </c>
      <c r="Q839" s="581">
        <v>0.0</v>
      </c>
      <c r="R839" s="581">
        <v>0.0</v>
      </c>
      <c r="S839" s="581">
        <v>0.0</v>
      </c>
      <c r="T839" s="581">
        <v>0.0</v>
      </c>
      <c r="U839" s="581">
        <v>0.0</v>
      </c>
      <c r="V839" s="582">
        <v>0.0</v>
      </c>
      <c r="W839" s="582">
        <v>0.0</v>
      </c>
      <c r="X839" s="582">
        <v>0.0</v>
      </c>
      <c r="Y839" s="413"/>
      <c r="Z839" s="413"/>
      <c r="AA839" s="419"/>
      <c r="AB839" s="419"/>
      <c r="AC839" s="419"/>
      <c r="AD839" s="419"/>
      <c r="AE839" s="419"/>
      <c r="AF839" s="419"/>
    </row>
    <row r="840" ht="15.75" hidden="1" customHeight="1">
      <c r="A840" s="436"/>
      <c r="B840" s="399"/>
      <c r="C840" s="572"/>
      <c r="D840" s="572"/>
      <c r="E840" s="572"/>
      <c r="F840" s="399"/>
      <c r="G840" s="399"/>
      <c r="H840" s="399"/>
      <c r="I840" s="399"/>
      <c r="J840" s="471"/>
      <c r="K840" s="471"/>
      <c r="L840" s="471"/>
      <c r="M840" s="471"/>
      <c r="N840" s="471"/>
      <c r="O840" s="471"/>
      <c r="P840" s="471"/>
      <c r="Q840" s="471"/>
      <c r="R840" s="471"/>
      <c r="S840" s="471"/>
      <c r="T840" s="471"/>
      <c r="U840" s="471"/>
      <c r="V840" s="506"/>
      <c r="W840" s="506"/>
      <c r="X840" s="506"/>
      <c r="Y840" s="399"/>
      <c r="Z840" s="399"/>
      <c r="AA840" s="401"/>
      <c r="AB840" s="401"/>
      <c r="AC840" s="401"/>
      <c r="AD840" s="401"/>
      <c r="AE840" s="401"/>
      <c r="AF840" s="401"/>
    </row>
    <row r="841" ht="15.75" hidden="1" customHeight="1">
      <c r="A841" s="436"/>
      <c r="B841" s="399"/>
      <c r="C841" s="572"/>
      <c r="D841" s="572"/>
      <c r="E841" s="572"/>
      <c r="F841" s="399"/>
      <c r="G841" s="399"/>
      <c r="H841" s="413" t="s">
        <v>1638</v>
      </c>
      <c r="I841" s="399"/>
      <c r="J841" s="581">
        <v>0.0</v>
      </c>
      <c r="K841" s="581">
        <v>0.0</v>
      </c>
      <c r="L841" s="581">
        <v>0.0</v>
      </c>
      <c r="M841" s="581">
        <v>0.0</v>
      </c>
      <c r="N841" s="581">
        <v>0.0</v>
      </c>
      <c r="O841" s="581">
        <v>0.0</v>
      </c>
      <c r="P841" s="581">
        <v>0.0</v>
      </c>
      <c r="Q841" s="581">
        <v>0.0</v>
      </c>
      <c r="R841" s="581">
        <v>0.0</v>
      </c>
      <c r="S841" s="581">
        <v>0.0</v>
      </c>
      <c r="T841" s="581">
        <v>0.0</v>
      </c>
      <c r="U841" s="581">
        <v>0.0</v>
      </c>
      <c r="V841" s="582">
        <v>0.0</v>
      </c>
      <c r="W841" s="582">
        <v>0.0</v>
      </c>
      <c r="X841" s="582">
        <v>0.0</v>
      </c>
      <c r="Y841" s="399"/>
      <c r="Z841" s="399"/>
      <c r="AA841" s="401"/>
      <c r="AB841" s="401"/>
      <c r="AC841" s="401"/>
      <c r="AD841" s="401"/>
      <c r="AE841" s="401"/>
      <c r="AF841" s="401"/>
    </row>
    <row r="842" ht="15.75" hidden="1" customHeight="1">
      <c r="A842" s="436"/>
      <c r="B842" s="399"/>
      <c r="C842" s="572"/>
      <c r="D842" s="572"/>
      <c r="E842" s="572"/>
      <c r="F842" s="399"/>
      <c r="G842" s="399"/>
      <c r="H842" s="399"/>
      <c r="I842" s="399"/>
      <c r="J842" s="581"/>
      <c r="K842" s="581"/>
      <c r="L842" s="581"/>
      <c r="M842" s="581"/>
      <c r="N842" s="581"/>
      <c r="O842" s="581"/>
      <c r="P842" s="581"/>
      <c r="Q842" s="581"/>
      <c r="R842" s="581"/>
      <c r="S842" s="581"/>
      <c r="T842" s="581"/>
      <c r="U842" s="581"/>
      <c r="V842" s="582"/>
      <c r="W842" s="582"/>
      <c r="X842" s="582"/>
      <c r="Y842" s="399"/>
      <c r="Z842" s="399"/>
      <c r="AA842" s="401"/>
      <c r="AB842" s="401"/>
      <c r="AC842" s="401"/>
      <c r="AD842" s="401"/>
      <c r="AE842" s="401"/>
      <c r="AF842" s="401"/>
    </row>
    <row r="843" ht="15.75" hidden="1" customHeight="1">
      <c r="A843" s="436"/>
      <c r="B843" s="399"/>
      <c r="C843" s="572"/>
      <c r="D843" s="572"/>
      <c r="E843" s="572"/>
      <c r="F843" s="399"/>
      <c r="G843" s="399"/>
      <c r="H843" s="399" t="s">
        <v>1499</v>
      </c>
      <c r="I843" s="399"/>
      <c r="J843" s="581"/>
      <c r="K843" s="581"/>
      <c r="L843" s="581"/>
      <c r="M843" s="581"/>
      <c r="N843" s="581"/>
      <c r="O843" s="581"/>
      <c r="P843" s="581"/>
      <c r="Q843" s="581"/>
      <c r="R843" s="581"/>
      <c r="S843" s="581"/>
      <c r="T843" s="581"/>
      <c r="U843" s="581"/>
      <c r="V843" s="582"/>
      <c r="W843" s="582"/>
      <c r="X843" s="582"/>
      <c r="Y843" s="399"/>
      <c r="Z843" s="399"/>
      <c r="AA843" s="401"/>
      <c r="AB843" s="401"/>
      <c r="AC843" s="401"/>
      <c r="AD843" s="401"/>
      <c r="AE843" s="401"/>
      <c r="AF843" s="401"/>
    </row>
    <row r="844" ht="15.75" hidden="1" customHeight="1">
      <c r="A844" s="436"/>
      <c r="B844" s="399"/>
      <c r="C844" s="572"/>
      <c r="D844" s="572"/>
      <c r="E844" s="572"/>
      <c r="F844" s="399"/>
      <c r="G844" s="399"/>
      <c r="H844" s="413" t="s">
        <v>1394</v>
      </c>
      <c r="I844" s="399"/>
      <c r="J844" s="581"/>
      <c r="K844" s="581"/>
      <c r="L844" s="581"/>
      <c r="M844" s="581"/>
      <c r="N844" s="581"/>
      <c r="O844" s="581"/>
      <c r="P844" s="581"/>
      <c r="Q844" s="581"/>
      <c r="R844" s="581"/>
      <c r="S844" s="581"/>
      <c r="T844" s="581"/>
      <c r="U844" s="581"/>
      <c r="V844" s="582"/>
      <c r="W844" s="582"/>
      <c r="X844" s="582"/>
      <c r="Y844" s="399"/>
      <c r="Z844" s="399"/>
      <c r="AA844" s="401"/>
      <c r="AB844" s="401"/>
      <c r="AC844" s="401"/>
      <c r="AD844" s="401"/>
      <c r="AE844" s="401"/>
      <c r="AF844" s="401"/>
    </row>
    <row r="845" ht="15.75" hidden="1" customHeight="1">
      <c r="A845" s="436"/>
      <c r="B845" s="399"/>
      <c r="C845" s="572"/>
      <c r="D845" s="572"/>
      <c r="E845" s="572"/>
      <c r="F845" s="399"/>
      <c r="G845" s="399"/>
      <c r="H845" s="399"/>
      <c r="I845" s="413" t="s">
        <v>1634</v>
      </c>
      <c r="J845" s="581">
        <v>0.0</v>
      </c>
      <c r="K845" s="581">
        <v>0.0</v>
      </c>
      <c r="L845" s="581">
        <v>0.0</v>
      </c>
      <c r="M845" s="581">
        <v>0.0</v>
      </c>
      <c r="N845" s="581">
        <v>0.0</v>
      </c>
      <c r="O845" s="581">
        <v>0.0</v>
      </c>
      <c r="P845" s="581">
        <v>0.0</v>
      </c>
      <c r="Q845" s="581">
        <v>0.0</v>
      </c>
      <c r="R845" s="581">
        <v>0.0</v>
      </c>
      <c r="S845" s="581">
        <v>0.0</v>
      </c>
      <c r="T845" s="581">
        <v>0.0</v>
      </c>
      <c r="U845" s="581">
        <v>0.0</v>
      </c>
      <c r="V845" s="582">
        <v>0.0</v>
      </c>
      <c r="W845" s="582">
        <v>0.0</v>
      </c>
      <c r="X845" s="582">
        <v>0.0</v>
      </c>
      <c r="Y845" s="399"/>
      <c r="Z845" s="399"/>
      <c r="AA845" s="401"/>
      <c r="AB845" s="401"/>
      <c r="AC845" s="401"/>
      <c r="AD845" s="401"/>
      <c r="AE845" s="401"/>
      <c r="AF845" s="401"/>
    </row>
    <row r="846" ht="15.75" hidden="1" customHeight="1">
      <c r="A846" s="436"/>
      <c r="B846" s="399"/>
      <c r="C846" s="572"/>
      <c r="D846" s="572"/>
      <c r="E846" s="572"/>
      <c r="F846" s="399"/>
      <c r="G846" s="399"/>
      <c r="H846" s="413"/>
      <c r="I846" s="399"/>
      <c r="J846" s="471"/>
      <c r="K846" s="471"/>
      <c r="L846" s="471"/>
      <c r="M846" s="471"/>
      <c r="N846" s="471"/>
      <c r="O846" s="471"/>
      <c r="P846" s="471"/>
      <c r="Q846" s="471"/>
      <c r="R846" s="471"/>
      <c r="S846" s="471"/>
      <c r="T846" s="471"/>
      <c r="U846" s="471"/>
      <c r="V846" s="506"/>
      <c r="W846" s="506"/>
      <c r="X846" s="506"/>
      <c r="Y846" s="399"/>
      <c r="Z846" s="399"/>
      <c r="AA846" s="401"/>
      <c r="AB846" s="401"/>
      <c r="AC846" s="401"/>
      <c r="AD846" s="401"/>
      <c r="AE846" s="401"/>
      <c r="AF846" s="401"/>
    </row>
    <row r="847" ht="15.75" hidden="1" customHeight="1">
      <c r="A847" s="436"/>
      <c r="B847" s="399"/>
      <c r="C847" s="572"/>
      <c r="D847" s="572"/>
      <c r="E847" s="572"/>
      <c r="F847" s="399"/>
      <c r="G847" s="399"/>
      <c r="H847" s="413" t="s">
        <v>1508</v>
      </c>
      <c r="I847" s="399"/>
      <c r="J847" s="471"/>
      <c r="K847" s="471"/>
      <c r="L847" s="471"/>
      <c r="M847" s="471"/>
      <c r="N847" s="471"/>
      <c r="O847" s="471"/>
      <c r="P847" s="471"/>
      <c r="Q847" s="471"/>
      <c r="R847" s="471"/>
      <c r="S847" s="471"/>
      <c r="T847" s="471"/>
      <c r="U847" s="471"/>
      <c r="V847" s="506"/>
      <c r="W847" s="506"/>
      <c r="X847" s="506"/>
      <c r="Y847" s="399"/>
      <c r="Z847" s="399"/>
      <c r="AA847" s="401"/>
      <c r="AB847" s="401"/>
      <c r="AC847" s="401"/>
      <c r="AD847" s="401"/>
      <c r="AE847" s="401"/>
      <c r="AF847" s="401"/>
    </row>
    <row r="848" ht="15.75" hidden="1" customHeight="1">
      <c r="A848" s="436"/>
      <c r="B848" s="399"/>
      <c r="C848" s="572"/>
      <c r="D848" s="572"/>
      <c r="E848" s="572"/>
      <c r="F848" s="399"/>
      <c r="G848" s="399"/>
      <c r="H848" s="413" t="s">
        <v>1394</v>
      </c>
      <c r="I848" s="399"/>
      <c r="J848" s="581"/>
      <c r="K848" s="581"/>
      <c r="L848" s="581"/>
      <c r="M848" s="581"/>
      <c r="N848" s="581"/>
      <c r="O848" s="581"/>
      <c r="P848" s="581"/>
      <c r="Q848" s="581"/>
      <c r="R848" s="581"/>
      <c r="S848" s="581"/>
      <c r="T848" s="581"/>
      <c r="U848" s="581"/>
      <c r="V848" s="582"/>
      <c r="W848" s="582"/>
      <c r="X848" s="582"/>
      <c r="Y848" s="399"/>
      <c r="Z848" s="399"/>
      <c r="AA848" s="401"/>
      <c r="AB848" s="401"/>
      <c r="AC848" s="401"/>
      <c r="AD848" s="401"/>
      <c r="AE848" s="401"/>
      <c r="AF848" s="401"/>
    </row>
    <row r="849" ht="15.75" hidden="1" customHeight="1">
      <c r="A849" s="436"/>
      <c r="B849" s="399"/>
      <c r="C849" s="572"/>
      <c r="D849" s="572"/>
      <c r="E849" s="572"/>
      <c r="F849" s="399"/>
      <c r="G849" s="399"/>
      <c r="H849" s="399"/>
      <c r="I849" s="413" t="s">
        <v>1634</v>
      </c>
      <c r="J849" s="581">
        <v>0.0</v>
      </c>
      <c r="K849" s="581">
        <v>0.0</v>
      </c>
      <c r="L849" s="581">
        <v>0.0</v>
      </c>
      <c r="M849" s="581">
        <v>0.0</v>
      </c>
      <c r="N849" s="581">
        <v>0.0</v>
      </c>
      <c r="O849" s="581">
        <v>0.0</v>
      </c>
      <c r="P849" s="581">
        <v>0.0</v>
      </c>
      <c r="Q849" s="581">
        <v>0.0</v>
      </c>
      <c r="R849" s="581">
        <v>0.0</v>
      </c>
      <c r="S849" s="581">
        <v>0.0</v>
      </c>
      <c r="T849" s="581">
        <v>0.0</v>
      </c>
      <c r="U849" s="581">
        <v>0.0</v>
      </c>
      <c r="V849" s="582">
        <v>0.0</v>
      </c>
      <c r="W849" s="582">
        <v>0.0</v>
      </c>
      <c r="X849" s="582">
        <v>0.0</v>
      </c>
      <c r="Y849" s="399"/>
      <c r="Z849" s="399"/>
      <c r="AA849" s="401"/>
      <c r="AB849" s="401"/>
      <c r="AC849" s="401"/>
      <c r="AD849" s="401"/>
      <c r="AE849" s="401"/>
      <c r="AF849" s="401"/>
    </row>
    <row r="850" ht="15.75" customHeight="1">
      <c r="A850" s="436"/>
      <c r="B850" s="399"/>
      <c r="C850" s="572"/>
      <c r="D850" s="572"/>
      <c r="E850" s="572"/>
      <c r="F850" s="399"/>
      <c r="G850" s="399"/>
      <c r="H850" s="413"/>
      <c r="I850" s="399"/>
      <c r="J850" s="471"/>
      <c r="K850" s="471"/>
      <c r="L850" s="471"/>
      <c r="M850" s="471"/>
      <c r="N850" s="471"/>
      <c r="O850" s="471"/>
      <c r="P850" s="471"/>
      <c r="Q850" s="471"/>
      <c r="R850" s="471"/>
      <c r="S850" s="471"/>
      <c r="T850" s="471"/>
      <c r="U850" s="471"/>
      <c r="V850" s="506"/>
      <c r="W850" s="506"/>
      <c r="X850" s="506"/>
      <c r="Y850" s="399"/>
      <c r="Z850" s="399"/>
      <c r="AA850" s="401"/>
      <c r="AB850" s="401"/>
      <c r="AC850" s="401"/>
      <c r="AD850" s="401"/>
      <c r="AE850" s="401"/>
      <c r="AF850" s="401"/>
    </row>
    <row r="851" ht="15.75" customHeight="1">
      <c r="A851" s="494" t="s">
        <v>1639</v>
      </c>
      <c r="B851" s="399"/>
      <c r="C851" s="572"/>
      <c r="D851" s="572"/>
      <c r="E851" s="572"/>
      <c r="F851" s="399"/>
      <c r="G851" s="399"/>
      <c r="H851" s="413"/>
      <c r="I851" s="399"/>
      <c r="J851" s="471"/>
      <c r="K851" s="471"/>
      <c r="L851" s="471"/>
      <c r="M851" s="471"/>
      <c r="N851" s="471"/>
      <c r="O851" s="471"/>
      <c r="P851" s="471"/>
      <c r="Q851" s="471"/>
      <c r="R851" s="471"/>
      <c r="S851" s="471"/>
      <c r="T851" s="471"/>
      <c r="U851" s="471"/>
      <c r="V851" s="506"/>
      <c r="W851" s="506"/>
      <c r="X851" s="506"/>
      <c r="Y851" s="399"/>
      <c r="Z851" s="399"/>
      <c r="AA851" s="401"/>
      <c r="AB851" s="401"/>
      <c r="AC851" s="401"/>
      <c r="AD851" s="401"/>
      <c r="AE851" s="401"/>
      <c r="AF851" s="401"/>
    </row>
    <row r="852" ht="15.75" customHeight="1">
      <c r="A852" s="494" t="s">
        <v>1526</v>
      </c>
      <c r="B852" s="399"/>
      <c r="C852" s="572"/>
      <c r="D852" s="572"/>
      <c r="E852" s="572"/>
      <c r="F852" s="399"/>
      <c r="G852" s="399"/>
      <c r="H852" s="413"/>
      <c r="I852" s="399"/>
      <c r="J852" s="471"/>
      <c r="K852" s="471"/>
      <c r="L852" s="471"/>
      <c r="M852" s="471"/>
      <c r="N852" s="471"/>
      <c r="O852" s="471"/>
      <c r="P852" s="471"/>
      <c r="Q852" s="471"/>
      <c r="R852" s="471"/>
      <c r="S852" s="471"/>
      <c r="T852" s="471"/>
      <c r="U852" s="471"/>
      <c r="V852" s="506"/>
      <c r="W852" s="506"/>
      <c r="X852" s="506"/>
      <c r="Y852" s="399"/>
      <c r="Z852" s="399"/>
      <c r="AA852" s="401"/>
      <c r="AB852" s="401"/>
      <c r="AC852" s="401"/>
      <c r="AD852" s="401"/>
      <c r="AE852" s="401"/>
      <c r="AF852" s="401"/>
    </row>
    <row r="853" ht="15.75" customHeight="1">
      <c r="A853" s="399"/>
      <c r="B853" s="494" t="s">
        <v>1640</v>
      </c>
      <c r="C853" s="572"/>
      <c r="D853" s="572"/>
      <c r="E853" s="572"/>
      <c r="F853" s="399"/>
      <c r="G853" s="399"/>
      <c r="H853" s="399"/>
      <c r="I853" s="413"/>
      <c r="J853" s="583">
        <v>0.0</v>
      </c>
      <c r="K853" s="583">
        <v>3.2037678426849186E7</v>
      </c>
      <c r="L853" s="583">
        <v>5148773.458882465</v>
      </c>
      <c r="M853" s="583">
        <v>513646.47625234735</v>
      </c>
      <c r="N853" s="583">
        <v>1.0652292943549713E7</v>
      </c>
      <c r="O853" s="583">
        <v>0.0</v>
      </c>
      <c r="P853" s="583">
        <v>8.59127784015997E7</v>
      </c>
      <c r="Q853" s="583">
        <v>0.0</v>
      </c>
      <c r="R853" s="583">
        <v>0.0</v>
      </c>
      <c r="S853" s="583">
        <v>1.342651697071334E8</v>
      </c>
      <c r="T853" s="583">
        <v>4.36792E7</v>
      </c>
      <c r="U853" s="583">
        <v>1.779443697071334E8</v>
      </c>
      <c r="V853" s="418">
        <v>0.0</v>
      </c>
      <c r="W853" s="418">
        <v>5760.0</v>
      </c>
      <c r="X853" s="418">
        <v>509518.61266956944</v>
      </c>
      <c r="Y853" s="399"/>
      <c r="Z853" s="399"/>
      <c r="AA853" s="401"/>
      <c r="AB853" s="401"/>
      <c r="AC853" s="401"/>
      <c r="AD853" s="401"/>
      <c r="AE853" s="401"/>
      <c r="AF853" s="401"/>
    </row>
    <row r="854" ht="15.75" customHeight="1">
      <c r="A854" s="399"/>
      <c r="B854" s="494" t="s">
        <v>1641</v>
      </c>
      <c r="C854" s="572"/>
      <c r="D854" s="572"/>
      <c r="E854" s="572"/>
      <c r="F854" s="399"/>
      <c r="G854" s="399"/>
      <c r="H854" s="399"/>
      <c r="I854" s="413"/>
      <c r="J854" s="583">
        <v>0.0</v>
      </c>
      <c r="K854" s="583">
        <v>0.0</v>
      </c>
      <c r="L854" s="583">
        <v>0.0</v>
      </c>
      <c r="M854" s="583">
        <v>0.0</v>
      </c>
      <c r="N854" s="583">
        <v>0.0</v>
      </c>
      <c r="O854" s="583">
        <v>0.0</v>
      </c>
      <c r="P854" s="583">
        <v>0.0</v>
      </c>
      <c r="Q854" s="583">
        <v>0.0</v>
      </c>
      <c r="R854" s="583">
        <v>0.0</v>
      </c>
      <c r="S854" s="583">
        <v>0.0</v>
      </c>
      <c r="T854" s="583">
        <v>0.0</v>
      </c>
      <c r="U854" s="583">
        <v>0.0</v>
      </c>
      <c r="V854" s="418">
        <v>0.0</v>
      </c>
      <c r="W854" s="418">
        <v>0.0</v>
      </c>
      <c r="X854" s="418">
        <v>0.0</v>
      </c>
      <c r="Y854" s="399"/>
      <c r="Z854" s="399"/>
      <c r="AA854" s="401"/>
      <c r="AB854" s="401"/>
      <c r="AC854" s="401"/>
      <c r="AD854" s="401"/>
      <c r="AE854" s="401"/>
      <c r="AF854" s="401"/>
    </row>
    <row r="855" ht="15.75" customHeight="1">
      <c r="A855" s="399"/>
      <c r="B855" s="494" t="s">
        <v>1642</v>
      </c>
      <c r="C855" s="572"/>
      <c r="D855" s="572"/>
      <c r="E855" s="572"/>
      <c r="F855" s="399"/>
      <c r="G855" s="399"/>
      <c r="H855" s="399"/>
      <c r="I855" s="413"/>
      <c r="J855" s="583">
        <v>0.0</v>
      </c>
      <c r="K855" s="583">
        <v>2.279260279240079E7</v>
      </c>
      <c r="L855" s="583">
        <v>5310544.513265566</v>
      </c>
      <c r="M855" s="583">
        <v>0.0</v>
      </c>
      <c r="N855" s="583">
        <v>2183579.5748651605</v>
      </c>
      <c r="O855" s="583">
        <v>1.4217530648489999E7</v>
      </c>
      <c r="P855" s="583">
        <v>0.0</v>
      </c>
      <c r="Q855" s="583">
        <v>0.0</v>
      </c>
      <c r="R855" s="583">
        <v>0.0</v>
      </c>
      <c r="S855" s="583">
        <v>4.450425752902152E7</v>
      </c>
      <c r="T855" s="583">
        <v>8662000.0</v>
      </c>
      <c r="U855" s="583">
        <v>5.316625752902152E7</v>
      </c>
      <c r="V855" s="418">
        <v>0.0</v>
      </c>
      <c r="W855" s="418">
        <v>417800.57260838815</v>
      </c>
      <c r="X855" s="418">
        <v>0.0</v>
      </c>
      <c r="Y855" s="399"/>
      <c r="Z855" s="399"/>
      <c r="AA855" s="401"/>
      <c r="AB855" s="401"/>
      <c r="AC855" s="401"/>
      <c r="AD855" s="401"/>
      <c r="AE855" s="401"/>
      <c r="AF855" s="401"/>
    </row>
    <row r="856" ht="15.75" customHeight="1">
      <c r="A856" s="436"/>
      <c r="B856" s="399"/>
      <c r="C856" s="572"/>
      <c r="D856" s="572"/>
      <c r="E856" s="572"/>
      <c r="F856" s="399"/>
      <c r="G856" s="399"/>
      <c r="H856" s="399"/>
      <c r="I856" s="413"/>
      <c r="J856" s="471"/>
      <c r="K856" s="471"/>
      <c r="L856" s="471"/>
      <c r="M856" s="471"/>
      <c r="N856" s="471"/>
      <c r="O856" s="471"/>
      <c r="P856" s="471"/>
      <c r="Q856" s="471"/>
      <c r="R856" s="471"/>
      <c r="S856" s="471"/>
      <c r="T856" s="471"/>
      <c r="U856" s="471"/>
      <c r="V856" s="506"/>
      <c r="W856" s="506"/>
      <c r="X856" s="506"/>
      <c r="Y856" s="399"/>
      <c r="Z856" s="399"/>
      <c r="AA856" s="401"/>
      <c r="AB856" s="401"/>
      <c r="AC856" s="401"/>
      <c r="AD856" s="401"/>
      <c r="AE856" s="401"/>
      <c r="AF856" s="401"/>
    </row>
    <row r="857" ht="15.75" customHeight="1">
      <c r="A857" s="413" t="s">
        <v>1503</v>
      </c>
      <c r="B857" s="399"/>
      <c r="C857" s="572"/>
      <c r="D857" s="572"/>
      <c r="E857" s="572"/>
      <c r="F857" s="399"/>
      <c r="G857" s="399"/>
      <c r="H857" s="399"/>
      <c r="I857" s="413"/>
      <c r="J857" s="471"/>
      <c r="K857" s="471"/>
      <c r="L857" s="471"/>
      <c r="M857" s="471"/>
      <c r="N857" s="471"/>
      <c r="O857" s="471"/>
      <c r="P857" s="471"/>
      <c r="Q857" s="471"/>
      <c r="R857" s="471"/>
      <c r="S857" s="471"/>
      <c r="T857" s="471"/>
      <c r="U857" s="471"/>
      <c r="V857" s="506"/>
      <c r="W857" s="506"/>
      <c r="X857" s="506"/>
      <c r="Y857" s="399"/>
      <c r="Z857" s="399"/>
      <c r="AA857" s="401"/>
      <c r="AB857" s="401"/>
      <c r="AC857" s="401"/>
      <c r="AD857" s="401"/>
      <c r="AE857" s="401"/>
      <c r="AF857" s="401"/>
    </row>
    <row r="858" ht="15.75" customHeight="1">
      <c r="A858" s="436"/>
      <c r="B858" s="494" t="s">
        <v>1643</v>
      </c>
      <c r="C858" s="572"/>
      <c r="D858" s="572"/>
      <c r="E858" s="572"/>
      <c r="F858" s="399"/>
      <c r="G858" s="399"/>
      <c r="H858" s="399"/>
      <c r="I858" s="413"/>
      <c r="J858" s="583">
        <v>53462.38923076924</v>
      </c>
      <c r="K858" s="583">
        <v>3.1861762976175286E7</v>
      </c>
      <c r="L858" s="583">
        <v>5115230.992506742</v>
      </c>
      <c r="M858" s="583">
        <v>506778.1577546948</v>
      </c>
      <c r="N858" s="583">
        <v>1.0606544385148682E7</v>
      </c>
      <c r="O858" s="583">
        <v>0.0</v>
      </c>
      <c r="P858" s="583">
        <v>8.547415688781191E7</v>
      </c>
      <c r="Q858" s="583">
        <v>0.0</v>
      </c>
      <c r="R858" s="583">
        <v>0.0</v>
      </c>
      <c r="S858" s="583">
        <v>1.3361793578862809E8</v>
      </c>
      <c r="T858" s="583">
        <v>4.34608E7</v>
      </c>
      <c r="U858" s="583">
        <v>1.7707873578862807E8</v>
      </c>
      <c r="V858" s="418">
        <v>0.0</v>
      </c>
      <c r="W858" s="418">
        <v>5760.0</v>
      </c>
      <c r="X858" s="418">
        <v>506064.81646475644</v>
      </c>
      <c r="Y858" s="399"/>
      <c r="Z858" s="399"/>
      <c r="AA858" s="401"/>
      <c r="AB858" s="401"/>
      <c r="AC858" s="401"/>
      <c r="AD858" s="401"/>
      <c r="AE858" s="401"/>
      <c r="AF858" s="401"/>
    </row>
    <row r="859" ht="15.75" customHeight="1">
      <c r="A859" s="436"/>
      <c r="B859" s="494" t="s">
        <v>1644</v>
      </c>
      <c r="C859" s="572"/>
      <c r="D859" s="572"/>
      <c r="E859" s="572"/>
      <c r="F859" s="399"/>
      <c r="G859" s="399"/>
      <c r="H859" s="399"/>
      <c r="I859" s="413"/>
      <c r="J859" s="583">
        <v>0.0</v>
      </c>
      <c r="K859" s="583">
        <v>0.0</v>
      </c>
      <c r="L859" s="583">
        <v>0.0</v>
      </c>
      <c r="M859" s="583">
        <v>0.0</v>
      </c>
      <c r="N859" s="583">
        <v>0.0</v>
      </c>
      <c r="O859" s="583">
        <v>0.0</v>
      </c>
      <c r="P859" s="583">
        <v>0.0</v>
      </c>
      <c r="Q859" s="583">
        <v>0.0</v>
      </c>
      <c r="R859" s="583">
        <v>0.0</v>
      </c>
      <c r="S859" s="583">
        <v>0.0</v>
      </c>
      <c r="T859" s="583">
        <v>0.0</v>
      </c>
      <c r="U859" s="583">
        <v>0.0</v>
      </c>
      <c r="V859" s="418">
        <v>0.0</v>
      </c>
      <c r="W859" s="418">
        <v>0.0</v>
      </c>
      <c r="X859" s="418">
        <v>0.0</v>
      </c>
      <c r="Y859" s="399"/>
      <c r="Z859" s="399"/>
      <c r="AA859" s="401"/>
      <c r="AB859" s="401"/>
      <c r="AC859" s="401"/>
      <c r="AD859" s="401"/>
      <c r="AE859" s="401"/>
      <c r="AF859" s="401"/>
    </row>
    <row r="860" ht="15.75" customHeight="1">
      <c r="A860" s="436"/>
      <c r="B860" s="494" t="s">
        <v>1645</v>
      </c>
      <c r="C860" s="572"/>
      <c r="D860" s="572"/>
      <c r="E860" s="572"/>
      <c r="F860" s="399"/>
      <c r="G860" s="399"/>
      <c r="H860" s="399"/>
      <c r="I860" s="413"/>
      <c r="J860" s="583">
        <v>0.0</v>
      </c>
      <c r="K860" s="583">
        <v>2.265880482091555E7</v>
      </c>
      <c r="L860" s="583">
        <v>5287355.071571926</v>
      </c>
      <c r="M860" s="583">
        <v>0.0</v>
      </c>
      <c r="N860" s="583">
        <v>2187603.977585145</v>
      </c>
      <c r="O860" s="583">
        <v>1.4244021675989999E7</v>
      </c>
      <c r="P860" s="583">
        <v>0.0</v>
      </c>
      <c r="Q860" s="583">
        <v>0.0</v>
      </c>
      <c r="R860" s="583">
        <v>0.0</v>
      </c>
      <c r="S860" s="583">
        <v>4.437778554606262E7</v>
      </c>
      <c r="T860" s="583">
        <v>8627900.0</v>
      </c>
      <c r="U860" s="583">
        <v>5.300568554606262E7</v>
      </c>
      <c r="V860" s="418">
        <v>0.0</v>
      </c>
      <c r="W860" s="418">
        <v>415106.17042588594</v>
      </c>
      <c r="X860" s="418">
        <v>0.0</v>
      </c>
      <c r="Y860" s="399"/>
      <c r="Z860" s="399"/>
      <c r="AA860" s="401"/>
      <c r="AB860" s="401"/>
      <c r="AC860" s="401"/>
      <c r="AD860" s="401"/>
      <c r="AE860" s="401"/>
      <c r="AF860" s="401"/>
    </row>
    <row r="861" ht="15.75" customHeight="1">
      <c r="A861" s="436"/>
      <c r="B861" s="399"/>
      <c r="C861" s="572"/>
      <c r="D861" s="572"/>
      <c r="E861" s="572"/>
      <c r="F861" s="399"/>
      <c r="G861" s="399"/>
      <c r="H861" s="399"/>
      <c r="I861" s="413"/>
      <c r="J861" s="471"/>
      <c r="K861" s="471"/>
      <c r="L861" s="471"/>
      <c r="M861" s="471"/>
      <c r="N861" s="471"/>
      <c r="O861" s="471"/>
      <c r="P861" s="471"/>
      <c r="Q861" s="471"/>
      <c r="R861" s="471"/>
      <c r="S861" s="471"/>
      <c r="T861" s="471"/>
      <c r="U861" s="471"/>
      <c r="V861" s="506"/>
      <c r="W861" s="506"/>
      <c r="X861" s="506"/>
      <c r="Y861" s="399"/>
      <c r="Z861" s="399"/>
      <c r="AA861" s="401"/>
      <c r="AB861" s="401"/>
      <c r="AC861" s="401"/>
      <c r="AD861" s="401"/>
      <c r="AE861" s="401"/>
      <c r="AF861" s="401"/>
    </row>
    <row r="862" ht="15.75" customHeight="1">
      <c r="A862" s="494" t="s">
        <v>1646</v>
      </c>
      <c r="B862" s="399"/>
      <c r="C862" s="572"/>
      <c r="D862" s="572"/>
      <c r="E862" s="572"/>
      <c r="F862" s="399"/>
      <c r="G862" s="399"/>
      <c r="H862" s="399"/>
      <c r="I862" s="413"/>
      <c r="J862" s="471"/>
      <c r="K862" s="471"/>
      <c r="L862" s="471"/>
      <c r="M862" s="471"/>
      <c r="N862" s="471"/>
      <c r="O862" s="471"/>
      <c r="P862" s="471"/>
      <c r="Q862" s="471"/>
      <c r="R862" s="471"/>
      <c r="S862" s="471"/>
      <c r="T862" s="471"/>
      <c r="U862" s="471"/>
      <c r="V862" s="506"/>
      <c r="W862" s="506"/>
      <c r="X862" s="506"/>
      <c r="Y862" s="399"/>
      <c r="Z862" s="399"/>
      <c r="AA862" s="401"/>
      <c r="AB862" s="401"/>
      <c r="AC862" s="401"/>
      <c r="AD862" s="401"/>
      <c r="AE862" s="401"/>
      <c r="AF862" s="401"/>
    </row>
    <row r="863" ht="15.75" customHeight="1">
      <c r="A863" s="436"/>
      <c r="B863" s="494" t="s">
        <v>1647</v>
      </c>
      <c r="C863" s="572"/>
      <c r="D863" s="572"/>
      <c r="E863" s="572"/>
      <c r="F863" s="399"/>
      <c r="G863" s="399"/>
      <c r="H863" s="399"/>
      <c r="I863" s="413"/>
      <c r="J863" s="583">
        <v>9731335.045829153</v>
      </c>
      <c r="K863" s="583">
        <v>2.2033067456113584E7</v>
      </c>
      <c r="L863" s="583">
        <v>3246784.3622781923</v>
      </c>
      <c r="M863" s="583">
        <v>530434.6995305164</v>
      </c>
      <c r="N863" s="583">
        <v>3218387.6352551645</v>
      </c>
      <c r="O863" s="583">
        <v>0.0</v>
      </c>
      <c r="P863" s="583">
        <v>1.333635043923122E7</v>
      </c>
      <c r="Q863" s="583">
        <v>0.0</v>
      </c>
      <c r="R863" s="583">
        <v>0.0</v>
      </c>
      <c r="S863" s="583">
        <v>5.209635963823783E7</v>
      </c>
      <c r="T863" s="583">
        <v>1.33183E7</v>
      </c>
      <c r="U863" s="583">
        <v>6.5414659638237834E7</v>
      </c>
      <c r="V863" s="418">
        <v>100196.4</v>
      </c>
      <c r="W863" s="418">
        <v>24960.0</v>
      </c>
      <c r="X863" s="418">
        <v>153162.53546149435</v>
      </c>
      <c r="Y863" s="399"/>
      <c r="Z863" s="399"/>
      <c r="AA863" s="401"/>
      <c r="AB863" s="401"/>
      <c r="AC863" s="401"/>
      <c r="AD863" s="401"/>
      <c r="AE863" s="401"/>
      <c r="AF863" s="401"/>
    </row>
    <row r="864" ht="15.75" customHeight="1">
      <c r="A864" s="436"/>
      <c r="B864" s="494" t="s">
        <v>1648</v>
      </c>
      <c r="C864" s="572"/>
      <c r="D864" s="572"/>
      <c r="E864" s="572"/>
      <c r="F864" s="399"/>
      <c r="G864" s="399"/>
      <c r="H864" s="399"/>
      <c r="I864" s="413"/>
      <c r="J864" s="583">
        <v>783758.2499999998</v>
      </c>
      <c r="K864" s="583">
        <v>1.3668887710678267E8</v>
      </c>
      <c r="L864" s="583">
        <v>2.2449E8</v>
      </c>
      <c r="M864" s="583">
        <v>0.0</v>
      </c>
      <c r="N864" s="583">
        <v>0.0</v>
      </c>
      <c r="O864" s="583">
        <v>0.0</v>
      </c>
      <c r="P864" s="583">
        <v>0.0</v>
      </c>
      <c r="Q864" s="583">
        <v>0.0</v>
      </c>
      <c r="R864" s="583">
        <v>0.0</v>
      </c>
      <c r="S864" s="583">
        <v>3.619626353567827E8</v>
      </c>
      <c r="T864" s="583">
        <v>8.88248E7</v>
      </c>
      <c r="U864" s="583">
        <v>4.507874353567827E8</v>
      </c>
      <c r="V864" s="418">
        <v>7904.0</v>
      </c>
      <c r="W864" s="418">
        <v>33280.0</v>
      </c>
      <c r="X864" s="418">
        <v>0.0</v>
      </c>
      <c r="Y864" s="399"/>
      <c r="Z864" s="399"/>
      <c r="AA864" s="401"/>
      <c r="AB864" s="401"/>
      <c r="AC864" s="401"/>
      <c r="AD864" s="401"/>
      <c r="AE864" s="401"/>
      <c r="AF864" s="401"/>
    </row>
    <row r="865" ht="15.75" customHeight="1">
      <c r="A865" s="436"/>
      <c r="B865" s="494" t="s">
        <v>1649</v>
      </c>
      <c r="C865" s="572"/>
      <c r="D865" s="572"/>
      <c r="E865" s="572"/>
      <c r="F865" s="399"/>
      <c r="G865" s="399"/>
      <c r="H865" s="399"/>
      <c r="I865" s="413"/>
      <c r="J865" s="583">
        <v>0.0</v>
      </c>
      <c r="K865" s="583">
        <v>1.4975787317728408E7</v>
      </c>
      <c r="L865" s="583">
        <v>1.0489147639505625E7</v>
      </c>
      <c r="M865" s="583">
        <v>0.0</v>
      </c>
      <c r="N865" s="583">
        <v>3144007.577702748</v>
      </c>
      <c r="O865" s="583">
        <v>2.0695232115000002E7</v>
      </c>
      <c r="P865" s="583">
        <v>0.0</v>
      </c>
      <c r="Q865" s="583">
        <v>0.0</v>
      </c>
      <c r="R865" s="583">
        <v>0.0</v>
      </c>
      <c r="S865" s="583">
        <v>4.930417464993678E7</v>
      </c>
      <c r="T865" s="583">
        <v>8951900.0</v>
      </c>
      <c r="U865" s="583">
        <v>5.825607464993679E7</v>
      </c>
      <c r="V865" s="418">
        <v>0.0</v>
      </c>
      <c r="W865" s="418">
        <v>244211.45763500413</v>
      </c>
      <c r="X865" s="418">
        <v>0.0</v>
      </c>
      <c r="Y865" s="399"/>
      <c r="Z865" s="399"/>
      <c r="AA865" s="401"/>
      <c r="AB865" s="401"/>
      <c r="AC865" s="401"/>
      <c r="AD865" s="401"/>
      <c r="AE865" s="401"/>
      <c r="AF865" s="401"/>
    </row>
    <row r="866" ht="15.75" customHeight="1">
      <c r="A866" s="436"/>
      <c r="B866" s="399"/>
      <c r="C866" s="572"/>
      <c r="D866" s="572"/>
      <c r="E866" s="572"/>
      <c r="F866" s="399"/>
      <c r="G866" s="399"/>
      <c r="H866" s="399"/>
      <c r="I866" s="413"/>
      <c r="J866" s="471"/>
      <c r="K866" s="471"/>
      <c r="L866" s="471"/>
      <c r="M866" s="471"/>
      <c r="N866" s="471"/>
      <c r="O866" s="471"/>
      <c r="P866" s="471"/>
      <c r="Q866" s="471"/>
      <c r="R866" s="471"/>
      <c r="S866" s="471"/>
      <c r="T866" s="471"/>
      <c r="U866" s="471"/>
      <c r="V866" s="506"/>
      <c r="W866" s="506"/>
      <c r="X866" s="506"/>
      <c r="Y866" s="399"/>
      <c r="Z866" s="399"/>
      <c r="AA866" s="401"/>
      <c r="AB866" s="401"/>
      <c r="AC866" s="401"/>
      <c r="AD866" s="401"/>
      <c r="AE866" s="401"/>
      <c r="AF866" s="401"/>
    </row>
    <row r="867" ht="15.75" customHeight="1">
      <c r="A867" s="494" t="s">
        <v>1650</v>
      </c>
      <c r="B867" s="399"/>
      <c r="C867" s="572"/>
      <c r="D867" s="572"/>
      <c r="E867" s="572"/>
      <c r="F867" s="399"/>
      <c r="G867" s="399"/>
      <c r="H867" s="399"/>
      <c r="I867" s="399"/>
      <c r="J867" s="471"/>
      <c r="K867" s="471"/>
      <c r="L867" s="471"/>
      <c r="M867" s="471"/>
      <c r="N867" s="471"/>
      <c r="O867" s="471"/>
      <c r="P867" s="471"/>
      <c r="Q867" s="471"/>
      <c r="R867" s="471"/>
      <c r="S867" s="471"/>
      <c r="T867" s="471"/>
      <c r="U867" s="471"/>
      <c r="V867" s="506"/>
      <c r="W867" s="506"/>
      <c r="X867" s="506"/>
      <c r="Y867" s="399"/>
      <c r="Z867" s="399"/>
      <c r="AA867" s="401"/>
      <c r="AB867" s="401"/>
      <c r="AC867" s="401"/>
      <c r="AD867" s="401"/>
      <c r="AE867" s="401"/>
      <c r="AF867" s="401"/>
    </row>
    <row r="868" ht="15.75" customHeight="1">
      <c r="A868" s="494" t="s">
        <v>1526</v>
      </c>
      <c r="B868" s="399"/>
      <c r="C868" s="572"/>
      <c r="D868" s="572"/>
      <c r="E868" s="572"/>
      <c r="F868" s="399"/>
      <c r="G868" s="399"/>
      <c r="H868" s="413"/>
      <c r="I868" s="399"/>
      <c r="J868" s="471"/>
      <c r="K868" s="471"/>
      <c r="L868" s="471"/>
      <c r="M868" s="471"/>
      <c r="N868" s="471"/>
      <c r="O868" s="471"/>
      <c r="P868" s="471"/>
      <c r="Q868" s="471"/>
      <c r="R868" s="471"/>
      <c r="S868" s="471"/>
      <c r="T868" s="471"/>
      <c r="U868" s="471"/>
      <c r="V868" s="506"/>
      <c r="W868" s="506"/>
      <c r="X868" s="506"/>
      <c r="Y868" s="399"/>
      <c r="Z868" s="399"/>
      <c r="AA868" s="401"/>
      <c r="AB868" s="401"/>
      <c r="AC868" s="401"/>
      <c r="AD868" s="401"/>
      <c r="AE868" s="401"/>
      <c r="AF868" s="401"/>
    </row>
    <row r="869" ht="15.75" customHeight="1">
      <c r="A869" s="399"/>
      <c r="B869" s="494" t="s">
        <v>1640</v>
      </c>
      <c r="C869" s="572"/>
      <c r="D869" s="572"/>
      <c r="E869" s="572"/>
      <c r="F869" s="399"/>
      <c r="G869" s="399"/>
      <c r="H869" s="399"/>
      <c r="I869" s="413"/>
      <c r="J869" s="583">
        <v>2.753658266670093E7</v>
      </c>
      <c r="K869" s="583">
        <v>0.0</v>
      </c>
      <c r="L869" s="583">
        <v>734368.7511799871</v>
      </c>
      <c r="M869" s="583">
        <v>0.0</v>
      </c>
      <c r="N869" s="583">
        <v>0.0</v>
      </c>
      <c r="O869" s="583">
        <v>0.0</v>
      </c>
      <c r="P869" s="583">
        <v>0.0</v>
      </c>
      <c r="Q869" s="583">
        <v>3482181.37289705</v>
      </c>
      <c r="R869" s="583">
        <v>3218991.751724893</v>
      </c>
      <c r="S869" s="583">
        <v>3.4972124542502865E7</v>
      </c>
      <c r="T869" s="583">
        <v>5319400.0</v>
      </c>
      <c r="U869" s="583">
        <v>4.0291524542502865E7</v>
      </c>
      <c r="V869" s="418">
        <v>161307.26475961012</v>
      </c>
      <c r="W869" s="418">
        <v>0.0</v>
      </c>
      <c r="X869" s="418">
        <v>0.0</v>
      </c>
      <c r="Y869" s="399"/>
      <c r="Z869" s="399"/>
      <c r="AA869" s="401"/>
      <c r="AB869" s="401"/>
      <c r="AC869" s="401"/>
      <c r="AD869" s="401"/>
      <c r="AE869" s="401"/>
      <c r="AF869" s="401"/>
    </row>
    <row r="870" ht="15.75" customHeight="1">
      <c r="A870" s="399"/>
      <c r="B870" s="494" t="s">
        <v>1641</v>
      </c>
      <c r="C870" s="572"/>
      <c r="D870" s="572"/>
      <c r="E870" s="572"/>
      <c r="F870" s="399"/>
      <c r="G870" s="399"/>
      <c r="H870" s="399"/>
      <c r="I870" s="413"/>
      <c r="J870" s="583">
        <v>0.0</v>
      </c>
      <c r="K870" s="583">
        <v>0.0</v>
      </c>
      <c r="L870" s="583">
        <v>0.0</v>
      </c>
      <c r="M870" s="583">
        <v>0.0</v>
      </c>
      <c r="N870" s="583">
        <v>0.0</v>
      </c>
      <c r="O870" s="583">
        <v>0.0</v>
      </c>
      <c r="P870" s="583">
        <v>0.0</v>
      </c>
      <c r="Q870" s="583">
        <v>0.0</v>
      </c>
      <c r="R870" s="583">
        <v>0.0</v>
      </c>
      <c r="S870" s="583">
        <v>0.0</v>
      </c>
      <c r="T870" s="583">
        <v>0.0</v>
      </c>
      <c r="U870" s="583">
        <v>0.0</v>
      </c>
      <c r="V870" s="418">
        <v>0.0</v>
      </c>
      <c r="W870" s="418">
        <v>0.0</v>
      </c>
      <c r="X870" s="418">
        <v>0.0</v>
      </c>
      <c r="Y870" s="399"/>
      <c r="Z870" s="399"/>
      <c r="AA870" s="401"/>
      <c r="AB870" s="401"/>
      <c r="AC870" s="401"/>
      <c r="AD870" s="401"/>
      <c r="AE870" s="401"/>
      <c r="AF870" s="401"/>
    </row>
    <row r="871" ht="15.75" customHeight="1">
      <c r="A871" s="399"/>
      <c r="B871" s="494" t="s">
        <v>1642</v>
      </c>
      <c r="C871" s="572"/>
      <c r="D871" s="572"/>
      <c r="E871" s="572"/>
      <c r="F871" s="399"/>
      <c r="G871" s="399"/>
      <c r="H871" s="399"/>
      <c r="I871" s="413"/>
      <c r="J871" s="583">
        <v>0.0</v>
      </c>
      <c r="K871" s="583">
        <v>0.0</v>
      </c>
      <c r="L871" s="583">
        <v>0.0</v>
      </c>
      <c r="M871" s="583">
        <v>0.0</v>
      </c>
      <c r="N871" s="583">
        <v>0.0</v>
      </c>
      <c r="O871" s="583">
        <v>0.0</v>
      </c>
      <c r="P871" s="583">
        <v>0.0</v>
      </c>
      <c r="Q871" s="583">
        <v>0.0</v>
      </c>
      <c r="R871" s="583">
        <v>0.0</v>
      </c>
      <c r="S871" s="583">
        <v>0.0</v>
      </c>
      <c r="T871" s="583">
        <v>0.0</v>
      </c>
      <c r="U871" s="583">
        <v>0.0</v>
      </c>
      <c r="V871" s="418">
        <v>0.0</v>
      </c>
      <c r="W871" s="418">
        <v>0.0</v>
      </c>
      <c r="X871" s="418">
        <v>0.0</v>
      </c>
      <c r="Y871" s="399"/>
      <c r="Z871" s="399"/>
      <c r="AA871" s="401"/>
      <c r="AB871" s="401"/>
      <c r="AC871" s="401"/>
      <c r="AD871" s="401"/>
      <c r="AE871" s="401"/>
      <c r="AF871" s="401"/>
    </row>
    <row r="872" ht="15.75" customHeight="1">
      <c r="A872" s="436"/>
      <c r="B872" s="399"/>
      <c r="C872" s="572"/>
      <c r="D872" s="572"/>
      <c r="E872" s="572"/>
      <c r="F872" s="399"/>
      <c r="G872" s="399"/>
      <c r="H872" s="399"/>
      <c r="I872" s="413"/>
      <c r="J872" s="471"/>
      <c r="K872" s="471"/>
      <c r="L872" s="471"/>
      <c r="M872" s="471"/>
      <c r="N872" s="471"/>
      <c r="O872" s="471"/>
      <c r="P872" s="471"/>
      <c r="Q872" s="471"/>
      <c r="R872" s="471"/>
      <c r="S872" s="471"/>
      <c r="T872" s="471"/>
      <c r="U872" s="471"/>
      <c r="V872" s="506"/>
      <c r="W872" s="506"/>
      <c r="X872" s="506"/>
      <c r="Y872" s="399"/>
      <c r="Z872" s="399"/>
      <c r="AA872" s="401"/>
      <c r="AB872" s="401"/>
      <c r="AC872" s="401"/>
      <c r="AD872" s="401"/>
      <c r="AE872" s="401"/>
      <c r="AF872" s="401"/>
    </row>
    <row r="873" ht="15.75" customHeight="1">
      <c r="A873" s="413" t="s">
        <v>1503</v>
      </c>
      <c r="B873" s="399"/>
      <c r="C873" s="572"/>
      <c r="D873" s="572"/>
      <c r="E873" s="572"/>
      <c r="F873" s="399"/>
      <c r="G873" s="399"/>
      <c r="H873" s="399"/>
      <c r="I873" s="413"/>
      <c r="J873" s="471"/>
      <c r="K873" s="471"/>
      <c r="L873" s="471"/>
      <c r="M873" s="471"/>
      <c r="N873" s="471"/>
      <c r="O873" s="471"/>
      <c r="P873" s="471"/>
      <c r="Q873" s="471"/>
      <c r="R873" s="471"/>
      <c r="S873" s="471"/>
      <c r="T873" s="471"/>
      <c r="U873" s="471"/>
      <c r="V873" s="506"/>
      <c r="W873" s="506"/>
      <c r="X873" s="506"/>
      <c r="Y873" s="399"/>
      <c r="Z873" s="399"/>
      <c r="AA873" s="401"/>
      <c r="AB873" s="401"/>
      <c r="AC873" s="401"/>
      <c r="AD873" s="401"/>
      <c r="AE873" s="401"/>
      <c r="AF873" s="401"/>
    </row>
    <row r="874" ht="15.75" customHeight="1">
      <c r="A874" s="436"/>
      <c r="B874" s="494" t="s">
        <v>1643</v>
      </c>
      <c r="C874" s="572"/>
      <c r="D874" s="572"/>
      <c r="E874" s="572"/>
      <c r="F874" s="399"/>
      <c r="G874" s="399"/>
      <c r="H874" s="399"/>
      <c r="I874" s="413"/>
      <c r="J874" s="583">
        <v>0.0</v>
      </c>
      <c r="K874" s="583">
        <v>0.0</v>
      </c>
      <c r="L874" s="583">
        <v>0.0</v>
      </c>
      <c r="M874" s="583">
        <v>0.0</v>
      </c>
      <c r="N874" s="583">
        <v>0.0</v>
      </c>
      <c r="O874" s="583">
        <v>0.0</v>
      </c>
      <c r="P874" s="583">
        <v>0.0</v>
      </c>
      <c r="Q874" s="583">
        <v>0.0</v>
      </c>
      <c r="R874" s="583">
        <v>0.0</v>
      </c>
      <c r="S874" s="583">
        <v>0.0</v>
      </c>
      <c r="T874" s="583">
        <v>0.0</v>
      </c>
      <c r="U874" s="583">
        <v>0.0</v>
      </c>
      <c r="V874" s="418">
        <v>0.0</v>
      </c>
      <c r="W874" s="418">
        <v>0.0</v>
      </c>
      <c r="X874" s="418">
        <v>0.0</v>
      </c>
      <c r="Y874" s="399"/>
      <c r="Z874" s="399"/>
      <c r="AA874" s="401"/>
      <c r="AB874" s="401"/>
      <c r="AC874" s="401"/>
      <c r="AD874" s="401"/>
      <c r="AE874" s="401"/>
      <c r="AF874" s="401"/>
    </row>
    <row r="875" ht="15.75" customHeight="1">
      <c r="A875" s="436"/>
      <c r="B875" s="494" t="s">
        <v>1644</v>
      </c>
      <c r="C875" s="572"/>
      <c r="D875" s="572"/>
      <c r="E875" s="572"/>
      <c r="F875" s="399"/>
      <c r="G875" s="399"/>
      <c r="H875" s="399"/>
      <c r="I875" s="413"/>
      <c r="J875" s="583">
        <v>0.0</v>
      </c>
      <c r="K875" s="583">
        <v>0.0</v>
      </c>
      <c r="L875" s="583">
        <v>0.0</v>
      </c>
      <c r="M875" s="583">
        <v>0.0</v>
      </c>
      <c r="N875" s="583">
        <v>0.0</v>
      </c>
      <c r="O875" s="583">
        <v>0.0</v>
      </c>
      <c r="P875" s="583">
        <v>0.0</v>
      </c>
      <c r="Q875" s="583">
        <v>0.0</v>
      </c>
      <c r="R875" s="583">
        <v>0.0</v>
      </c>
      <c r="S875" s="583">
        <v>0.0</v>
      </c>
      <c r="T875" s="583">
        <v>0.0</v>
      </c>
      <c r="U875" s="583">
        <v>0.0</v>
      </c>
      <c r="V875" s="418">
        <v>0.0</v>
      </c>
      <c r="W875" s="418">
        <v>0.0</v>
      </c>
      <c r="X875" s="418">
        <v>0.0</v>
      </c>
      <c r="Y875" s="399"/>
      <c r="Z875" s="399"/>
      <c r="AA875" s="401"/>
      <c r="AB875" s="401"/>
      <c r="AC875" s="401"/>
      <c r="AD875" s="401"/>
      <c r="AE875" s="401"/>
      <c r="AF875" s="401"/>
    </row>
    <row r="876" ht="15.75" customHeight="1">
      <c r="A876" s="436"/>
      <c r="B876" s="494" t="s">
        <v>1645</v>
      </c>
      <c r="C876" s="572"/>
      <c r="D876" s="572"/>
      <c r="E876" s="572"/>
      <c r="F876" s="399"/>
      <c r="G876" s="399"/>
      <c r="H876" s="399"/>
      <c r="I876" s="413"/>
      <c r="J876" s="583">
        <v>0.0</v>
      </c>
      <c r="K876" s="583">
        <v>0.0</v>
      </c>
      <c r="L876" s="583">
        <v>0.0</v>
      </c>
      <c r="M876" s="583">
        <v>0.0</v>
      </c>
      <c r="N876" s="583">
        <v>0.0</v>
      </c>
      <c r="O876" s="583">
        <v>0.0</v>
      </c>
      <c r="P876" s="583">
        <v>0.0</v>
      </c>
      <c r="Q876" s="583">
        <v>0.0</v>
      </c>
      <c r="R876" s="583">
        <v>0.0</v>
      </c>
      <c r="S876" s="583">
        <v>0.0</v>
      </c>
      <c r="T876" s="583">
        <v>0.0</v>
      </c>
      <c r="U876" s="583">
        <v>0.0</v>
      </c>
      <c r="V876" s="418">
        <v>0.0</v>
      </c>
      <c r="W876" s="418">
        <v>0.0</v>
      </c>
      <c r="X876" s="418">
        <v>0.0</v>
      </c>
      <c r="Y876" s="399"/>
      <c r="Z876" s="399"/>
      <c r="AA876" s="401"/>
      <c r="AB876" s="401"/>
      <c r="AC876" s="401"/>
      <c r="AD876" s="401"/>
      <c r="AE876" s="401"/>
      <c r="AF876" s="401"/>
    </row>
    <row r="877" ht="15.75" customHeight="1">
      <c r="A877" s="436"/>
      <c r="B877" s="399"/>
      <c r="C877" s="572"/>
      <c r="D877" s="572"/>
      <c r="E877" s="572"/>
      <c r="F877" s="399"/>
      <c r="G877" s="399"/>
      <c r="H877" s="399"/>
      <c r="I877" s="413"/>
      <c r="J877" s="471"/>
      <c r="K877" s="471"/>
      <c r="L877" s="471"/>
      <c r="M877" s="471"/>
      <c r="N877" s="471"/>
      <c r="O877" s="471"/>
      <c r="P877" s="471"/>
      <c r="Q877" s="471"/>
      <c r="R877" s="471"/>
      <c r="S877" s="471"/>
      <c r="T877" s="471"/>
      <c r="U877" s="471"/>
      <c r="V877" s="506"/>
      <c r="W877" s="506"/>
      <c r="X877" s="506"/>
      <c r="Y877" s="399"/>
      <c r="Z877" s="399"/>
      <c r="AA877" s="401"/>
      <c r="AB877" s="401"/>
      <c r="AC877" s="401"/>
      <c r="AD877" s="401"/>
      <c r="AE877" s="401"/>
      <c r="AF877" s="401"/>
    </row>
    <row r="878" ht="15.75" customHeight="1">
      <c r="A878" s="494" t="s">
        <v>1646</v>
      </c>
      <c r="B878" s="399"/>
      <c r="C878" s="572"/>
      <c r="D878" s="572"/>
      <c r="E878" s="572"/>
      <c r="F878" s="399"/>
      <c r="G878" s="399"/>
      <c r="H878" s="399"/>
      <c r="I878" s="413"/>
      <c r="J878" s="471"/>
      <c r="K878" s="471"/>
      <c r="L878" s="471"/>
      <c r="M878" s="471"/>
      <c r="N878" s="471"/>
      <c r="O878" s="471"/>
      <c r="P878" s="471"/>
      <c r="Q878" s="471"/>
      <c r="R878" s="471"/>
      <c r="S878" s="471"/>
      <c r="T878" s="471"/>
      <c r="U878" s="471"/>
      <c r="V878" s="506"/>
      <c r="W878" s="506"/>
      <c r="X878" s="506"/>
      <c r="Y878" s="399"/>
      <c r="Z878" s="399"/>
      <c r="AA878" s="401"/>
      <c r="AB878" s="401"/>
      <c r="AC878" s="401"/>
      <c r="AD878" s="401"/>
      <c r="AE878" s="401"/>
      <c r="AF878" s="401"/>
    </row>
    <row r="879" ht="15.75" customHeight="1">
      <c r="A879" s="436"/>
      <c r="B879" s="494" t="s">
        <v>1647</v>
      </c>
      <c r="C879" s="572"/>
      <c r="D879" s="572"/>
      <c r="E879" s="572"/>
      <c r="F879" s="399"/>
      <c r="G879" s="399"/>
      <c r="H879" s="399"/>
      <c r="I879" s="413"/>
      <c r="J879" s="583">
        <v>2.2246543738521856E8</v>
      </c>
      <c r="K879" s="583">
        <v>1.7792519660046645E7</v>
      </c>
      <c r="L879" s="583">
        <v>9.119887489070086E7</v>
      </c>
      <c r="M879" s="583">
        <v>0.0</v>
      </c>
      <c r="N879" s="583">
        <v>0.0</v>
      </c>
      <c r="O879" s="583">
        <v>0.0</v>
      </c>
      <c r="P879" s="583">
        <v>0.0</v>
      </c>
      <c r="Q879" s="583">
        <v>2.6884824134886537E7</v>
      </c>
      <c r="R879" s="583">
        <v>2.224971673077976E7</v>
      </c>
      <c r="S879" s="583">
        <v>3.8059137280163234E8</v>
      </c>
      <c r="T879" s="583">
        <v>6.77812E7</v>
      </c>
      <c r="U879" s="583">
        <v>4.483725728016323E8</v>
      </c>
      <c r="V879" s="418">
        <v>3414843.977110941</v>
      </c>
      <c r="W879" s="418">
        <v>0.0</v>
      </c>
      <c r="X879" s="418">
        <v>346871.88697842514</v>
      </c>
      <c r="Y879" s="399"/>
      <c r="Z879" s="399"/>
      <c r="AA879" s="401"/>
      <c r="AB879" s="401"/>
      <c r="AC879" s="401"/>
      <c r="AD879" s="401"/>
      <c r="AE879" s="401"/>
      <c r="AF879" s="401"/>
    </row>
    <row r="880" ht="15.75" customHeight="1">
      <c r="A880" s="436"/>
      <c r="B880" s="494" t="s">
        <v>1648</v>
      </c>
      <c r="C880" s="572"/>
      <c r="D880" s="572"/>
      <c r="E880" s="572"/>
      <c r="F880" s="399"/>
      <c r="G880" s="399"/>
      <c r="H880" s="399"/>
      <c r="I880" s="413"/>
      <c r="J880" s="583">
        <v>3.811293716240993E7</v>
      </c>
      <c r="K880" s="583">
        <v>0.0</v>
      </c>
      <c r="L880" s="583">
        <v>1486130.9860874775</v>
      </c>
      <c r="M880" s="583">
        <v>0.0</v>
      </c>
      <c r="N880" s="583">
        <v>0.0</v>
      </c>
      <c r="O880" s="583">
        <v>0.0</v>
      </c>
      <c r="P880" s="583">
        <v>0.0</v>
      </c>
      <c r="Q880" s="583">
        <v>4547035.709336809</v>
      </c>
      <c r="R880" s="583">
        <v>2.4140603694830798E7</v>
      </c>
      <c r="S880" s="583">
        <v>6.828670755266504E7</v>
      </c>
      <c r="T880" s="583">
        <v>1.03915E7</v>
      </c>
      <c r="U880" s="583">
        <v>7.867820755266504E7</v>
      </c>
      <c r="V880" s="418">
        <v>1079792.1792793777</v>
      </c>
      <c r="W880" s="418">
        <v>0.0</v>
      </c>
      <c r="X880" s="418">
        <v>0.0</v>
      </c>
      <c r="Y880" s="399"/>
      <c r="Z880" s="399"/>
      <c r="AA880" s="401"/>
      <c r="AB880" s="401"/>
      <c r="AC880" s="401"/>
      <c r="AD880" s="401"/>
      <c r="AE880" s="401"/>
      <c r="AF880" s="401"/>
    </row>
    <row r="881" ht="15.75" customHeight="1">
      <c r="A881" s="436"/>
      <c r="B881" s="494" t="s">
        <v>1649</v>
      </c>
      <c r="C881" s="572"/>
      <c r="D881" s="572"/>
      <c r="E881" s="572"/>
      <c r="F881" s="399"/>
      <c r="G881" s="399"/>
      <c r="H881" s="399"/>
      <c r="I881" s="413"/>
      <c r="J881" s="583">
        <v>1.501832196761771E7</v>
      </c>
      <c r="K881" s="583">
        <v>2781012.506226675</v>
      </c>
      <c r="L881" s="583">
        <v>6683016.821822573</v>
      </c>
      <c r="M881" s="583">
        <v>0.0</v>
      </c>
      <c r="N881" s="583">
        <v>0.0</v>
      </c>
      <c r="O881" s="583">
        <v>0.0</v>
      </c>
      <c r="P881" s="583">
        <v>0.0</v>
      </c>
      <c r="Q881" s="583">
        <v>436695.87957338546</v>
      </c>
      <c r="R881" s="583">
        <v>1279617.1782937245</v>
      </c>
      <c r="S881" s="583">
        <v>2.6198664353534076E7</v>
      </c>
      <c r="T881" s="583">
        <v>4844200.0</v>
      </c>
      <c r="U881" s="583">
        <v>3.1042864353534076E7</v>
      </c>
      <c r="V881" s="418">
        <v>156332.99178622276</v>
      </c>
      <c r="W881" s="418">
        <v>51603.600919943055</v>
      </c>
      <c r="X881" s="418">
        <v>0.0</v>
      </c>
      <c r="Y881" s="399"/>
      <c r="Z881" s="399"/>
      <c r="AA881" s="401"/>
      <c r="AB881" s="401"/>
      <c r="AC881" s="401"/>
      <c r="AD881" s="401"/>
      <c r="AE881" s="401"/>
      <c r="AF881" s="401"/>
    </row>
    <row r="882" ht="15.75" customHeight="1">
      <c r="A882" s="436"/>
      <c r="B882" s="494"/>
      <c r="C882" s="572"/>
      <c r="D882" s="572"/>
      <c r="E882" s="572"/>
      <c r="F882" s="399"/>
      <c r="G882" s="399"/>
      <c r="H882" s="399"/>
      <c r="I882" s="413"/>
      <c r="J882" s="471"/>
      <c r="K882" s="471"/>
      <c r="L882" s="471"/>
      <c r="M882" s="471"/>
      <c r="N882" s="471"/>
      <c r="O882" s="471"/>
      <c r="P882" s="471"/>
      <c r="Q882" s="471"/>
      <c r="R882" s="471"/>
      <c r="S882" s="471"/>
      <c r="T882" s="471"/>
      <c r="U882" s="471"/>
      <c r="V882" s="506"/>
      <c r="W882" s="506"/>
      <c r="X882" s="506"/>
      <c r="Y882" s="399"/>
      <c r="Z882" s="399"/>
      <c r="AA882" s="401"/>
      <c r="AB882" s="401"/>
      <c r="AC882" s="401"/>
      <c r="AD882" s="401"/>
      <c r="AE882" s="401"/>
      <c r="AF882" s="401"/>
    </row>
    <row r="883" ht="15.75" customHeight="1">
      <c r="A883" s="494" t="s">
        <v>1651</v>
      </c>
      <c r="B883" s="494"/>
      <c r="C883" s="572"/>
      <c r="D883" s="572"/>
      <c r="E883" s="572"/>
      <c r="F883" s="399"/>
      <c r="G883" s="399"/>
      <c r="H883" s="399"/>
      <c r="I883" s="413"/>
      <c r="J883" s="581">
        <v>2446029.2422218</v>
      </c>
      <c r="K883" s="581">
        <v>0.0</v>
      </c>
      <c r="L883" s="581">
        <v>1256321.959299984</v>
      </c>
      <c r="M883" s="581">
        <v>0.0</v>
      </c>
      <c r="N883" s="581">
        <v>0.0</v>
      </c>
      <c r="O883" s="581">
        <v>0.0</v>
      </c>
      <c r="P883" s="581">
        <v>0.0</v>
      </c>
      <c r="Q883" s="581">
        <v>16874.928276785107</v>
      </c>
      <c r="R883" s="581">
        <v>635709.25</v>
      </c>
      <c r="S883" s="581">
        <v>4354935.379798569</v>
      </c>
      <c r="T883" s="581">
        <v>557800.0</v>
      </c>
      <c r="U883" s="581">
        <v>4912735.379798569</v>
      </c>
      <c r="V883" s="582">
        <v>56678.91</v>
      </c>
      <c r="W883" s="582">
        <v>0.0</v>
      </c>
      <c r="X883" s="582">
        <v>0.0</v>
      </c>
      <c r="Y883" s="399"/>
      <c r="Z883" s="399"/>
      <c r="AA883" s="401"/>
      <c r="AB883" s="401"/>
      <c r="AC883" s="401"/>
      <c r="AD883" s="401"/>
      <c r="AE883" s="401"/>
      <c r="AF883" s="401"/>
    </row>
    <row r="884" ht="15.75" customHeight="1">
      <c r="A884" s="436"/>
      <c r="B884" s="494"/>
      <c r="C884" s="572"/>
      <c r="D884" s="572"/>
      <c r="E884" s="572"/>
      <c r="F884" s="399"/>
      <c r="G884" s="399"/>
      <c r="H884" s="399"/>
      <c r="I884" s="413"/>
      <c r="J884" s="471"/>
      <c r="K884" s="471"/>
      <c r="L884" s="471"/>
      <c r="M884" s="471"/>
      <c r="N884" s="471"/>
      <c r="O884" s="471"/>
      <c r="P884" s="471"/>
      <c r="Q884" s="471"/>
      <c r="R884" s="471"/>
      <c r="S884" s="471"/>
      <c r="T884" s="471"/>
      <c r="U884" s="471"/>
      <c r="V884" s="506"/>
      <c r="W884" s="506"/>
      <c r="X884" s="506"/>
      <c r="Y884" s="399"/>
      <c r="Z884" s="399"/>
      <c r="AA884" s="401"/>
      <c r="AB884" s="401"/>
      <c r="AC884" s="401"/>
      <c r="AD884" s="401"/>
      <c r="AE884" s="401"/>
      <c r="AF884" s="401"/>
    </row>
    <row r="885" ht="15.75" customHeight="1">
      <c r="A885" s="413" t="s">
        <v>1652</v>
      </c>
      <c r="B885" s="399"/>
      <c r="C885" s="572"/>
      <c r="D885" s="572"/>
      <c r="E885" s="572"/>
      <c r="F885" s="399"/>
      <c r="G885" s="399"/>
      <c r="H885" s="399"/>
      <c r="I885" s="399"/>
      <c r="J885" s="471"/>
      <c r="K885" s="471"/>
      <c r="L885" s="471"/>
      <c r="M885" s="471"/>
      <c r="N885" s="471"/>
      <c r="O885" s="471"/>
      <c r="P885" s="471"/>
      <c r="Q885" s="471"/>
      <c r="R885" s="471"/>
      <c r="S885" s="471"/>
      <c r="T885" s="471"/>
      <c r="U885" s="471"/>
      <c r="V885" s="506"/>
      <c r="W885" s="506"/>
      <c r="X885" s="506"/>
      <c r="Y885" s="399"/>
      <c r="Z885" s="399"/>
      <c r="AA885" s="401"/>
      <c r="AB885" s="401"/>
      <c r="AC885" s="401"/>
      <c r="AD885" s="401"/>
      <c r="AE885" s="401"/>
      <c r="AF885" s="401"/>
    </row>
    <row r="886" ht="15.75" customHeight="1">
      <c r="A886" s="413"/>
      <c r="B886" s="413" t="s">
        <v>1653</v>
      </c>
      <c r="C886" s="572"/>
      <c r="D886" s="572"/>
      <c r="E886" s="572"/>
      <c r="F886" s="399"/>
      <c r="G886" s="399"/>
      <c r="H886" s="399"/>
      <c r="I886" s="399"/>
      <c r="J886" s="581">
        <v>1.0568555685059922E7</v>
      </c>
      <c r="K886" s="581">
        <v>2.830485808969655E8</v>
      </c>
      <c r="L886" s="581">
        <v>2.590878360380105E8</v>
      </c>
      <c r="M886" s="581">
        <v>1550859.3335375586</v>
      </c>
      <c r="N886" s="581">
        <v>3.199241609410661E7</v>
      </c>
      <c r="O886" s="581">
        <v>4.915678443948E7</v>
      </c>
      <c r="P886" s="581">
        <v>1.8472328572864282E8</v>
      </c>
      <c r="Q886" s="581">
        <v>0.0</v>
      </c>
      <c r="R886" s="581">
        <v>0.0</v>
      </c>
      <c r="S886" s="581">
        <v>8.20128318215803E8</v>
      </c>
      <c r="T886" s="581">
        <v>2.155249E8</v>
      </c>
      <c r="U886" s="581">
        <v>1.035653218215803E9</v>
      </c>
      <c r="V886" s="582">
        <v>108100.4</v>
      </c>
      <c r="W886" s="582">
        <v>1146878.2006692782</v>
      </c>
      <c r="X886" s="582">
        <v>1168745.9645958203</v>
      </c>
      <c r="Y886" s="399"/>
      <c r="Z886" s="399"/>
      <c r="AA886" s="401"/>
      <c r="AB886" s="401"/>
      <c r="AC886" s="401"/>
      <c r="AD886" s="401"/>
      <c r="AE886" s="401"/>
      <c r="AF886" s="401"/>
    </row>
    <row r="887" ht="15.75" customHeight="1">
      <c r="A887" s="413"/>
      <c r="B887" s="413" t="s">
        <v>1654</v>
      </c>
      <c r="C887" s="572"/>
      <c r="D887" s="572"/>
      <c r="E887" s="572"/>
      <c r="F887" s="399"/>
      <c r="G887" s="399"/>
      <c r="H887" s="399"/>
      <c r="I887" s="399"/>
      <c r="J887" s="581">
        <v>3.031332791819471E8</v>
      </c>
      <c r="K887" s="581">
        <v>2.057353216627332E7</v>
      </c>
      <c r="L887" s="581">
        <v>1.0010239144979091E8</v>
      </c>
      <c r="M887" s="581">
        <v>0.0</v>
      </c>
      <c r="N887" s="581">
        <v>0.0</v>
      </c>
      <c r="O887" s="581">
        <v>0.0</v>
      </c>
      <c r="P887" s="581">
        <v>0.0</v>
      </c>
      <c r="Q887" s="581">
        <v>3.535073709669378E7</v>
      </c>
      <c r="R887" s="581">
        <v>5.088892935562918E7</v>
      </c>
      <c r="S887" s="581">
        <v>5.100488692503343E8</v>
      </c>
      <c r="T887" s="581">
        <v>8.83363E7</v>
      </c>
      <c r="U887" s="581">
        <v>5.983851692503344E8</v>
      </c>
      <c r="V887" s="582">
        <v>4812276.412936152</v>
      </c>
      <c r="W887" s="582">
        <v>51603.600919943055</v>
      </c>
      <c r="X887" s="582">
        <v>346871.88697842514</v>
      </c>
      <c r="Y887" s="399"/>
      <c r="Z887" s="399"/>
      <c r="AA887" s="401"/>
      <c r="AB887" s="401"/>
      <c r="AC887" s="401"/>
      <c r="AD887" s="401"/>
      <c r="AE887" s="401"/>
      <c r="AF887" s="401"/>
    </row>
    <row r="888" ht="15.75" customHeight="1">
      <c r="A888" s="413"/>
      <c r="B888" s="413"/>
      <c r="C888" s="572"/>
      <c r="D888" s="572"/>
      <c r="E888" s="572"/>
      <c r="F888" s="399"/>
      <c r="G888" s="399"/>
      <c r="H888" s="399"/>
      <c r="I888" s="399"/>
      <c r="J888" s="581"/>
      <c r="K888" s="581"/>
      <c r="L888" s="581"/>
      <c r="M888" s="581"/>
      <c r="N888" s="581"/>
      <c r="O888" s="581"/>
      <c r="P888" s="581"/>
      <c r="Q888" s="581"/>
      <c r="R888" s="581"/>
      <c r="S888" s="581"/>
      <c r="T888" s="581"/>
      <c r="U888" s="581"/>
      <c r="V888" s="582"/>
      <c r="W888" s="582"/>
      <c r="X888" s="582"/>
      <c r="Y888" s="399"/>
      <c r="Z888" s="399"/>
      <c r="AA888" s="401"/>
      <c r="AB888" s="401"/>
      <c r="AC888" s="401"/>
      <c r="AD888" s="401"/>
      <c r="AE888" s="401"/>
      <c r="AF888" s="401"/>
    </row>
    <row r="889" ht="15.75" customHeight="1">
      <c r="A889" s="592" t="s">
        <v>1651</v>
      </c>
      <c r="B889" s="593"/>
      <c r="C889" s="594"/>
      <c r="D889" s="594"/>
      <c r="E889" s="594"/>
      <c r="F889" s="507"/>
      <c r="G889" s="507"/>
      <c r="H889" s="507"/>
      <c r="I889" s="507"/>
      <c r="J889" s="595">
        <v>2446029.2422218</v>
      </c>
      <c r="K889" s="595">
        <v>0.0</v>
      </c>
      <c r="L889" s="595">
        <v>1256321.959299984</v>
      </c>
      <c r="M889" s="595">
        <v>0.0</v>
      </c>
      <c r="N889" s="595">
        <v>0.0</v>
      </c>
      <c r="O889" s="595">
        <v>0.0</v>
      </c>
      <c r="P889" s="595">
        <v>0.0</v>
      </c>
      <c r="Q889" s="595">
        <v>16874.928276785107</v>
      </c>
      <c r="R889" s="595">
        <v>635709.25</v>
      </c>
      <c r="S889" s="595">
        <v>4354935.379798569</v>
      </c>
      <c r="T889" s="595">
        <v>557800.0</v>
      </c>
      <c r="U889" s="595">
        <v>4912735.379798569</v>
      </c>
      <c r="V889" s="596">
        <v>56678.91</v>
      </c>
      <c r="W889" s="596">
        <v>0.0</v>
      </c>
      <c r="X889" s="596">
        <v>0.0</v>
      </c>
      <c r="Y889" s="507"/>
      <c r="Z889" s="507"/>
      <c r="AA889" s="401"/>
      <c r="AB889" s="401"/>
      <c r="AC889" s="401"/>
      <c r="AD889" s="401"/>
      <c r="AE889" s="401"/>
      <c r="AF889" s="401"/>
    </row>
    <row r="890" ht="15.75" customHeight="1">
      <c r="A890" s="413"/>
      <c r="B890" s="413"/>
      <c r="C890" s="572"/>
      <c r="D890" s="572"/>
      <c r="E890" s="572"/>
      <c r="F890" s="399"/>
      <c r="G890" s="399"/>
      <c r="H890" s="399"/>
      <c r="I890" s="399"/>
      <c r="J890" s="581"/>
      <c r="K890" s="581"/>
      <c r="L890" s="581"/>
      <c r="M890" s="581"/>
      <c r="N890" s="581"/>
      <c r="O890" s="581"/>
      <c r="P890" s="581"/>
      <c r="Q890" s="581"/>
      <c r="R890" s="581"/>
      <c r="S890" s="581"/>
      <c r="T890" s="581"/>
      <c r="U890" s="581"/>
      <c r="V890" s="582"/>
      <c r="W890" s="582"/>
      <c r="X890" s="582"/>
      <c r="Y890" s="399"/>
      <c r="Z890" s="399"/>
      <c r="AA890" s="401"/>
      <c r="AB890" s="401"/>
      <c r="AC890" s="401"/>
      <c r="AD890" s="401"/>
      <c r="AE890" s="401"/>
      <c r="AF890" s="401"/>
    </row>
    <row r="891" ht="15.75" customHeight="1">
      <c r="A891" s="593" t="s">
        <v>1655</v>
      </c>
      <c r="B891" s="593"/>
      <c r="C891" s="594"/>
      <c r="D891" s="594"/>
      <c r="E891" s="594"/>
      <c r="F891" s="507"/>
      <c r="G891" s="507"/>
      <c r="H891" s="507"/>
      <c r="I891" s="507"/>
      <c r="J891" s="595">
        <v>3.13701834867007E8</v>
      </c>
      <c r="K891" s="595">
        <v>3.036221130632388E8</v>
      </c>
      <c r="L891" s="595">
        <v>3.5919022748780143E8</v>
      </c>
      <c r="M891" s="595">
        <v>1550859.3335375586</v>
      </c>
      <c r="N891" s="595">
        <v>3.199241609410661E7</v>
      </c>
      <c r="O891" s="595">
        <v>4.915678443948E7</v>
      </c>
      <c r="P891" s="595">
        <v>1.8472328572864282E8</v>
      </c>
      <c r="Q891" s="595">
        <v>3.535073709669378E7</v>
      </c>
      <c r="R891" s="595">
        <v>5.088892935562918E7</v>
      </c>
      <c r="S891" s="595">
        <v>1.3301771874661374E9</v>
      </c>
      <c r="T891" s="595">
        <v>3.038612E8</v>
      </c>
      <c r="U891" s="595">
        <v>1.6340383874661374E9</v>
      </c>
      <c r="V891" s="596">
        <v>4920376.812936152</v>
      </c>
      <c r="W891" s="596">
        <v>1198481.8015892212</v>
      </c>
      <c r="X891" s="596">
        <v>1515617.8515742454</v>
      </c>
      <c r="Y891" s="507"/>
      <c r="Z891" s="507"/>
      <c r="AA891" s="401"/>
      <c r="AB891" s="401"/>
      <c r="AC891" s="401"/>
      <c r="AD891" s="401"/>
      <c r="AE891" s="401"/>
      <c r="AF891" s="401"/>
    </row>
    <row r="892" ht="15.75" customHeight="1">
      <c r="A892" s="413"/>
      <c r="B892" s="413"/>
      <c r="C892" s="572"/>
      <c r="D892" s="572"/>
      <c r="E892" s="572"/>
      <c r="F892" s="399"/>
      <c r="G892" s="399"/>
      <c r="H892" s="399"/>
      <c r="I892" s="399"/>
      <c r="J892" s="581"/>
      <c r="K892" s="581"/>
      <c r="L892" s="581"/>
      <c r="M892" s="581"/>
      <c r="N892" s="581"/>
      <c r="O892" s="581"/>
      <c r="P892" s="581"/>
      <c r="Q892" s="581"/>
      <c r="R892" s="581"/>
      <c r="S892" s="581"/>
      <c r="T892" s="581"/>
      <c r="U892" s="581"/>
      <c r="V892" s="582"/>
      <c r="W892" s="582"/>
      <c r="X892" s="582"/>
      <c r="Y892" s="399"/>
      <c r="Z892" s="399"/>
      <c r="AA892" s="401"/>
      <c r="AB892" s="401"/>
      <c r="AC892" s="401"/>
      <c r="AD892" s="401"/>
      <c r="AE892" s="401"/>
      <c r="AF892" s="401"/>
    </row>
    <row r="893" ht="15.75" customHeight="1">
      <c r="A893" s="593" t="s">
        <v>1656</v>
      </c>
      <c r="B893" s="593"/>
      <c r="C893" s="594"/>
      <c r="D893" s="594"/>
      <c r="E893" s="594"/>
      <c r="F893" s="507"/>
      <c r="G893" s="507"/>
      <c r="H893" s="507"/>
      <c r="I893" s="507"/>
      <c r="J893" s="595">
        <v>9448430.025350086</v>
      </c>
      <c r="K893" s="595">
        <v>4223216.328847205</v>
      </c>
      <c r="L893" s="595">
        <v>3066128.3658868824</v>
      </c>
      <c r="M893" s="595">
        <v>0.0</v>
      </c>
      <c r="N893" s="595">
        <v>0.0</v>
      </c>
      <c r="O893" s="595">
        <v>175708.1399594922</v>
      </c>
      <c r="P893" s="595">
        <v>2.5681914155333333E7</v>
      </c>
      <c r="Q893" s="595">
        <v>100828.57426508001</v>
      </c>
      <c r="R893" s="595">
        <v>1439752.3000000005</v>
      </c>
      <c r="S893" s="595">
        <v>4.413597788964208E7</v>
      </c>
      <c r="T893" s="595">
        <v>1.28163E7</v>
      </c>
      <c r="U893" s="595">
        <v>5.6952277889642075E7</v>
      </c>
      <c r="V893" s="595">
        <v>0.0</v>
      </c>
      <c r="W893" s="595">
        <v>375.1894135039157</v>
      </c>
      <c r="X893" s="595">
        <v>54838.56531529395</v>
      </c>
      <c r="Y893" s="534"/>
      <c r="Z893" s="507"/>
      <c r="AA893" s="401"/>
      <c r="AB893" s="401"/>
      <c r="AC893" s="401"/>
      <c r="AD893" s="401"/>
      <c r="AE893" s="401"/>
      <c r="AF893" s="401"/>
    </row>
    <row r="894" ht="15.75" customHeight="1">
      <c r="A894" s="597" t="s">
        <v>1657</v>
      </c>
      <c r="B894" s="399"/>
      <c r="C894" s="572"/>
      <c r="D894" s="572"/>
      <c r="E894" s="572"/>
      <c r="F894" s="399"/>
      <c r="G894" s="399"/>
      <c r="H894" s="413"/>
      <c r="I894" s="413"/>
      <c r="J894" s="471" t="s">
        <v>776</v>
      </c>
      <c r="K894" s="471" t="s">
        <v>776</v>
      </c>
      <c r="L894" s="471" t="s">
        <v>776</v>
      </c>
      <c r="M894" s="471" t="s">
        <v>776</v>
      </c>
      <c r="N894" s="471" t="s">
        <v>776</v>
      </c>
      <c r="O894" s="471" t="s">
        <v>776</v>
      </c>
      <c r="P894" s="471" t="s">
        <v>776</v>
      </c>
      <c r="Q894" s="471" t="s">
        <v>776</v>
      </c>
      <c r="R894" s="471" t="s">
        <v>776</v>
      </c>
      <c r="S894" s="471" t="s">
        <v>776</v>
      </c>
      <c r="T894" s="471" t="s">
        <v>776</v>
      </c>
      <c r="U894" s="471" t="s">
        <v>776</v>
      </c>
      <c r="V894" s="506" t="s">
        <v>776</v>
      </c>
      <c r="W894" s="506" t="s">
        <v>776</v>
      </c>
      <c r="X894" s="506" t="s">
        <v>776</v>
      </c>
      <c r="Y894" s="399"/>
      <c r="Z894" s="399"/>
      <c r="AA894" s="401"/>
      <c r="AB894" s="401"/>
      <c r="AC894" s="401"/>
      <c r="AD894" s="401"/>
      <c r="AE894" s="401"/>
      <c r="AF894" s="401"/>
    </row>
    <row r="895" ht="15.75" customHeight="1">
      <c r="A895" s="413" t="s">
        <v>1658</v>
      </c>
      <c r="B895" s="399"/>
      <c r="C895" s="572"/>
      <c r="D895" s="572"/>
      <c r="E895" s="572"/>
      <c r="F895" s="399"/>
      <c r="G895" s="399"/>
      <c r="H895" s="413"/>
      <c r="I895" s="399"/>
      <c r="J895" s="581">
        <v>2.753658266670093E7</v>
      </c>
      <c r="K895" s="581">
        <v>3.2037678426849186E7</v>
      </c>
      <c r="L895" s="581">
        <v>5883142.210062452</v>
      </c>
      <c r="M895" s="581">
        <v>513646.47625234735</v>
      </c>
      <c r="N895" s="581">
        <v>1.0652292943549713E7</v>
      </c>
      <c r="O895" s="581">
        <v>0.0</v>
      </c>
      <c r="P895" s="581">
        <v>8.59127784015997E7</v>
      </c>
      <c r="Q895" s="581">
        <v>3482181.37289705</v>
      </c>
      <c r="R895" s="581">
        <v>3218991.751724893</v>
      </c>
      <c r="S895" s="581">
        <v>1.692372942496363E8</v>
      </c>
      <c r="T895" s="581">
        <v>4.89986E7</v>
      </c>
      <c r="U895" s="581">
        <v>2.182358942496363E8</v>
      </c>
      <c r="V895" s="582">
        <v>161307.26475961012</v>
      </c>
      <c r="W895" s="582">
        <v>5760.0</v>
      </c>
      <c r="X895" s="582">
        <v>509518.61266956944</v>
      </c>
      <c r="Y895" s="399"/>
      <c r="Z895" s="399"/>
      <c r="AA895" s="401"/>
      <c r="AB895" s="401"/>
      <c r="AC895" s="401"/>
      <c r="AD895" s="401"/>
      <c r="AE895" s="401"/>
      <c r="AF895" s="401"/>
    </row>
    <row r="896" ht="15.75" customHeight="1">
      <c r="A896" s="413" t="s">
        <v>1659</v>
      </c>
      <c r="B896" s="399"/>
      <c r="C896" s="572"/>
      <c r="D896" s="572"/>
      <c r="E896" s="572"/>
      <c r="F896" s="399"/>
      <c r="G896" s="399"/>
      <c r="H896" s="413"/>
      <c r="I896" s="399"/>
      <c r="J896" s="581">
        <v>0.0</v>
      </c>
      <c r="K896" s="581">
        <v>0.0</v>
      </c>
      <c r="L896" s="581">
        <v>0.0</v>
      </c>
      <c r="M896" s="581">
        <v>0.0</v>
      </c>
      <c r="N896" s="581">
        <v>0.0</v>
      </c>
      <c r="O896" s="581">
        <v>0.0</v>
      </c>
      <c r="P896" s="581">
        <v>0.0</v>
      </c>
      <c r="Q896" s="581">
        <v>0.0</v>
      </c>
      <c r="R896" s="581">
        <v>0.0</v>
      </c>
      <c r="S896" s="581">
        <v>0.0</v>
      </c>
      <c r="T896" s="581">
        <v>0.0</v>
      </c>
      <c r="U896" s="581">
        <v>0.0</v>
      </c>
      <c r="V896" s="582">
        <v>0.0</v>
      </c>
      <c r="W896" s="582">
        <v>0.0</v>
      </c>
      <c r="X896" s="582">
        <v>0.0</v>
      </c>
      <c r="Y896" s="399"/>
      <c r="Z896" s="399"/>
      <c r="AA896" s="401"/>
      <c r="AB896" s="401"/>
      <c r="AC896" s="401"/>
      <c r="AD896" s="401"/>
      <c r="AE896" s="401"/>
      <c r="AF896" s="401"/>
    </row>
    <row r="897" ht="15.75" customHeight="1">
      <c r="A897" s="413" t="s">
        <v>1660</v>
      </c>
      <c r="B897" s="399"/>
      <c r="C897" s="572"/>
      <c r="D897" s="572"/>
      <c r="E897" s="572"/>
      <c r="F897" s="399"/>
      <c r="G897" s="399"/>
      <c r="H897" s="413"/>
      <c r="I897" s="399"/>
      <c r="J897" s="581">
        <v>0.0</v>
      </c>
      <c r="K897" s="581">
        <v>2.2792602792400792E7</v>
      </c>
      <c r="L897" s="581">
        <v>5310544.513265566</v>
      </c>
      <c r="M897" s="581">
        <v>0.0</v>
      </c>
      <c r="N897" s="581">
        <v>2183579.5748651605</v>
      </c>
      <c r="O897" s="581">
        <v>1.4217530648489999E7</v>
      </c>
      <c r="P897" s="581">
        <v>0.0</v>
      </c>
      <c r="Q897" s="581">
        <v>0.0</v>
      </c>
      <c r="R897" s="581">
        <v>0.0</v>
      </c>
      <c r="S897" s="581">
        <v>4.450425752902152E7</v>
      </c>
      <c r="T897" s="581">
        <v>8662000.0</v>
      </c>
      <c r="U897" s="581">
        <v>5.316625752902152E7</v>
      </c>
      <c r="V897" s="582">
        <v>0.0</v>
      </c>
      <c r="W897" s="582">
        <v>417800.57260838815</v>
      </c>
      <c r="X897" s="582">
        <v>0.0</v>
      </c>
      <c r="Y897" s="399"/>
      <c r="Z897" s="399"/>
      <c r="AA897" s="401"/>
      <c r="AB897" s="401"/>
      <c r="AC897" s="401"/>
      <c r="AD897" s="401"/>
      <c r="AE897" s="401"/>
      <c r="AF897" s="401"/>
    </row>
    <row r="898" ht="15.75" customHeight="1">
      <c r="A898" s="413"/>
      <c r="B898" s="399"/>
      <c r="C898" s="572"/>
      <c r="D898" s="572"/>
      <c r="E898" s="572"/>
      <c r="F898" s="399"/>
      <c r="G898" s="399"/>
      <c r="H898" s="413"/>
      <c r="I898" s="399"/>
      <c r="J898" s="581"/>
      <c r="K898" s="581"/>
      <c r="L898" s="581"/>
      <c r="M898" s="581"/>
      <c r="N898" s="581"/>
      <c r="O898" s="581"/>
      <c r="P898" s="581"/>
      <c r="Q898" s="581"/>
      <c r="R898" s="581"/>
      <c r="S898" s="581"/>
      <c r="T898" s="581"/>
      <c r="U898" s="581"/>
      <c r="V898" s="582"/>
      <c r="W898" s="582"/>
      <c r="X898" s="582"/>
      <c r="Y898" s="399"/>
      <c r="Z898" s="399"/>
      <c r="AA898" s="401"/>
      <c r="AB898" s="401"/>
      <c r="AC898" s="401"/>
      <c r="AD898" s="401"/>
      <c r="AE898" s="401"/>
      <c r="AF898" s="401"/>
    </row>
    <row r="899" ht="15.75" customHeight="1">
      <c r="A899" s="413" t="s">
        <v>1661</v>
      </c>
      <c r="B899" s="399"/>
      <c r="C899" s="572"/>
      <c r="D899" s="572"/>
      <c r="E899" s="572"/>
      <c r="F899" s="399"/>
      <c r="G899" s="399"/>
      <c r="H899" s="413"/>
      <c r="I899" s="399"/>
      <c r="J899" s="581">
        <v>53462.38923076924</v>
      </c>
      <c r="K899" s="581">
        <v>3.1861762976175286E7</v>
      </c>
      <c r="L899" s="581">
        <v>5115230.992506742</v>
      </c>
      <c r="M899" s="581">
        <v>506778.1577546948</v>
      </c>
      <c r="N899" s="581">
        <v>1.0606544385148682E7</v>
      </c>
      <c r="O899" s="581">
        <v>0.0</v>
      </c>
      <c r="P899" s="581">
        <v>8.54741568878119E7</v>
      </c>
      <c r="Q899" s="581">
        <v>0.0</v>
      </c>
      <c r="R899" s="581">
        <v>0.0</v>
      </c>
      <c r="S899" s="581">
        <v>1.3361793578862807E8</v>
      </c>
      <c r="T899" s="581">
        <v>4.34608E7</v>
      </c>
      <c r="U899" s="581">
        <v>1.770787357886281E8</v>
      </c>
      <c r="V899" s="582">
        <v>0.0</v>
      </c>
      <c r="W899" s="582">
        <v>5760.0</v>
      </c>
      <c r="X899" s="582">
        <v>506064.81646475644</v>
      </c>
      <c r="Y899" s="399"/>
      <c r="Z899" s="399"/>
      <c r="AA899" s="401"/>
      <c r="AB899" s="401"/>
      <c r="AC899" s="401"/>
      <c r="AD899" s="401"/>
      <c r="AE899" s="401"/>
      <c r="AF899" s="401"/>
    </row>
    <row r="900" ht="15.75" customHeight="1">
      <c r="A900" s="413" t="s">
        <v>1662</v>
      </c>
      <c r="B900" s="399"/>
      <c r="C900" s="572"/>
      <c r="D900" s="572"/>
      <c r="E900" s="572"/>
      <c r="F900" s="399"/>
      <c r="G900" s="399"/>
      <c r="H900" s="413"/>
      <c r="I900" s="399"/>
      <c r="J900" s="581">
        <v>0.0</v>
      </c>
      <c r="K900" s="581">
        <v>0.0</v>
      </c>
      <c r="L900" s="581">
        <v>0.0</v>
      </c>
      <c r="M900" s="581">
        <v>0.0</v>
      </c>
      <c r="N900" s="581">
        <v>0.0</v>
      </c>
      <c r="O900" s="581">
        <v>0.0</v>
      </c>
      <c r="P900" s="581">
        <v>0.0</v>
      </c>
      <c r="Q900" s="581">
        <v>0.0</v>
      </c>
      <c r="R900" s="581">
        <v>0.0</v>
      </c>
      <c r="S900" s="581">
        <v>0.0</v>
      </c>
      <c r="T900" s="581">
        <v>0.0</v>
      </c>
      <c r="U900" s="581">
        <v>0.0</v>
      </c>
      <c r="V900" s="582">
        <v>0.0</v>
      </c>
      <c r="W900" s="582">
        <v>0.0</v>
      </c>
      <c r="X900" s="582">
        <v>0.0</v>
      </c>
      <c r="Y900" s="399"/>
      <c r="Z900" s="399"/>
      <c r="AA900" s="401"/>
      <c r="AB900" s="401"/>
      <c r="AC900" s="401"/>
      <c r="AD900" s="401"/>
      <c r="AE900" s="401"/>
      <c r="AF900" s="401"/>
    </row>
    <row r="901" ht="15.75" customHeight="1">
      <c r="A901" s="413" t="s">
        <v>1663</v>
      </c>
      <c r="B901" s="399"/>
      <c r="C901" s="572"/>
      <c r="D901" s="572"/>
      <c r="E901" s="572"/>
      <c r="F901" s="399"/>
      <c r="G901" s="399"/>
      <c r="H901" s="413"/>
      <c r="I901" s="399"/>
      <c r="J901" s="581">
        <v>0.0</v>
      </c>
      <c r="K901" s="581">
        <v>2.265880482091555E7</v>
      </c>
      <c r="L901" s="581">
        <v>5287355.071571926</v>
      </c>
      <c r="M901" s="581">
        <v>0.0</v>
      </c>
      <c r="N901" s="581">
        <v>2187603.977585145</v>
      </c>
      <c r="O901" s="581">
        <v>1.4244021675989999E7</v>
      </c>
      <c r="P901" s="581">
        <v>0.0</v>
      </c>
      <c r="Q901" s="581">
        <v>0.0</v>
      </c>
      <c r="R901" s="581">
        <v>0.0</v>
      </c>
      <c r="S901" s="581">
        <v>4.437778554606262E7</v>
      </c>
      <c r="T901" s="581">
        <v>8627900.0</v>
      </c>
      <c r="U901" s="581">
        <v>5.300568554606262E7</v>
      </c>
      <c r="V901" s="582">
        <v>0.0</v>
      </c>
      <c r="W901" s="582">
        <v>415106.170425886</v>
      </c>
      <c r="X901" s="582">
        <v>0.0</v>
      </c>
      <c r="Y901" s="399"/>
      <c r="Z901" s="399"/>
      <c r="AA901" s="401"/>
      <c r="AB901" s="401"/>
      <c r="AC901" s="401"/>
      <c r="AD901" s="401"/>
      <c r="AE901" s="401"/>
      <c r="AF901" s="401"/>
    </row>
    <row r="902" ht="15.75" customHeight="1">
      <c r="A902" s="413"/>
      <c r="B902" s="399"/>
      <c r="C902" s="572"/>
      <c r="D902" s="572"/>
      <c r="E902" s="572"/>
      <c r="F902" s="399"/>
      <c r="G902" s="399"/>
      <c r="H902" s="413"/>
      <c r="I902" s="399"/>
      <c r="J902" s="581"/>
      <c r="K902" s="581"/>
      <c r="L902" s="581"/>
      <c r="M902" s="581"/>
      <c r="N902" s="581"/>
      <c r="O902" s="581"/>
      <c r="P902" s="581"/>
      <c r="Q902" s="581"/>
      <c r="R902" s="581"/>
      <c r="S902" s="581"/>
      <c r="T902" s="581"/>
      <c r="U902" s="581"/>
      <c r="V902" s="582"/>
      <c r="W902" s="582"/>
      <c r="X902" s="582"/>
      <c r="Y902" s="399"/>
      <c r="Z902" s="399"/>
      <c r="AA902" s="401"/>
      <c r="AB902" s="401"/>
      <c r="AC902" s="401"/>
      <c r="AD902" s="401"/>
      <c r="AE902" s="401"/>
      <c r="AF902" s="401"/>
    </row>
    <row r="903" ht="15.75" customHeight="1">
      <c r="A903" s="413" t="s">
        <v>1664</v>
      </c>
      <c r="B903" s="399"/>
      <c r="C903" s="572"/>
      <c r="D903" s="572"/>
      <c r="E903" s="572"/>
      <c r="F903" s="399"/>
      <c r="G903" s="399"/>
      <c r="H903" s="413"/>
      <c r="I903" s="399"/>
      <c r="J903" s="581">
        <v>2.3219677243104774E8</v>
      </c>
      <c r="K903" s="581">
        <v>3.982558711616023E7</v>
      </c>
      <c r="L903" s="581">
        <v>9.444565925297906E7</v>
      </c>
      <c r="M903" s="581">
        <v>530434.6995305164</v>
      </c>
      <c r="N903" s="581">
        <v>3218387.6352551645</v>
      </c>
      <c r="O903" s="581">
        <v>0.0</v>
      </c>
      <c r="P903" s="581">
        <v>1.333635043923122E7</v>
      </c>
      <c r="Q903" s="581">
        <v>2.6884824134886537E7</v>
      </c>
      <c r="R903" s="581">
        <v>2.224971673077976E7</v>
      </c>
      <c r="S903" s="581">
        <v>4.326877324398702E8</v>
      </c>
      <c r="T903" s="581">
        <v>8.10995E7</v>
      </c>
      <c r="U903" s="581">
        <v>5.1378723243987024E8</v>
      </c>
      <c r="V903" s="582">
        <v>3515040.3771109413</v>
      </c>
      <c r="W903" s="582">
        <v>24960.0</v>
      </c>
      <c r="X903" s="582">
        <v>500034.42243991944</v>
      </c>
      <c r="Y903" s="399"/>
      <c r="Z903" s="399"/>
      <c r="AA903" s="401"/>
      <c r="AB903" s="401"/>
      <c r="AC903" s="401"/>
      <c r="AD903" s="401"/>
      <c r="AE903" s="401"/>
      <c r="AF903" s="401"/>
    </row>
    <row r="904" ht="15.75" customHeight="1">
      <c r="A904" s="413" t="s">
        <v>1665</v>
      </c>
      <c r="B904" s="399"/>
      <c r="C904" s="572"/>
      <c r="D904" s="572"/>
      <c r="E904" s="572"/>
      <c r="F904" s="399"/>
      <c r="G904" s="399"/>
      <c r="H904" s="413"/>
      <c r="I904" s="399"/>
      <c r="J904" s="581">
        <v>3.889669541240994E7</v>
      </c>
      <c r="K904" s="581">
        <v>1.3668887710678267E8</v>
      </c>
      <c r="L904" s="581">
        <v>2.2597613098608747E8</v>
      </c>
      <c r="M904" s="581">
        <v>0.0</v>
      </c>
      <c r="N904" s="581">
        <v>0.0</v>
      </c>
      <c r="O904" s="581">
        <v>0.0</v>
      </c>
      <c r="P904" s="581">
        <v>0.0</v>
      </c>
      <c r="Q904" s="581">
        <v>4547035.709336809</v>
      </c>
      <c r="R904" s="581">
        <v>2.4140603694830798E7</v>
      </c>
      <c r="S904" s="581">
        <v>4.3024934290944767E8</v>
      </c>
      <c r="T904" s="581">
        <v>9.92163E7</v>
      </c>
      <c r="U904" s="581">
        <v>5.294656429094477E8</v>
      </c>
      <c r="V904" s="582">
        <v>1087696.179279378</v>
      </c>
      <c r="W904" s="582">
        <v>33280.0</v>
      </c>
      <c r="X904" s="582">
        <v>0.0</v>
      </c>
      <c r="Y904" s="399"/>
      <c r="Z904" s="399"/>
      <c r="AA904" s="401"/>
      <c r="AB904" s="401"/>
      <c r="AC904" s="401"/>
      <c r="AD904" s="401"/>
      <c r="AE904" s="401"/>
      <c r="AF904" s="401"/>
    </row>
    <row r="905" ht="15.75" customHeight="1">
      <c r="A905" s="413" t="s">
        <v>1666</v>
      </c>
      <c r="B905" s="399"/>
      <c r="C905" s="572"/>
      <c r="D905" s="572"/>
      <c r="E905" s="572"/>
      <c r="F905" s="399"/>
      <c r="G905" s="399"/>
      <c r="H905" s="413"/>
      <c r="I905" s="399"/>
      <c r="J905" s="581">
        <v>1.501832196761771E7</v>
      </c>
      <c r="K905" s="581">
        <v>1.775679982395508E7</v>
      </c>
      <c r="L905" s="581">
        <v>1.7172164461328197E7</v>
      </c>
      <c r="M905" s="581">
        <v>0.0</v>
      </c>
      <c r="N905" s="581">
        <v>3144007.5777027486</v>
      </c>
      <c r="O905" s="581">
        <v>2.0695232115E7</v>
      </c>
      <c r="P905" s="581">
        <v>0.0</v>
      </c>
      <c r="Q905" s="581">
        <v>436695.87957338546</v>
      </c>
      <c r="R905" s="581">
        <v>1279617.1782937243</v>
      </c>
      <c r="S905" s="581">
        <v>7.550283900347087E7</v>
      </c>
      <c r="T905" s="581">
        <v>1.37961E7</v>
      </c>
      <c r="U905" s="581">
        <v>8.929893900347087E7</v>
      </c>
      <c r="V905" s="582">
        <v>156332.99178622276</v>
      </c>
      <c r="W905" s="582">
        <v>295815.05855494714</v>
      </c>
      <c r="X905" s="582">
        <v>0.0</v>
      </c>
      <c r="Y905" s="399"/>
      <c r="Z905" s="399"/>
      <c r="AA905" s="401"/>
      <c r="AB905" s="401"/>
      <c r="AC905" s="401"/>
      <c r="AD905" s="401"/>
      <c r="AE905" s="401"/>
      <c r="AF905" s="401"/>
    </row>
    <row r="906" ht="15.75" customHeight="1">
      <c r="A906" s="436"/>
      <c r="B906" s="399"/>
      <c r="C906" s="572"/>
      <c r="D906" s="572"/>
      <c r="E906" s="572"/>
      <c r="F906" s="399"/>
      <c r="G906" s="399"/>
      <c r="H906" s="413"/>
      <c r="I906" s="399"/>
      <c r="J906" s="581"/>
      <c r="K906" s="581"/>
      <c r="L906" s="581"/>
      <c r="M906" s="581"/>
      <c r="N906" s="581"/>
      <c r="O906" s="581"/>
      <c r="P906" s="581"/>
      <c r="Q906" s="581"/>
      <c r="R906" s="581"/>
      <c r="S906" s="581"/>
      <c r="T906" s="581"/>
      <c r="U906" s="581"/>
      <c r="V906" s="582"/>
      <c r="W906" s="582"/>
      <c r="X906" s="582"/>
      <c r="Y906" s="399"/>
      <c r="Z906" s="399"/>
      <c r="AA906" s="401"/>
      <c r="AB906" s="401"/>
      <c r="AC906" s="401"/>
      <c r="AD906" s="401"/>
      <c r="AE906" s="401"/>
      <c r="AF906" s="401"/>
    </row>
    <row r="907" ht="15.75" customHeight="1">
      <c r="A907" s="436"/>
      <c r="B907" s="399"/>
      <c r="C907" s="572"/>
      <c r="D907" s="572"/>
      <c r="E907" s="572"/>
      <c r="F907" s="399"/>
      <c r="G907" s="399"/>
      <c r="H907" s="413"/>
      <c r="I907" s="399"/>
      <c r="J907" s="581"/>
      <c r="K907" s="581"/>
      <c r="L907" s="581"/>
      <c r="M907" s="581"/>
      <c r="N907" s="581"/>
      <c r="O907" s="581"/>
      <c r="P907" s="581"/>
      <c r="Q907" s="581"/>
      <c r="R907" s="581"/>
      <c r="S907" s="581"/>
      <c r="T907" s="581"/>
      <c r="U907" s="581"/>
      <c r="V907" s="582"/>
      <c r="W907" s="582"/>
      <c r="X907" s="582"/>
      <c r="Y907" s="399"/>
      <c r="Z907" s="399"/>
      <c r="AA907" s="401"/>
      <c r="AB907" s="401"/>
      <c r="AC907" s="401"/>
      <c r="AD907" s="401"/>
      <c r="AE907" s="401"/>
      <c r="AF907" s="401"/>
    </row>
    <row r="908" ht="15.75" customHeight="1">
      <c r="A908" s="413" t="s">
        <v>1667</v>
      </c>
      <c r="B908" s="399"/>
      <c r="C908" s="572"/>
      <c r="D908" s="572"/>
      <c r="E908" s="572"/>
      <c r="F908" s="399"/>
      <c r="G908" s="399"/>
      <c r="H908" s="413"/>
      <c r="I908" s="399"/>
      <c r="J908" s="581">
        <v>2.5978681748697942E8</v>
      </c>
      <c r="K908" s="581">
        <v>1.0372502851918471E8</v>
      </c>
      <c r="L908" s="581">
        <v>1.0544403245554826E8</v>
      </c>
      <c r="M908" s="581">
        <v>1550859.3335375586</v>
      </c>
      <c r="N908" s="581">
        <v>2.4477224963953562E7</v>
      </c>
      <c r="O908" s="581">
        <v>0.0</v>
      </c>
      <c r="P908" s="581">
        <v>1.8472328572864282E8</v>
      </c>
      <c r="Q908" s="581">
        <v>3.0367005507783588E7</v>
      </c>
      <c r="R908" s="581">
        <v>2.546870848250465E7</v>
      </c>
      <c r="S908" s="581">
        <v>7.355429624781345E8</v>
      </c>
      <c r="T908" s="581">
        <v>1.735589E8</v>
      </c>
      <c r="U908" s="581">
        <v>9.091018624781346E8</v>
      </c>
      <c r="V908" s="582">
        <v>3676347.6418705513</v>
      </c>
      <c r="W908" s="582">
        <v>36480.0</v>
      </c>
      <c r="X908" s="582">
        <v>1515617.8515742454</v>
      </c>
      <c r="Y908" s="399"/>
      <c r="Z908" s="399"/>
      <c r="AA908" s="401"/>
      <c r="AB908" s="401"/>
      <c r="AC908" s="401"/>
      <c r="AD908" s="401"/>
      <c r="AE908" s="401"/>
      <c r="AF908" s="401"/>
    </row>
    <row r="909" ht="15.75" customHeight="1">
      <c r="A909" s="413" t="s">
        <v>1668</v>
      </c>
      <c r="B909" s="399"/>
      <c r="C909" s="572"/>
      <c r="D909" s="572"/>
      <c r="E909" s="572"/>
      <c r="F909" s="399"/>
      <c r="G909" s="399"/>
      <c r="H909" s="413"/>
      <c r="I909" s="399"/>
      <c r="J909" s="581">
        <v>3.889669541240994E7</v>
      </c>
      <c r="K909" s="581">
        <v>1.3668887710678267E8</v>
      </c>
      <c r="L909" s="581">
        <v>2.2597613098608747E8</v>
      </c>
      <c r="M909" s="581">
        <v>0.0</v>
      </c>
      <c r="N909" s="581">
        <v>0.0</v>
      </c>
      <c r="O909" s="581">
        <v>0.0</v>
      </c>
      <c r="P909" s="581">
        <v>0.0</v>
      </c>
      <c r="Q909" s="581">
        <v>4547035.709336809</v>
      </c>
      <c r="R909" s="581">
        <v>2.4140603694830798E7</v>
      </c>
      <c r="S909" s="581">
        <v>4.3024934290944767E8</v>
      </c>
      <c r="T909" s="581">
        <v>9.92163E7</v>
      </c>
      <c r="U909" s="581">
        <v>5.294656429094477E8</v>
      </c>
      <c r="V909" s="582">
        <v>1087696.179279378</v>
      </c>
      <c r="W909" s="582">
        <v>33280.0</v>
      </c>
      <c r="X909" s="582">
        <v>0.0</v>
      </c>
      <c r="Y909" s="399"/>
      <c r="Z909" s="399"/>
      <c r="AA909" s="401"/>
      <c r="AB909" s="401"/>
      <c r="AC909" s="401"/>
      <c r="AD909" s="401"/>
      <c r="AE909" s="401"/>
      <c r="AF909" s="401"/>
    </row>
    <row r="910" ht="15.75" customHeight="1">
      <c r="A910" s="413" t="s">
        <v>1669</v>
      </c>
      <c r="B910" s="399"/>
      <c r="C910" s="572"/>
      <c r="D910" s="572"/>
      <c r="E910" s="572"/>
      <c r="F910" s="399"/>
      <c r="G910" s="399"/>
      <c r="H910" s="413"/>
      <c r="I910" s="399"/>
      <c r="J910" s="581">
        <v>1.501832196761771E7</v>
      </c>
      <c r="K910" s="581">
        <v>6.320820743727142E7</v>
      </c>
      <c r="L910" s="581">
        <v>2.777006404616569E7</v>
      </c>
      <c r="M910" s="581">
        <v>0.0</v>
      </c>
      <c r="N910" s="581">
        <v>7515191.130153054</v>
      </c>
      <c r="O910" s="581">
        <v>4.915678443947999E7</v>
      </c>
      <c r="P910" s="581">
        <v>0.0</v>
      </c>
      <c r="Q910" s="581">
        <v>436695.87957338546</v>
      </c>
      <c r="R910" s="581">
        <v>1279617.1782937243</v>
      </c>
      <c r="S910" s="581">
        <v>1.64384882078555E8</v>
      </c>
      <c r="T910" s="581">
        <v>3.1086E7</v>
      </c>
      <c r="U910" s="581">
        <v>1.95470882078555E8</v>
      </c>
      <c r="V910" s="582">
        <v>156332.99178622276</v>
      </c>
      <c r="W910" s="582">
        <v>1128721.8015892212</v>
      </c>
      <c r="X910" s="582">
        <v>0.0</v>
      </c>
      <c r="Y910" s="399"/>
      <c r="Z910" s="399"/>
      <c r="AA910" s="401"/>
      <c r="AB910" s="401"/>
      <c r="AC910" s="401"/>
      <c r="AD910" s="401"/>
      <c r="AE910" s="401"/>
      <c r="AF910" s="401"/>
    </row>
    <row r="911" ht="15.75" customHeight="1">
      <c r="A911" s="494" t="s">
        <v>1655</v>
      </c>
      <c r="B911" s="399"/>
      <c r="C911" s="572"/>
      <c r="D911" s="572"/>
      <c r="E911" s="572"/>
      <c r="F911" s="399"/>
      <c r="G911" s="399"/>
      <c r="H911" s="413"/>
      <c r="I911" s="413"/>
      <c r="J911" s="581">
        <v>3.137018348670071E8</v>
      </c>
      <c r="K911" s="581">
        <v>3.036221130632388E8</v>
      </c>
      <c r="L911" s="581">
        <v>3.5919022748780143E8</v>
      </c>
      <c r="M911" s="581">
        <v>1550859.3335375586</v>
      </c>
      <c r="N911" s="581">
        <v>3.1992416094106615E7</v>
      </c>
      <c r="O911" s="581">
        <v>4.915678443947999E7</v>
      </c>
      <c r="P911" s="581">
        <v>1.8472328572864282E8</v>
      </c>
      <c r="Q911" s="581">
        <v>3.535073709669378E7</v>
      </c>
      <c r="R911" s="581">
        <v>5.0888929355629176E7</v>
      </c>
      <c r="S911" s="581">
        <v>1.3301771874661374E9</v>
      </c>
      <c r="T911" s="581">
        <v>3.038612E8</v>
      </c>
      <c r="U911" s="581">
        <v>1.6340383874661374E9</v>
      </c>
      <c r="V911" s="582">
        <v>4920376.812936152</v>
      </c>
      <c r="W911" s="582">
        <v>1198481.8015892212</v>
      </c>
      <c r="X911" s="582">
        <v>1515617.8515742454</v>
      </c>
      <c r="Y911" s="399"/>
      <c r="Z911" s="399"/>
      <c r="AA911" s="401"/>
      <c r="AB911" s="401"/>
      <c r="AC911" s="401"/>
      <c r="AD911" s="401"/>
      <c r="AE911" s="401"/>
      <c r="AF911" s="401"/>
    </row>
    <row r="912" ht="15.75" customHeight="1">
      <c r="A912" s="598" t="s">
        <v>1657</v>
      </c>
      <c r="B912" s="399"/>
      <c r="C912" s="572"/>
      <c r="D912" s="572"/>
      <c r="E912" s="572"/>
      <c r="F912" s="399"/>
      <c r="G912" s="399"/>
      <c r="H912" s="413"/>
      <c r="I912" s="399"/>
      <c r="J912" s="599">
        <v>0.0</v>
      </c>
      <c r="K912" s="599">
        <v>0.0</v>
      </c>
      <c r="L912" s="599">
        <v>0.0</v>
      </c>
      <c r="M912" s="599">
        <v>0.0</v>
      </c>
      <c r="N912" s="599">
        <v>0.0</v>
      </c>
      <c r="O912" s="599">
        <v>0.0</v>
      </c>
      <c r="P912" s="599">
        <v>0.0</v>
      </c>
      <c r="Q912" s="599">
        <v>0.0</v>
      </c>
      <c r="R912" s="599">
        <v>0.0</v>
      </c>
      <c r="S912" s="599">
        <v>0.0</v>
      </c>
      <c r="T912" s="599">
        <v>0.0</v>
      </c>
      <c r="U912" s="599">
        <v>0.0</v>
      </c>
      <c r="V912" s="506">
        <v>0.0</v>
      </c>
      <c r="W912" s="506">
        <v>0.0</v>
      </c>
      <c r="X912" s="506">
        <v>0.0</v>
      </c>
      <c r="Y912" s="399"/>
      <c r="Z912" s="399"/>
      <c r="AA912" s="401"/>
      <c r="AB912" s="401"/>
      <c r="AC912" s="401"/>
      <c r="AD912" s="401"/>
      <c r="AE912" s="401"/>
      <c r="AF912" s="401"/>
    </row>
    <row r="913" ht="15.75" customHeight="1">
      <c r="A913" s="436"/>
      <c r="B913" s="399"/>
      <c r="C913" s="572"/>
      <c r="D913" s="572"/>
      <c r="E913" s="572"/>
      <c r="F913" s="399"/>
      <c r="G913" s="399"/>
      <c r="H913" s="413"/>
      <c r="I913" s="399"/>
      <c r="J913" s="471"/>
      <c r="K913" s="471"/>
      <c r="L913" s="471"/>
      <c r="M913" s="471"/>
      <c r="N913" s="471"/>
      <c r="O913" s="471"/>
      <c r="P913" s="471"/>
      <c r="Q913" s="471"/>
      <c r="R913" s="471"/>
      <c r="S913" s="471"/>
      <c r="T913" s="471"/>
      <c r="U913" s="471"/>
      <c r="V913" s="506"/>
      <c r="W913" s="506"/>
      <c r="X913" s="506"/>
      <c r="Y913" s="399"/>
      <c r="Z913" s="399"/>
      <c r="AA913" s="401"/>
      <c r="AB913" s="401"/>
      <c r="AC913" s="401"/>
      <c r="AD913" s="401"/>
      <c r="AE913" s="401"/>
      <c r="AF913" s="401"/>
    </row>
    <row r="914" ht="15.75" customHeight="1">
      <c r="A914" s="436"/>
      <c r="B914" s="399"/>
      <c r="C914" s="572"/>
      <c r="D914" s="572"/>
      <c r="E914" s="572"/>
      <c r="F914" s="399"/>
      <c r="G914" s="399"/>
      <c r="H914" s="413"/>
      <c r="I914" s="399"/>
      <c r="J914" s="471"/>
      <c r="K914" s="471"/>
      <c r="L914" s="471"/>
      <c r="M914" s="471"/>
      <c r="N914" s="471"/>
      <c r="O914" s="471"/>
      <c r="P914" s="471"/>
      <c r="Q914" s="471"/>
      <c r="R914" s="471"/>
      <c r="S914" s="471"/>
      <c r="T914" s="471"/>
      <c r="U914" s="573">
        <v>-0.014073999860165063</v>
      </c>
      <c r="V914" s="506"/>
      <c r="W914" s="506"/>
      <c r="X914" s="506"/>
      <c r="Y914" s="399"/>
      <c r="Z914" s="399"/>
      <c r="AA914" s="401"/>
      <c r="AB914" s="401"/>
      <c r="AC914" s="401"/>
      <c r="AD914" s="401"/>
      <c r="AE914" s="401"/>
      <c r="AF914" s="401"/>
    </row>
    <row r="915" ht="15.75" customHeight="1">
      <c r="A915" s="436"/>
      <c r="B915" s="399"/>
      <c r="C915" s="572"/>
      <c r="D915" s="572"/>
      <c r="E915" s="572"/>
      <c r="F915" s="399"/>
      <c r="G915" s="399"/>
      <c r="H915" s="413"/>
      <c r="I915" s="399"/>
      <c r="J915" s="471"/>
      <c r="K915" s="471"/>
      <c r="L915" s="471"/>
      <c r="M915" s="471"/>
      <c r="N915" s="471"/>
      <c r="O915" s="471"/>
      <c r="P915" s="471"/>
      <c r="Q915" s="471"/>
      <c r="R915" s="471"/>
      <c r="S915" s="471"/>
      <c r="T915" s="471"/>
      <c r="U915" s="471"/>
      <c r="V915" s="506"/>
      <c r="W915" s="506"/>
      <c r="X915" s="506"/>
      <c r="Y915" s="399"/>
      <c r="Z915" s="399"/>
      <c r="AA915" s="401"/>
      <c r="AB915" s="401"/>
      <c r="AC915" s="401"/>
      <c r="AD915" s="401"/>
      <c r="AE915" s="401"/>
      <c r="AF915" s="401"/>
    </row>
    <row r="916" ht="15.75" customHeight="1">
      <c r="A916" s="436"/>
      <c r="B916" s="399"/>
      <c r="C916" s="572"/>
      <c r="D916" s="572"/>
      <c r="E916" s="572"/>
      <c r="F916" s="399"/>
      <c r="G916" s="399"/>
      <c r="H916" s="413"/>
      <c r="I916" s="399"/>
      <c r="J916" s="471"/>
      <c r="K916" s="471"/>
      <c r="L916" s="471"/>
      <c r="M916" s="471"/>
      <c r="N916" s="471"/>
      <c r="O916" s="471"/>
      <c r="P916" s="471"/>
      <c r="Q916" s="471"/>
      <c r="R916" s="471"/>
      <c r="S916" s="471"/>
      <c r="T916" s="471"/>
      <c r="U916" s="471"/>
      <c r="V916" s="506"/>
      <c r="W916" s="506"/>
      <c r="X916" s="506"/>
      <c r="Y916" s="399"/>
      <c r="Z916" s="399"/>
      <c r="AA916" s="401"/>
      <c r="AB916" s="401"/>
      <c r="AC916" s="401"/>
      <c r="AD916" s="401"/>
      <c r="AE916" s="401"/>
      <c r="AF916" s="401"/>
    </row>
    <row r="917" ht="15.75" customHeight="1">
      <c r="A917" s="436"/>
      <c r="B917" s="399"/>
      <c r="C917" s="572"/>
      <c r="D917" s="572"/>
      <c r="E917" s="572"/>
      <c r="F917" s="399"/>
      <c r="G917" s="399"/>
      <c r="H917" s="413"/>
      <c r="I917" s="399"/>
      <c r="J917" s="471"/>
      <c r="K917" s="471"/>
      <c r="L917" s="471"/>
      <c r="M917" s="471"/>
      <c r="N917" s="471"/>
      <c r="O917" s="471"/>
      <c r="P917" s="471"/>
      <c r="Q917" s="471"/>
      <c r="R917" s="471"/>
      <c r="S917" s="471"/>
      <c r="T917" s="471"/>
      <c r="U917" s="471"/>
      <c r="V917" s="506"/>
      <c r="W917" s="506"/>
      <c r="X917" s="506"/>
      <c r="Y917" s="399"/>
      <c r="Z917" s="399"/>
      <c r="AA917" s="401"/>
      <c r="AB917" s="401"/>
      <c r="AC917" s="401"/>
      <c r="AD917" s="401"/>
      <c r="AE917" s="401"/>
      <c r="AF917" s="401"/>
    </row>
    <row r="918" ht="15.75" customHeight="1">
      <c r="A918" s="436"/>
      <c r="B918" s="399"/>
      <c r="C918" s="572"/>
      <c r="D918" s="572"/>
      <c r="E918" s="572"/>
      <c r="F918" s="399"/>
      <c r="G918" s="399"/>
      <c r="H918" s="413"/>
      <c r="I918" s="399"/>
      <c r="J918" s="471"/>
      <c r="K918" s="471"/>
      <c r="L918" s="471"/>
      <c r="M918" s="471"/>
      <c r="N918" s="471"/>
      <c r="O918" s="471"/>
      <c r="P918" s="471"/>
      <c r="Q918" s="471"/>
      <c r="R918" s="471"/>
      <c r="S918" s="471"/>
      <c r="T918" s="471"/>
      <c r="U918" s="471"/>
      <c r="V918" s="506"/>
      <c r="W918" s="506"/>
      <c r="X918" s="506"/>
      <c r="Y918" s="399"/>
      <c r="Z918" s="399"/>
      <c r="AA918" s="401"/>
      <c r="AB918" s="401"/>
      <c r="AC918" s="401"/>
      <c r="AD918" s="401"/>
      <c r="AE918" s="401"/>
      <c r="AF918" s="401"/>
    </row>
    <row r="919" ht="15.75" customHeight="1">
      <c r="A919" s="436"/>
      <c r="B919" s="399"/>
      <c r="C919" s="572"/>
      <c r="D919" s="572"/>
      <c r="E919" s="572"/>
      <c r="F919" s="399"/>
      <c r="G919" s="399"/>
      <c r="H919" s="399"/>
      <c r="I919" s="399"/>
      <c r="J919" s="471"/>
      <c r="K919" s="471"/>
      <c r="L919" s="471"/>
      <c r="M919" s="471"/>
      <c r="N919" s="471"/>
      <c r="O919" s="471"/>
      <c r="P919" s="471"/>
      <c r="Q919" s="471"/>
      <c r="R919" s="471"/>
      <c r="S919" s="471"/>
      <c r="T919" s="471"/>
      <c r="U919" s="471"/>
      <c r="V919" s="506"/>
      <c r="W919" s="506"/>
      <c r="X919" s="506"/>
      <c r="Y919" s="399"/>
      <c r="Z919" s="399"/>
      <c r="AA919" s="401"/>
      <c r="AB919" s="401"/>
      <c r="AC919" s="401"/>
      <c r="AD919" s="401"/>
      <c r="AE919" s="401"/>
      <c r="AF919" s="401"/>
    </row>
    <row r="920" ht="15.75" customHeight="1">
      <c r="A920" s="436"/>
      <c r="B920" s="399"/>
      <c r="C920" s="572"/>
      <c r="D920" s="572"/>
      <c r="E920" s="572"/>
      <c r="F920" s="399"/>
      <c r="G920" s="399"/>
      <c r="H920" s="399"/>
      <c r="I920" s="399"/>
      <c r="J920" s="471"/>
      <c r="K920" s="471"/>
      <c r="L920" s="471"/>
      <c r="M920" s="471"/>
      <c r="N920" s="471"/>
      <c r="O920" s="471"/>
      <c r="P920" s="471"/>
      <c r="Q920" s="471"/>
      <c r="R920" s="471"/>
      <c r="S920" s="471"/>
      <c r="T920" s="471"/>
      <c r="U920" s="471"/>
      <c r="V920" s="506"/>
      <c r="W920" s="506"/>
      <c r="X920" s="506"/>
      <c r="Y920" s="399"/>
      <c r="Z920" s="399"/>
      <c r="AA920" s="401"/>
      <c r="AB920" s="401"/>
      <c r="AC920" s="401"/>
      <c r="AD920" s="401"/>
      <c r="AE920" s="401"/>
      <c r="AF920" s="401"/>
    </row>
    <row r="921" ht="15.75" customHeight="1">
      <c r="A921" s="436"/>
      <c r="B921" s="399"/>
      <c r="C921" s="572"/>
      <c r="D921" s="572"/>
      <c r="E921" s="572"/>
      <c r="F921" s="399"/>
      <c r="G921" s="399"/>
      <c r="H921" s="399"/>
      <c r="I921" s="399"/>
      <c r="J921" s="471"/>
      <c r="K921" s="471"/>
      <c r="L921" s="471"/>
      <c r="M921" s="471"/>
      <c r="N921" s="471"/>
      <c r="O921" s="471"/>
      <c r="P921" s="471"/>
      <c r="Q921" s="471"/>
      <c r="R921" s="471"/>
      <c r="S921" s="471"/>
      <c r="T921" s="471"/>
      <c r="U921" s="471"/>
      <c r="V921" s="506"/>
      <c r="W921" s="506"/>
      <c r="X921" s="506"/>
      <c r="Y921" s="399"/>
      <c r="Z921" s="399"/>
      <c r="AA921" s="401"/>
      <c r="AB921" s="401"/>
      <c r="AC921" s="401"/>
      <c r="AD921" s="401"/>
      <c r="AE921" s="401"/>
      <c r="AF921" s="401"/>
    </row>
    <row r="922" ht="15.75" customHeight="1">
      <c r="A922" s="436"/>
      <c r="B922" s="399"/>
      <c r="C922" s="572"/>
      <c r="D922" s="572"/>
      <c r="E922" s="572"/>
      <c r="F922" s="399"/>
      <c r="G922" s="399"/>
      <c r="H922" s="399"/>
      <c r="I922" s="413"/>
      <c r="J922" s="471"/>
      <c r="K922" s="471"/>
      <c r="L922" s="471"/>
      <c r="M922" s="471"/>
      <c r="N922" s="471"/>
      <c r="O922" s="471"/>
      <c r="P922" s="471"/>
      <c r="Q922" s="471"/>
      <c r="R922" s="471"/>
      <c r="S922" s="471"/>
      <c r="T922" s="471"/>
      <c r="U922" s="471"/>
      <c r="V922" s="506"/>
      <c r="W922" s="506"/>
      <c r="X922" s="506"/>
      <c r="Y922" s="399"/>
      <c r="Z922" s="399"/>
      <c r="AA922" s="401"/>
      <c r="AB922" s="401"/>
      <c r="AC922" s="401"/>
      <c r="AD922" s="401"/>
      <c r="AE922" s="401"/>
      <c r="AF922" s="401"/>
    </row>
    <row r="923" ht="15.75" customHeight="1">
      <c r="A923" s="436"/>
      <c r="B923" s="399"/>
      <c r="C923" s="572"/>
      <c r="D923" s="572"/>
      <c r="E923" s="572"/>
      <c r="F923" s="399"/>
      <c r="G923" s="399"/>
      <c r="H923" s="399"/>
      <c r="I923" s="399"/>
      <c r="J923" s="471"/>
      <c r="K923" s="471"/>
      <c r="L923" s="471"/>
      <c r="M923" s="471"/>
      <c r="N923" s="471"/>
      <c r="O923" s="471"/>
      <c r="P923" s="471"/>
      <c r="Q923" s="471"/>
      <c r="R923" s="471"/>
      <c r="S923" s="471"/>
      <c r="T923" s="471"/>
      <c r="U923" s="471"/>
      <c r="V923" s="506"/>
      <c r="W923" s="506"/>
      <c r="X923" s="506"/>
      <c r="Y923" s="399"/>
      <c r="Z923" s="399"/>
      <c r="AA923" s="401"/>
      <c r="AB923" s="401"/>
      <c r="AC923" s="401"/>
      <c r="AD923" s="401"/>
      <c r="AE923" s="401"/>
      <c r="AF923" s="401"/>
    </row>
    <row r="924" ht="15.75" customHeight="1">
      <c r="A924" s="436"/>
      <c r="B924" s="399"/>
      <c r="C924" s="572"/>
      <c r="D924" s="572"/>
      <c r="E924" s="572"/>
      <c r="F924" s="399"/>
      <c r="G924" s="399"/>
      <c r="H924" s="399"/>
      <c r="I924" s="399"/>
      <c r="J924" s="471"/>
      <c r="K924" s="471"/>
      <c r="L924" s="471"/>
      <c r="M924" s="471"/>
      <c r="N924" s="471"/>
      <c r="O924" s="471"/>
      <c r="P924" s="471"/>
      <c r="Q924" s="471"/>
      <c r="R924" s="471"/>
      <c r="S924" s="471"/>
      <c r="T924" s="471"/>
      <c r="U924" s="471"/>
      <c r="V924" s="506"/>
      <c r="W924" s="506"/>
      <c r="X924" s="506"/>
      <c r="Y924" s="399"/>
      <c r="Z924" s="399"/>
      <c r="AA924" s="401"/>
      <c r="AB924" s="401"/>
      <c r="AC924" s="401"/>
      <c r="AD924" s="401"/>
      <c r="AE924" s="401"/>
      <c r="AF924" s="401"/>
    </row>
    <row r="925" ht="15.75" customHeight="1">
      <c r="A925" s="436"/>
      <c r="B925" s="399"/>
      <c r="C925" s="572"/>
      <c r="D925" s="572"/>
      <c r="E925" s="572"/>
      <c r="F925" s="399"/>
      <c r="G925" s="399"/>
      <c r="H925" s="399"/>
      <c r="I925" s="600"/>
      <c r="J925" s="471"/>
      <c r="K925" s="471"/>
      <c r="L925" s="471"/>
      <c r="M925" s="471"/>
      <c r="N925" s="471"/>
      <c r="O925" s="471"/>
      <c r="P925" s="471"/>
      <c r="Q925" s="471"/>
      <c r="R925" s="471"/>
      <c r="S925" s="471"/>
      <c r="T925" s="471"/>
      <c r="U925" s="471"/>
      <c r="V925" s="506"/>
      <c r="W925" s="506"/>
      <c r="X925" s="506"/>
      <c r="Y925" s="399"/>
      <c r="Z925" s="399"/>
      <c r="AA925" s="401"/>
      <c r="AB925" s="401"/>
      <c r="AC925" s="401"/>
      <c r="AD925" s="401"/>
      <c r="AE925" s="401"/>
      <c r="AF925" s="401"/>
    </row>
    <row r="926" ht="15.75" customHeight="1">
      <c r="A926" s="436"/>
      <c r="B926" s="399"/>
      <c r="C926" s="572"/>
      <c r="D926" s="572"/>
      <c r="E926" s="572"/>
      <c r="F926" s="399"/>
      <c r="G926" s="399"/>
      <c r="H926" s="399"/>
      <c r="I926" s="600"/>
      <c r="J926" s="471"/>
      <c r="K926" s="471"/>
      <c r="L926" s="471"/>
      <c r="M926" s="471"/>
      <c r="N926" s="471"/>
      <c r="O926" s="471"/>
      <c r="P926" s="471"/>
      <c r="Q926" s="471"/>
      <c r="R926" s="471"/>
      <c r="S926" s="471"/>
      <c r="T926" s="471"/>
      <c r="U926" s="471"/>
      <c r="V926" s="506"/>
      <c r="W926" s="506"/>
      <c r="X926" s="506"/>
      <c r="Y926" s="399"/>
      <c r="Z926" s="399"/>
      <c r="AA926" s="401"/>
      <c r="AB926" s="401"/>
      <c r="AC926" s="401"/>
      <c r="AD926" s="401"/>
      <c r="AE926" s="401"/>
      <c r="AF926" s="401"/>
    </row>
    <row r="927" ht="15.75" customHeight="1">
      <c r="A927" s="436"/>
      <c r="B927" s="399"/>
      <c r="C927" s="572"/>
      <c r="D927" s="572"/>
      <c r="E927" s="572"/>
      <c r="F927" s="399"/>
      <c r="G927" s="399"/>
      <c r="H927" s="399"/>
      <c r="I927" s="600"/>
      <c r="J927" s="471"/>
      <c r="K927" s="471"/>
      <c r="L927" s="471"/>
      <c r="M927" s="471"/>
      <c r="N927" s="471"/>
      <c r="O927" s="471"/>
      <c r="P927" s="471"/>
      <c r="Q927" s="471"/>
      <c r="R927" s="471"/>
      <c r="S927" s="471"/>
      <c r="T927" s="471"/>
      <c r="U927" s="471"/>
      <c r="V927" s="506"/>
      <c r="W927" s="506"/>
      <c r="X927" s="506"/>
      <c r="Y927" s="399"/>
      <c r="Z927" s="399"/>
      <c r="AA927" s="401"/>
      <c r="AB927" s="401"/>
      <c r="AC927" s="401"/>
      <c r="AD927" s="401"/>
      <c r="AE927" s="401"/>
      <c r="AF927" s="401"/>
    </row>
  </sheetData>
  <mergeCells count="1">
    <mergeCell ref="H287:I288"/>
  </mergeCells>
  <printOptions/>
  <pageMargins bottom="0.75" footer="0.0" header="0.0" left="0.7" right="0.7" top="0.75"/>
  <pageSetup orientation="landscape"/>
  <drawing r:id="rId2"/>
  <legacyDrawing r:id="rId3"/>
</worksheet>
</file>